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jmatulain\Downloads\"/>
    </mc:Choice>
  </mc:AlternateContent>
  <xr:revisionPtr revIDLastSave="0" documentId="13_ncr:1_{9D69061D-1715-418C-A090-11FB017E5942}" xr6:coauthVersionLast="47" xr6:coauthVersionMax="47" xr10:uidLastSave="{00000000-0000-0000-0000-000000000000}"/>
  <bookViews>
    <workbookView xWindow="-108" yWindow="-108" windowWidth="23256" windowHeight="12456" firstSheet="2" activeTab="4" xr2:uid="{7DC5E7A2-948D-4B80-AFF3-AA3F664CE9C0}"/>
  </bookViews>
  <sheets>
    <sheet name="JV202506(AP and Freq.)" sheetId="10" state="hidden" r:id="rId1"/>
    <sheet name="workjv202506 (AP and Freq.)" sheetId="9" state="hidden" r:id="rId2"/>
    <sheet name="JV202507" sheetId="2" r:id="rId3"/>
    <sheet name="workjv202507" sheetId="5" r:id="rId4"/>
    <sheet name="ECL" sheetId="1" r:id="rId5"/>
    <sheet name="EXIM_EXIB TB JULY25" sheetId="12" r:id="rId6"/>
    <sheet name="EXIM_EXIB TB JUNE25" sheetId="8" r:id="rId7"/>
    <sheet name="EXIM_EXIB TB MAY25" sheetId="4" state="hidden" r:id="rId8"/>
    <sheet name="V2" sheetId="7" r:id="rId9"/>
    <sheet name="V1" sheetId="6" r:id="rId10"/>
    <sheet name="Sheet1" sheetId="11" r:id="rId11"/>
  </sheets>
  <externalReferences>
    <externalReference r:id="rId12"/>
    <externalReference r:id="rId13"/>
    <externalReference r:id="rId14"/>
  </externalReferences>
  <definedNames>
    <definedName name="_xlnm._FilterDatabase" localSheetId="4" hidden="1">ECL!$A$2:$S$173</definedName>
    <definedName name="_xlnm.Print_Area" localSheetId="0">'JV202506(AP and Freq.)'!$A$1:$E$71</definedName>
    <definedName name="_xlnm.Print_Area" localSheetId="2">'JV202507'!$A$1:$E$71</definedName>
  </definedNames>
  <calcPr calcId="191028"/>
  <pivotCaches>
    <pivotCache cacheId="24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03" i="1" l="1"/>
  <c r="K204" i="1"/>
  <c r="K205" i="1"/>
  <c r="K206" i="1"/>
  <c r="K207" i="1"/>
  <c r="K208" i="1"/>
  <c r="K209" i="1"/>
  <c r="K202" i="1"/>
  <c r="H2162" i="12"/>
  <c r="H373" i="12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L4" i="1"/>
  <c r="R4" i="1" s="1"/>
  <c r="M4" i="1"/>
  <c r="S4" i="1" s="1"/>
  <c r="L5" i="1"/>
  <c r="R5" i="1" s="1"/>
  <c r="M5" i="1"/>
  <c r="S5" i="1" s="1"/>
  <c r="L6" i="1"/>
  <c r="M6" i="1"/>
  <c r="S6" i="1" s="1"/>
  <c r="L7" i="1"/>
  <c r="M7" i="1"/>
  <c r="S7" i="1" s="1"/>
  <c r="L8" i="1"/>
  <c r="M8" i="1"/>
  <c r="S8" i="1" s="1"/>
  <c r="L9" i="1"/>
  <c r="M9" i="1"/>
  <c r="S9" i="1" s="1"/>
  <c r="L10" i="1"/>
  <c r="R10" i="1" s="1"/>
  <c r="M10" i="1"/>
  <c r="S10" i="1" s="1"/>
  <c r="L11" i="1"/>
  <c r="R11" i="1" s="1"/>
  <c r="M11" i="1"/>
  <c r="S11" i="1" s="1"/>
  <c r="L12" i="1"/>
  <c r="R12" i="1" s="1"/>
  <c r="M12" i="1"/>
  <c r="S12" i="1" s="1"/>
  <c r="L13" i="1"/>
  <c r="R13" i="1" s="1"/>
  <c r="M13" i="1"/>
  <c r="S13" i="1" s="1"/>
  <c r="L14" i="1"/>
  <c r="R14" i="1" s="1"/>
  <c r="M14" i="1"/>
  <c r="S14" i="1" s="1"/>
  <c r="L15" i="1"/>
  <c r="M15" i="1"/>
  <c r="S15" i="1" s="1"/>
  <c r="L16" i="1"/>
  <c r="R16" i="1" s="1"/>
  <c r="M16" i="1"/>
  <c r="S16" i="1" s="1"/>
  <c r="L17" i="1"/>
  <c r="R17" i="1" s="1"/>
  <c r="M17" i="1"/>
  <c r="S17" i="1" s="1"/>
  <c r="L18" i="1"/>
  <c r="M18" i="1"/>
  <c r="S18" i="1" s="1"/>
  <c r="L19" i="1"/>
  <c r="R19" i="1" s="1"/>
  <c r="M19" i="1"/>
  <c r="S19" i="1" s="1"/>
  <c r="L20" i="1"/>
  <c r="M20" i="1"/>
  <c r="S20" i="1" s="1"/>
  <c r="L21" i="1"/>
  <c r="M21" i="1"/>
  <c r="S21" i="1" s="1"/>
  <c r="L22" i="1"/>
  <c r="M22" i="1"/>
  <c r="S22" i="1" s="1"/>
  <c r="L23" i="1"/>
  <c r="R23" i="1" s="1"/>
  <c r="M23" i="1"/>
  <c r="S23" i="1" s="1"/>
  <c r="L24" i="1"/>
  <c r="M24" i="1"/>
  <c r="S24" i="1" s="1"/>
  <c r="L25" i="1"/>
  <c r="R25" i="1" s="1"/>
  <c r="M25" i="1"/>
  <c r="S25" i="1" s="1"/>
  <c r="L26" i="1"/>
  <c r="M26" i="1"/>
  <c r="S26" i="1" s="1"/>
  <c r="L27" i="1"/>
  <c r="R27" i="1" s="1"/>
  <c r="M27" i="1"/>
  <c r="S27" i="1" s="1"/>
  <c r="L28" i="1"/>
  <c r="R28" i="1" s="1"/>
  <c r="M28" i="1"/>
  <c r="S28" i="1" s="1"/>
  <c r="L29" i="1"/>
  <c r="R29" i="1" s="1"/>
  <c r="M29" i="1"/>
  <c r="S29" i="1" s="1"/>
  <c r="L30" i="1"/>
  <c r="M30" i="1"/>
  <c r="S30" i="1" s="1"/>
  <c r="L31" i="1"/>
  <c r="M31" i="1"/>
  <c r="S31" i="1" s="1"/>
  <c r="L32" i="1"/>
  <c r="M32" i="1"/>
  <c r="S32" i="1" s="1"/>
  <c r="L33" i="1"/>
  <c r="M33" i="1"/>
  <c r="S33" i="1" s="1"/>
  <c r="L34" i="1"/>
  <c r="R34" i="1" s="1"/>
  <c r="M34" i="1"/>
  <c r="S34" i="1" s="1"/>
  <c r="L35" i="1"/>
  <c r="R35" i="1" s="1"/>
  <c r="M35" i="1"/>
  <c r="L36" i="1"/>
  <c r="M36" i="1"/>
  <c r="S36" i="1" s="1"/>
  <c r="L37" i="1"/>
  <c r="R37" i="1" s="1"/>
  <c r="M37" i="1"/>
  <c r="S37" i="1" s="1"/>
  <c r="L38" i="1"/>
  <c r="R38" i="1" s="1"/>
  <c r="M38" i="1"/>
  <c r="S38" i="1" s="1"/>
  <c r="L39" i="1"/>
  <c r="M39" i="1"/>
  <c r="S39" i="1" s="1"/>
  <c r="L40" i="1"/>
  <c r="M40" i="1"/>
  <c r="S40" i="1" s="1"/>
  <c r="L41" i="1"/>
  <c r="R41" i="1" s="1"/>
  <c r="M41" i="1"/>
  <c r="S41" i="1" s="1"/>
  <c r="L42" i="1"/>
  <c r="M42" i="1"/>
  <c r="S42" i="1" s="1"/>
  <c r="L43" i="1"/>
  <c r="M43" i="1"/>
  <c r="S43" i="1" s="1"/>
  <c r="L44" i="1"/>
  <c r="M44" i="1"/>
  <c r="S44" i="1" s="1"/>
  <c r="L45" i="1"/>
  <c r="M45" i="1"/>
  <c r="S45" i="1" s="1"/>
  <c r="L46" i="1"/>
  <c r="R46" i="1" s="1"/>
  <c r="M46" i="1"/>
  <c r="S46" i="1" s="1"/>
  <c r="L47" i="1"/>
  <c r="M47" i="1"/>
  <c r="S47" i="1" s="1"/>
  <c r="L48" i="1"/>
  <c r="M48" i="1"/>
  <c r="S48" i="1" s="1"/>
  <c r="L49" i="1"/>
  <c r="R49" i="1" s="1"/>
  <c r="M49" i="1"/>
  <c r="S49" i="1" s="1"/>
  <c r="L50" i="1"/>
  <c r="M50" i="1"/>
  <c r="S50" i="1" s="1"/>
  <c r="L51" i="1"/>
  <c r="R51" i="1" s="1"/>
  <c r="M51" i="1"/>
  <c r="S51" i="1" s="1"/>
  <c r="L52" i="1"/>
  <c r="R52" i="1" s="1"/>
  <c r="M52" i="1"/>
  <c r="S52" i="1" s="1"/>
  <c r="L53" i="1"/>
  <c r="R53" i="1" s="1"/>
  <c r="M53" i="1"/>
  <c r="S53" i="1" s="1"/>
  <c r="L54" i="1"/>
  <c r="M54" i="1"/>
  <c r="S54" i="1" s="1"/>
  <c r="L55" i="1"/>
  <c r="M55" i="1"/>
  <c r="S55" i="1" s="1"/>
  <c r="L56" i="1"/>
  <c r="M56" i="1"/>
  <c r="S56" i="1" s="1"/>
  <c r="L57" i="1"/>
  <c r="M57" i="1"/>
  <c r="S57" i="1" s="1"/>
  <c r="L58" i="1"/>
  <c r="R58" i="1" s="1"/>
  <c r="M58" i="1"/>
  <c r="S58" i="1" s="1"/>
  <c r="L59" i="1"/>
  <c r="M59" i="1"/>
  <c r="S59" i="1" s="1"/>
  <c r="L60" i="1"/>
  <c r="M60" i="1"/>
  <c r="S60" i="1" s="1"/>
  <c r="L61" i="1"/>
  <c r="R61" i="1" s="1"/>
  <c r="M61" i="1"/>
  <c r="S61" i="1" s="1"/>
  <c r="L62" i="1"/>
  <c r="R62" i="1" s="1"/>
  <c r="M62" i="1"/>
  <c r="S62" i="1" s="1"/>
  <c r="L63" i="1"/>
  <c r="R63" i="1" s="1"/>
  <c r="M63" i="1"/>
  <c r="S63" i="1" s="1"/>
  <c r="L64" i="1"/>
  <c r="R64" i="1" s="1"/>
  <c r="M64" i="1"/>
  <c r="S64" i="1" s="1"/>
  <c r="L65" i="1"/>
  <c r="R65" i="1" s="1"/>
  <c r="M65" i="1"/>
  <c r="S65" i="1" s="1"/>
  <c r="L66" i="1"/>
  <c r="M66" i="1"/>
  <c r="S66" i="1" s="1"/>
  <c r="L67" i="1"/>
  <c r="M67" i="1"/>
  <c r="S67" i="1" s="1"/>
  <c r="L68" i="1"/>
  <c r="M68" i="1"/>
  <c r="S68" i="1" s="1"/>
  <c r="L69" i="1"/>
  <c r="M69" i="1"/>
  <c r="S69" i="1" s="1"/>
  <c r="L70" i="1"/>
  <c r="R70" i="1" s="1"/>
  <c r="M70" i="1"/>
  <c r="S70" i="1" s="1"/>
  <c r="L71" i="1"/>
  <c r="R71" i="1" s="1"/>
  <c r="M71" i="1"/>
  <c r="S71" i="1" s="1"/>
  <c r="L72" i="1"/>
  <c r="R72" i="1" s="1"/>
  <c r="M72" i="1"/>
  <c r="S72" i="1" s="1"/>
  <c r="L73" i="1"/>
  <c r="R73" i="1" s="1"/>
  <c r="M73" i="1"/>
  <c r="S73" i="1" s="1"/>
  <c r="L74" i="1"/>
  <c r="R74" i="1" s="1"/>
  <c r="M74" i="1"/>
  <c r="S74" i="1" s="1"/>
  <c r="L75" i="1"/>
  <c r="R75" i="1" s="1"/>
  <c r="M75" i="1"/>
  <c r="S75" i="1" s="1"/>
  <c r="L76" i="1"/>
  <c r="R76" i="1" s="1"/>
  <c r="M76" i="1"/>
  <c r="S76" i="1" s="1"/>
  <c r="L77" i="1"/>
  <c r="R77" i="1" s="1"/>
  <c r="M77" i="1"/>
  <c r="S77" i="1" s="1"/>
  <c r="L78" i="1"/>
  <c r="M78" i="1"/>
  <c r="S78" i="1" s="1"/>
  <c r="L79" i="1"/>
  <c r="M79" i="1"/>
  <c r="S79" i="1" s="1"/>
  <c r="L80" i="1"/>
  <c r="M80" i="1"/>
  <c r="S80" i="1" s="1"/>
  <c r="L81" i="1"/>
  <c r="M81" i="1"/>
  <c r="S81" i="1" s="1"/>
  <c r="L82" i="1"/>
  <c r="M82" i="1"/>
  <c r="S82" i="1" s="1"/>
  <c r="L83" i="1"/>
  <c r="R83" i="1" s="1"/>
  <c r="M83" i="1"/>
  <c r="S83" i="1" s="1"/>
  <c r="L84" i="1"/>
  <c r="M84" i="1"/>
  <c r="S84" i="1" s="1"/>
  <c r="L85" i="1"/>
  <c r="R85" i="1" s="1"/>
  <c r="M85" i="1"/>
  <c r="S85" i="1" s="1"/>
  <c r="L86" i="1"/>
  <c r="R86" i="1" s="1"/>
  <c r="M86" i="1"/>
  <c r="S86" i="1" s="1"/>
  <c r="L87" i="1"/>
  <c r="M87" i="1"/>
  <c r="S87" i="1" s="1"/>
  <c r="L88" i="1"/>
  <c r="R88" i="1" s="1"/>
  <c r="M88" i="1"/>
  <c r="S88" i="1" s="1"/>
  <c r="L89" i="1"/>
  <c r="R89" i="1" s="1"/>
  <c r="M89" i="1"/>
  <c r="S89" i="1" s="1"/>
  <c r="L90" i="1"/>
  <c r="R90" i="1" s="1"/>
  <c r="M90" i="1"/>
  <c r="S90" i="1" s="1"/>
  <c r="L91" i="1"/>
  <c r="M91" i="1"/>
  <c r="S91" i="1" s="1"/>
  <c r="L92" i="1"/>
  <c r="M92" i="1"/>
  <c r="S92" i="1" s="1"/>
  <c r="L93" i="1"/>
  <c r="M93" i="1"/>
  <c r="S93" i="1" s="1"/>
  <c r="L94" i="1"/>
  <c r="R94" i="1" s="1"/>
  <c r="M94" i="1"/>
  <c r="S94" i="1" s="1"/>
  <c r="L95" i="1"/>
  <c r="R95" i="1" s="1"/>
  <c r="M95" i="1"/>
  <c r="S95" i="1" s="1"/>
  <c r="L96" i="1"/>
  <c r="R96" i="1" s="1"/>
  <c r="M96" i="1"/>
  <c r="S96" i="1" s="1"/>
  <c r="L97" i="1"/>
  <c r="R97" i="1" s="1"/>
  <c r="M97" i="1"/>
  <c r="S97" i="1" s="1"/>
  <c r="L98" i="1"/>
  <c r="M98" i="1"/>
  <c r="S98" i="1" s="1"/>
  <c r="L99" i="1"/>
  <c r="R99" i="1" s="1"/>
  <c r="M99" i="1"/>
  <c r="S99" i="1" s="1"/>
  <c r="L100" i="1"/>
  <c r="R100" i="1" s="1"/>
  <c r="M100" i="1"/>
  <c r="S100" i="1" s="1"/>
  <c r="L101" i="1"/>
  <c r="R101" i="1" s="1"/>
  <c r="M101" i="1"/>
  <c r="S101" i="1" s="1"/>
  <c r="L102" i="1"/>
  <c r="M102" i="1"/>
  <c r="S102" i="1" s="1"/>
  <c r="L103" i="1"/>
  <c r="R103" i="1" s="1"/>
  <c r="M103" i="1"/>
  <c r="S103" i="1" s="1"/>
  <c r="L104" i="1"/>
  <c r="M104" i="1"/>
  <c r="S104" i="1" s="1"/>
  <c r="L105" i="1"/>
  <c r="M105" i="1"/>
  <c r="S105" i="1" s="1"/>
  <c r="L106" i="1"/>
  <c r="M106" i="1"/>
  <c r="S106" i="1" s="1"/>
  <c r="L107" i="1"/>
  <c r="R107" i="1" s="1"/>
  <c r="M107" i="1"/>
  <c r="S107" i="1" s="1"/>
  <c r="L108" i="1"/>
  <c r="M108" i="1"/>
  <c r="S108" i="1" s="1"/>
  <c r="L109" i="1"/>
  <c r="R109" i="1" s="1"/>
  <c r="M109" i="1"/>
  <c r="S109" i="1" s="1"/>
  <c r="L110" i="1"/>
  <c r="M110" i="1"/>
  <c r="S110" i="1" s="1"/>
  <c r="L111" i="1"/>
  <c r="R111" i="1" s="1"/>
  <c r="M111" i="1"/>
  <c r="S111" i="1" s="1"/>
  <c r="L112" i="1"/>
  <c r="R112" i="1" s="1"/>
  <c r="M112" i="1"/>
  <c r="S112" i="1" s="1"/>
  <c r="L113" i="1"/>
  <c r="R113" i="1" s="1"/>
  <c r="M113" i="1"/>
  <c r="S113" i="1" s="1"/>
  <c r="L114" i="1"/>
  <c r="M114" i="1"/>
  <c r="S114" i="1" s="1"/>
  <c r="L115" i="1"/>
  <c r="M115" i="1"/>
  <c r="S115" i="1" s="1"/>
  <c r="L116" i="1"/>
  <c r="M116" i="1"/>
  <c r="S116" i="1" s="1"/>
  <c r="L117" i="1"/>
  <c r="M117" i="1"/>
  <c r="S117" i="1" s="1"/>
  <c r="L118" i="1"/>
  <c r="R118" i="1" s="1"/>
  <c r="M118" i="1"/>
  <c r="S118" i="1" s="1"/>
  <c r="L119" i="1"/>
  <c r="M119" i="1"/>
  <c r="S119" i="1" s="1"/>
  <c r="L120" i="1"/>
  <c r="M120" i="1"/>
  <c r="S120" i="1" s="1"/>
  <c r="L121" i="1"/>
  <c r="R121" i="1" s="1"/>
  <c r="M121" i="1"/>
  <c r="S121" i="1" s="1"/>
  <c r="L122" i="1"/>
  <c r="R122" i="1" s="1"/>
  <c r="M122" i="1"/>
  <c r="S122" i="1" s="1"/>
  <c r="L123" i="1"/>
  <c r="M123" i="1"/>
  <c r="S123" i="1" s="1"/>
  <c r="L124" i="1"/>
  <c r="R124" i="1" s="1"/>
  <c r="M124" i="1"/>
  <c r="S124" i="1" s="1"/>
  <c r="L125" i="1"/>
  <c r="R125" i="1" s="1"/>
  <c r="M125" i="1"/>
  <c r="S125" i="1" s="1"/>
  <c r="L126" i="1"/>
  <c r="M126" i="1"/>
  <c r="S126" i="1" s="1"/>
  <c r="L127" i="1"/>
  <c r="M127" i="1"/>
  <c r="S127" i="1" s="1"/>
  <c r="L128" i="1"/>
  <c r="M128" i="1"/>
  <c r="S128" i="1" s="1"/>
  <c r="L129" i="1"/>
  <c r="M129" i="1"/>
  <c r="S129" i="1" s="1"/>
  <c r="L130" i="1"/>
  <c r="M130" i="1"/>
  <c r="S130" i="1" s="1"/>
  <c r="L131" i="1"/>
  <c r="R131" i="1" s="1"/>
  <c r="M131" i="1"/>
  <c r="S131" i="1" s="1"/>
  <c r="L132" i="1"/>
  <c r="M132" i="1"/>
  <c r="S132" i="1" s="1"/>
  <c r="L133" i="1"/>
  <c r="R133" i="1" s="1"/>
  <c r="M133" i="1"/>
  <c r="S133" i="1" s="1"/>
  <c r="L134" i="1"/>
  <c r="R134" i="1" s="1"/>
  <c r="M134" i="1"/>
  <c r="S134" i="1" s="1"/>
  <c r="L135" i="1"/>
  <c r="R135" i="1" s="1"/>
  <c r="M135" i="1"/>
  <c r="S135" i="1" s="1"/>
  <c r="L136" i="1"/>
  <c r="R136" i="1" s="1"/>
  <c r="M136" i="1"/>
  <c r="S136" i="1" s="1"/>
  <c r="L137" i="1"/>
  <c r="R137" i="1" s="1"/>
  <c r="M137" i="1"/>
  <c r="S137" i="1" s="1"/>
  <c r="L138" i="1"/>
  <c r="M138" i="1"/>
  <c r="S138" i="1" s="1"/>
  <c r="L139" i="1"/>
  <c r="M139" i="1"/>
  <c r="S139" i="1" s="1"/>
  <c r="L140" i="1"/>
  <c r="M140" i="1"/>
  <c r="S140" i="1" s="1"/>
  <c r="L141" i="1"/>
  <c r="M141" i="1"/>
  <c r="S141" i="1" s="1"/>
  <c r="L142" i="1"/>
  <c r="M142" i="1"/>
  <c r="S142" i="1" s="1"/>
  <c r="L143" i="1"/>
  <c r="R143" i="1" s="1"/>
  <c r="M143" i="1"/>
  <c r="S143" i="1" s="1"/>
  <c r="L144" i="1"/>
  <c r="M144" i="1"/>
  <c r="S144" i="1" s="1"/>
  <c r="L145" i="1"/>
  <c r="R145" i="1" s="1"/>
  <c r="M145" i="1"/>
  <c r="S145" i="1" s="1"/>
  <c r="L146" i="1"/>
  <c r="R146" i="1" s="1"/>
  <c r="M146" i="1"/>
  <c r="S146" i="1" s="1"/>
  <c r="L147" i="1"/>
  <c r="R147" i="1" s="1"/>
  <c r="M147" i="1"/>
  <c r="S147" i="1" s="1"/>
  <c r="L148" i="1"/>
  <c r="R148" i="1" s="1"/>
  <c r="M148" i="1"/>
  <c r="S148" i="1" s="1"/>
  <c r="L149" i="1"/>
  <c r="R149" i="1" s="1"/>
  <c r="M149" i="1"/>
  <c r="S149" i="1" s="1"/>
  <c r="L150" i="1"/>
  <c r="M150" i="1"/>
  <c r="S150" i="1" s="1"/>
  <c r="L151" i="1"/>
  <c r="M151" i="1"/>
  <c r="S151" i="1" s="1"/>
  <c r="L152" i="1"/>
  <c r="M152" i="1"/>
  <c r="S152" i="1" s="1"/>
  <c r="L153" i="1"/>
  <c r="M153" i="1"/>
  <c r="S153" i="1" s="1"/>
  <c r="L154" i="1"/>
  <c r="R154" i="1" s="1"/>
  <c r="M154" i="1"/>
  <c r="S154" i="1" s="1"/>
  <c r="L155" i="1"/>
  <c r="R155" i="1" s="1"/>
  <c r="M155" i="1"/>
  <c r="S155" i="1" s="1"/>
  <c r="L156" i="1"/>
  <c r="R156" i="1" s="1"/>
  <c r="M156" i="1"/>
  <c r="S156" i="1" s="1"/>
  <c r="L157" i="1"/>
  <c r="R157" i="1" s="1"/>
  <c r="M157" i="1"/>
  <c r="S157" i="1" s="1"/>
  <c r="L158" i="1"/>
  <c r="M158" i="1"/>
  <c r="S158" i="1" s="1"/>
  <c r="L159" i="1"/>
  <c r="R159" i="1" s="1"/>
  <c r="M159" i="1"/>
  <c r="S159" i="1" s="1"/>
  <c r="L160" i="1"/>
  <c r="R160" i="1" s="1"/>
  <c r="M160" i="1"/>
  <c r="S160" i="1" s="1"/>
  <c r="L161" i="1"/>
  <c r="R161" i="1" s="1"/>
  <c r="M161" i="1"/>
  <c r="S161" i="1" s="1"/>
  <c r="L162" i="1"/>
  <c r="M162" i="1"/>
  <c r="S162" i="1" s="1"/>
  <c r="L163" i="1"/>
  <c r="M163" i="1"/>
  <c r="S163" i="1" s="1"/>
  <c r="L164" i="1"/>
  <c r="M164" i="1"/>
  <c r="S164" i="1" s="1"/>
  <c r="L165" i="1"/>
  <c r="M165" i="1"/>
  <c r="S165" i="1" s="1"/>
  <c r="L166" i="1"/>
  <c r="R166" i="1" s="1"/>
  <c r="M166" i="1"/>
  <c r="S166" i="1" s="1"/>
  <c r="L167" i="1"/>
  <c r="R167" i="1" s="1"/>
  <c r="M167" i="1"/>
  <c r="S167" i="1" s="1"/>
  <c r="L168" i="1"/>
  <c r="M168" i="1"/>
  <c r="S168" i="1" s="1"/>
  <c r="L169" i="1"/>
  <c r="R169" i="1" s="1"/>
  <c r="M169" i="1"/>
  <c r="S169" i="1" s="1"/>
  <c r="L170" i="1"/>
  <c r="R170" i="1" s="1"/>
  <c r="M170" i="1"/>
  <c r="S170" i="1" s="1"/>
  <c r="L171" i="1"/>
  <c r="M171" i="1"/>
  <c r="S171" i="1" s="1"/>
  <c r="L172" i="1"/>
  <c r="R172" i="1" s="1"/>
  <c r="M172" i="1"/>
  <c r="S172" i="1" s="1"/>
  <c r="L173" i="1"/>
  <c r="R173" i="1" s="1"/>
  <c r="M173" i="1"/>
  <c r="S173" i="1" s="1"/>
  <c r="J167" i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9" i="1"/>
  <c r="J39" i="1" s="1"/>
  <c r="H40" i="1"/>
  <c r="J40" i="1" s="1"/>
  <c r="H41" i="1"/>
  <c r="J41" i="1" s="1"/>
  <c r="H42" i="1"/>
  <c r="J42" i="1" s="1"/>
  <c r="H43" i="1"/>
  <c r="J43" i="1" s="1"/>
  <c r="H44" i="1"/>
  <c r="J44" i="1" s="1"/>
  <c r="H45" i="1"/>
  <c r="J45" i="1" s="1"/>
  <c r="H46" i="1"/>
  <c r="J46" i="1" s="1"/>
  <c r="H47" i="1"/>
  <c r="J47" i="1" s="1"/>
  <c r="H48" i="1"/>
  <c r="J48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70" i="1"/>
  <c r="J70" i="1" s="1"/>
  <c r="H71" i="1"/>
  <c r="J71" i="1" s="1"/>
  <c r="H72" i="1"/>
  <c r="J72" i="1" s="1"/>
  <c r="H73" i="1"/>
  <c r="J73" i="1" s="1"/>
  <c r="H74" i="1"/>
  <c r="J74" i="1" s="1"/>
  <c r="H75" i="1"/>
  <c r="J75" i="1" s="1"/>
  <c r="H76" i="1"/>
  <c r="J76" i="1" s="1"/>
  <c r="H77" i="1"/>
  <c r="J77" i="1" s="1"/>
  <c r="H78" i="1"/>
  <c r="J78" i="1" s="1"/>
  <c r="H79" i="1"/>
  <c r="J79" i="1" s="1"/>
  <c r="H80" i="1"/>
  <c r="J80" i="1" s="1"/>
  <c r="H81" i="1"/>
  <c r="J81" i="1" s="1"/>
  <c r="H82" i="1"/>
  <c r="J82" i="1" s="1"/>
  <c r="H83" i="1"/>
  <c r="J83" i="1" s="1"/>
  <c r="H84" i="1"/>
  <c r="J84" i="1" s="1"/>
  <c r="H85" i="1"/>
  <c r="J85" i="1" s="1"/>
  <c r="H86" i="1"/>
  <c r="J86" i="1" s="1"/>
  <c r="H87" i="1"/>
  <c r="J87" i="1" s="1"/>
  <c r="H88" i="1"/>
  <c r="J88" i="1" s="1"/>
  <c r="H89" i="1"/>
  <c r="J89" i="1" s="1"/>
  <c r="H90" i="1"/>
  <c r="J90" i="1" s="1"/>
  <c r="H91" i="1"/>
  <c r="J91" i="1" s="1"/>
  <c r="H92" i="1"/>
  <c r="J92" i="1" s="1"/>
  <c r="H93" i="1"/>
  <c r="J93" i="1" s="1"/>
  <c r="H94" i="1"/>
  <c r="J94" i="1" s="1"/>
  <c r="H95" i="1"/>
  <c r="J95" i="1" s="1"/>
  <c r="H96" i="1"/>
  <c r="J96" i="1" s="1"/>
  <c r="H97" i="1"/>
  <c r="J97" i="1" s="1"/>
  <c r="H98" i="1"/>
  <c r="J98" i="1" s="1"/>
  <c r="H99" i="1"/>
  <c r="J99" i="1" s="1"/>
  <c r="H100" i="1"/>
  <c r="J100" i="1" s="1"/>
  <c r="H101" i="1"/>
  <c r="J101" i="1" s="1"/>
  <c r="H102" i="1"/>
  <c r="J102" i="1" s="1"/>
  <c r="H103" i="1"/>
  <c r="J103" i="1" s="1"/>
  <c r="H104" i="1"/>
  <c r="J104" i="1" s="1"/>
  <c r="H105" i="1"/>
  <c r="J105" i="1" s="1"/>
  <c r="H106" i="1"/>
  <c r="J106" i="1" s="1"/>
  <c r="H107" i="1"/>
  <c r="J107" i="1" s="1"/>
  <c r="H108" i="1"/>
  <c r="J108" i="1" s="1"/>
  <c r="H109" i="1"/>
  <c r="J109" i="1" s="1"/>
  <c r="H110" i="1"/>
  <c r="J110" i="1" s="1"/>
  <c r="H111" i="1"/>
  <c r="J111" i="1" s="1"/>
  <c r="H112" i="1"/>
  <c r="J112" i="1" s="1"/>
  <c r="H113" i="1"/>
  <c r="J113" i="1" s="1"/>
  <c r="H114" i="1"/>
  <c r="J114" i="1" s="1"/>
  <c r="H115" i="1"/>
  <c r="J115" i="1" s="1"/>
  <c r="H116" i="1"/>
  <c r="J116" i="1" s="1"/>
  <c r="H117" i="1"/>
  <c r="J117" i="1" s="1"/>
  <c r="H118" i="1"/>
  <c r="J118" i="1" s="1"/>
  <c r="H119" i="1"/>
  <c r="J119" i="1" s="1"/>
  <c r="H120" i="1"/>
  <c r="J120" i="1" s="1"/>
  <c r="H121" i="1"/>
  <c r="J121" i="1" s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J135" i="1" s="1"/>
  <c r="H136" i="1"/>
  <c r="J136" i="1" s="1"/>
  <c r="H137" i="1"/>
  <c r="J137" i="1" s="1"/>
  <c r="H138" i="1"/>
  <c r="J138" i="1" s="1"/>
  <c r="H139" i="1"/>
  <c r="J139" i="1" s="1"/>
  <c r="H140" i="1"/>
  <c r="J140" i="1" s="1"/>
  <c r="H141" i="1"/>
  <c r="J141" i="1" s="1"/>
  <c r="H142" i="1"/>
  <c r="J142" i="1" s="1"/>
  <c r="H143" i="1"/>
  <c r="J143" i="1" s="1"/>
  <c r="H144" i="1"/>
  <c r="J144" i="1" s="1"/>
  <c r="H145" i="1"/>
  <c r="J145" i="1" s="1"/>
  <c r="H146" i="1"/>
  <c r="J146" i="1" s="1"/>
  <c r="H147" i="1"/>
  <c r="J147" i="1" s="1"/>
  <c r="H148" i="1"/>
  <c r="J148" i="1" s="1"/>
  <c r="H149" i="1"/>
  <c r="J149" i="1" s="1"/>
  <c r="H150" i="1"/>
  <c r="J150" i="1" s="1"/>
  <c r="H151" i="1"/>
  <c r="J151" i="1" s="1"/>
  <c r="H152" i="1"/>
  <c r="J152" i="1" s="1"/>
  <c r="H153" i="1"/>
  <c r="J153" i="1" s="1"/>
  <c r="H154" i="1"/>
  <c r="J154" i="1" s="1"/>
  <c r="H155" i="1"/>
  <c r="J155" i="1" s="1"/>
  <c r="H156" i="1"/>
  <c r="J156" i="1" s="1"/>
  <c r="H157" i="1"/>
  <c r="J157" i="1" s="1"/>
  <c r="H158" i="1"/>
  <c r="J158" i="1" s="1"/>
  <c r="H159" i="1"/>
  <c r="J159" i="1" s="1"/>
  <c r="H160" i="1"/>
  <c r="J160" i="1" s="1"/>
  <c r="H161" i="1"/>
  <c r="J161" i="1" s="1"/>
  <c r="H162" i="1"/>
  <c r="J162" i="1" s="1"/>
  <c r="H163" i="1"/>
  <c r="J163" i="1" s="1"/>
  <c r="H164" i="1"/>
  <c r="J164" i="1" s="1"/>
  <c r="H165" i="1"/>
  <c r="J165" i="1" s="1"/>
  <c r="H166" i="1"/>
  <c r="J166" i="1" s="1"/>
  <c r="H168" i="1"/>
  <c r="J168" i="1" s="1"/>
  <c r="H169" i="1"/>
  <c r="J169" i="1" s="1"/>
  <c r="H170" i="1"/>
  <c r="J170" i="1" s="1"/>
  <c r="H171" i="1"/>
  <c r="J171" i="1" s="1"/>
  <c r="H172" i="1"/>
  <c r="J172" i="1" s="1"/>
  <c r="H173" i="1"/>
  <c r="J173" i="1" s="1"/>
  <c r="H3" i="1"/>
  <c r="C14" i="5"/>
  <c r="K35" i="1" l="1"/>
  <c r="K62" i="1"/>
  <c r="K63" i="1"/>
  <c r="K158" i="1"/>
  <c r="K110" i="1"/>
  <c r="Q110" i="1" s="1"/>
  <c r="K50" i="1"/>
  <c r="R158" i="1"/>
  <c r="K145" i="1"/>
  <c r="K73" i="1"/>
  <c r="K99" i="1"/>
  <c r="K25" i="1"/>
  <c r="K157" i="1"/>
  <c r="K26" i="1"/>
  <c r="K74" i="1"/>
  <c r="R110" i="1"/>
  <c r="K171" i="1"/>
  <c r="K165" i="1"/>
  <c r="K159" i="1"/>
  <c r="K153" i="1"/>
  <c r="K141" i="1"/>
  <c r="K129" i="1"/>
  <c r="K123" i="1"/>
  <c r="K117" i="1"/>
  <c r="K105" i="1"/>
  <c r="K93" i="1"/>
  <c r="K87" i="1"/>
  <c r="K81" i="1"/>
  <c r="K75" i="1"/>
  <c r="K69" i="1"/>
  <c r="K57" i="1"/>
  <c r="K45" i="1"/>
  <c r="K39" i="1"/>
  <c r="K33" i="1"/>
  <c r="K21" i="1"/>
  <c r="K15" i="1"/>
  <c r="K9" i="1"/>
  <c r="K148" i="1"/>
  <c r="K27" i="1"/>
  <c r="R26" i="1"/>
  <c r="K170" i="1"/>
  <c r="K147" i="1"/>
  <c r="R50" i="1"/>
  <c r="K134" i="1"/>
  <c r="K14" i="1"/>
  <c r="K40" i="1"/>
  <c r="K28" i="1"/>
  <c r="K16" i="1"/>
  <c r="K163" i="1"/>
  <c r="K151" i="1"/>
  <c r="K139" i="1"/>
  <c r="K127" i="1"/>
  <c r="K115" i="1"/>
  <c r="K103" i="1"/>
  <c r="K91" i="1"/>
  <c r="K79" i="1"/>
  <c r="K67" i="1"/>
  <c r="K55" i="1"/>
  <c r="K43" i="1"/>
  <c r="K31" i="1"/>
  <c r="K19" i="1"/>
  <c r="K7" i="1"/>
  <c r="K133" i="1"/>
  <c r="K13" i="1"/>
  <c r="R15" i="1"/>
  <c r="K109" i="1"/>
  <c r="R123" i="1"/>
  <c r="K111" i="1"/>
  <c r="K172" i="1"/>
  <c r="K135" i="1"/>
  <c r="Q135" i="1" s="1"/>
  <c r="K96" i="1"/>
  <c r="R171" i="1"/>
  <c r="R40" i="1"/>
  <c r="K95" i="1"/>
  <c r="K52" i="1"/>
  <c r="K89" i="1"/>
  <c r="K51" i="1"/>
  <c r="R87" i="1"/>
  <c r="R39" i="1"/>
  <c r="K146" i="1"/>
  <c r="K98" i="1"/>
  <c r="K169" i="1"/>
  <c r="K124" i="1"/>
  <c r="K88" i="1"/>
  <c r="K4" i="1"/>
  <c r="R55" i="1"/>
  <c r="K100" i="1"/>
  <c r="Q100" i="1" s="1"/>
  <c r="K64" i="1"/>
  <c r="K166" i="1"/>
  <c r="K154" i="1"/>
  <c r="K142" i="1"/>
  <c r="K130" i="1"/>
  <c r="K118" i="1"/>
  <c r="K106" i="1"/>
  <c r="K94" i="1"/>
  <c r="K82" i="1"/>
  <c r="K70" i="1"/>
  <c r="K58" i="1"/>
  <c r="K46" i="1"/>
  <c r="K34" i="1"/>
  <c r="K22" i="1"/>
  <c r="K10" i="1"/>
  <c r="K136" i="1"/>
  <c r="R142" i="1"/>
  <c r="R106" i="1"/>
  <c r="K160" i="1"/>
  <c r="K49" i="1"/>
  <c r="R151" i="1"/>
  <c r="R115" i="1"/>
  <c r="K122" i="1"/>
  <c r="K86" i="1"/>
  <c r="R67" i="1"/>
  <c r="R22" i="1"/>
  <c r="R7" i="1"/>
  <c r="K112" i="1"/>
  <c r="K76" i="1"/>
  <c r="R163" i="1"/>
  <c r="R130" i="1"/>
  <c r="R98" i="1"/>
  <c r="R82" i="1"/>
  <c r="K66" i="1"/>
  <c r="R66" i="1"/>
  <c r="R144" i="1"/>
  <c r="K144" i="1"/>
  <c r="K126" i="1"/>
  <c r="R126" i="1"/>
  <c r="K102" i="1"/>
  <c r="R102" i="1"/>
  <c r="R84" i="1"/>
  <c r="K84" i="1"/>
  <c r="R60" i="1"/>
  <c r="K60" i="1"/>
  <c r="R48" i="1"/>
  <c r="K48" i="1"/>
  <c r="R36" i="1"/>
  <c r="K36" i="1"/>
  <c r="K83" i="1"/>
  <c r="Q83" i="1" s="1"/>
  <c r="K59" i="1"/>
  <c r="K23" i="1"/>
  <c r="K156" i="1"/>
  <c r="R168" i="1"/>
  <c r="K168" i="1"/>
  <c r="K150" i="1"/>
  <c r="R150" i="1"/>
  <c r="R132" i="1"/>
  <c r="K132" i="1"/>
  <c r="R120" i="1"/>
  <c r="K120" i="1"/>
  <c r="Q120" i="1" s="1"/>
  <c r="K78" i="1"/>
  <c r="R78" i="1"/>
  <c r="K54" i="1"/>
  <c r="R54" i="1"/>
  <c r="K30" i="1"/>
  <c r="K18" i="1"/>
  <c r="R18" i="1"/>
  <c r="S35" i="1"/>
  <c r="K131" i="1"/>
  <c r="K113" i="1"/>
  <c r="R108" i="1"/>
  <c r="K108" i="1"/>
  <c r="K162" i="1"/>
  <c r="R162" i="1"/>
  <c r="K138" i="1"/>
  <c r="K114" i="1"/>
  <c r="R114" i="1"/>
  <c r="K90" i="1"/>
  <c r="K42" i="1"/>
  <c r="R24" i="1"/>
  <c r="K24" i="1"/>
  <c r="K6" i="1"/>
  <c r="R6" i="1"/>
  <c r="K119" i="1"/>
  <c r="K47" i="1"/>
  <c r="R138" i="1"/>
  <c r="K155" i="1"/>
  <c r="K12" i="1"/>
  <c r="K11" i="1"/>
  <c r="Q11" i="1" s="1"/>
  <c r="K173" i="1"/>
  <c r="K29" i="1"/>
  <c r="R42" i="1"/>
  <c r="R30" i="1"/>
  <c r="K72" i="1"/>
  <c r="K107" i="1"/>
  <c r="K85" i="1"/>
  <c r="K41" i="1"/>
  <c r="K149" i="1"/>
  <c r="K71" i="1"/>
  <c r="K101" i="1"/>
  <c r="K161" i="1"/>
  <c r="K61" i="1"/>
  <c r="K17" i="1"/>
  <c r="R127" i="1"/>
  <c r="R79" i="1"/>
  <c r="K125" i="1"/>
  <c r="K167" i="1"/>
  <c r="R59" i="1"/>
  <c r="R164" i="1"/>
  <c r="K164" i="1"/>
  <c r="R152" i="1"/>
  <c r="K152" i="1"/>
  <c r="R140" i="1"/>
  <c r="K140" i="1"/>
  <c r="R128" i="1"/>
  <c r="K128" i="1"/>
  <c r="R116" i="1"/>
  <c r="K116" i="1"/>
  <c r="R104" i="1"/>
  <c r="K104" i="1"/>
  <c r="R92" i="1"/>
  <c r="K92" i="1"/>
  <c r="R80" i="1"/>
  <c r="K80" i="1"/>
  <c r="R68" i="1"/>
  <c r="K68" i="1"/>
  <c r="R56" i="1"/>
  <c r="K56" i="1"/>
  <c r="R44" i="1"/>
  <c r="K44" i="1"/>
  <c r="R32" i="1"/>
  <c r="K32" i="1"/>
  <c r="R20" i="1"/>
  <c r="K20" i="1"/>
  <c r="R8" i="1"/>
  <c r="K8" i="1"/>
  <c r="K143" i="1"/>
  <c r="Q143" i="1" s="1"/>
  <c r="K121" i="1"/>
  <c r="K77" i="1"/>
  <c r="K38" i="1"/>
  <c r="R31" i="1"/>
  <c r="K137" i="1"/>
  <c r="K37" i="1"/>
  <c r="R119" i="1"/>
  <c r="K5" i="1"/>
  <c r="K65" i="1"/>
  <c r="R47" i="1"/>
  <c r="K97" i="1"/>
  <c r="K53" i="1"/>
  <c r="R139" i="1"/>
  <c r="R91" i="1"/>
  <c r="R43" i="1"/>
  <c r="R165" i="1"/>
  <c r="R153" i="1"/>
  <c r="R141" i="1"/>
  <c r="R129" i="1"/>
  <c r="R117" i="1"/>
  <c r="R105" i="1"/>
  <c r="R93" i="1"/>
  <c r="R81" i="1"/>
  <c r="R69" i="1"/>
  <c r="R57" i="1"/>
  <c r="R45" i="1"/>
  <c r="R33" i="1"/>
  <c r="R21" i="1"/>
  <c r="R9" i="1"/>
  <c r="K180" i="1" l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8" i="1"/>
  <c r="F169" i="1"/>
  <c r="F170" i="1"/>
  <c r="F171" i="1"/>
  <c r="F172" i="1"/>
  <c r="F17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8" i="1"/>
  <c r="E169" i="1"/>
  <c r="E170" i="1"/>
  <c r="E171" i="1"/>
  <c r="E172" i="1"/>
  <c r="E173" i="1"/>
  <c r="E3" i="1"/>
  <c r="P180" i="1"/>
  <c r="P179" i="1"/>
  <c r="O180" i="1"/>
  <c r="O179" i="1"/>
  <c r="M3" i="1" l="1"/>
  <c r="L3" i="1"/>
  <c r="M172" i="7"/>
  <c r="N172" i="7"/>
  <c r="O172" i="7"/>
  <c r="P172" i="7"/>
  <c r="Q172" i="7"/>
  <c r="L172" i="7"/>
  <c r="G172" i="7" l="1"/>
  <c r="M180" i="1" l="1"/>
  <c r="L180" i="1"/>
  <c r="M179" i="1"/>
  <c r="L179" i="1"/>
  <c r="Q203" i="1"/>
  <c r="Q204" i="1"/>
  <c r="Q205" i="1"/>
  <c r="Q206" i="1"/>
  <c r="Q207" i="1"/>
  <c r="Q208" i="1"/>
  <c r="Q209" i="1"/>
  <c r="Q202" i="1"/>
  <c r="D26" i="11"/>
  <c r="C26" i="11"/>
  <c r="E26" i="11"/>
  <c r="D25" i="11"/>
  <c r="D24" i="11"/>
  <c r="C25" i="11"/>
  <c r="C24" i="11"/>
  <c r="H2158" i="8" l="1"/>
  <c r="H373" i="8"/>
  <c r="G4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3" i="7"/>
  <c r="C16" i="5"/>
  <c r="C14" i="9"/>
  <c r="C49" i="9" l="1"/>
  <c r="C45" i="9"/>
  <c r="A44" i="9"/>
  <c r="A35" i="9"/>
  <c r="C20" i="9"/>
  <c r="C18" i="9"/>
  <c r="H17" i="9"/>
  <c r="D17" i="9"/>
  <c r="D26" i="9" s="1"/>
  <c r="H16" i="9"/>
  <c r="H18" i="9" s="1"/>
  <c r="D16" i="9"/>
  <c r="H14" i="9"/>
  <c r="H23" i="9" s="1"/>
  <c r="D14" i="9"/>
  <c r="D23" i="9" s="1"/>
  <c r="G2" i="9"/>
  <c r="B17" i="9"/>
  <c r="G14" i="9"/>
  <c r="G16" i="9"/>
  <c r="B16" i="9"/>
  <c r="F16" i="9"/>
  <c r="F17" i="9"/>
  <c r="F14" i="9"/>
  <c r="B14" i="9"/>
  <c r="G17" i="9"/>
  <c r="D18" i="9" l="1"/>
  <c r="D25" i="9"/>
  <c r="D29" i="9" s="1"/>
  <c r="H20" i="9"/>
  <c r="H25" i="9"/>
  <c r="D20" i="9"/>
  <c r="C23" i="9"/>
  <c r="F9" i="10" s="1"/>
  <c r="C36" i="9"/>
  <c r="L5" i="9"/>
  <c r="K16" i="9"/>
  <c r="B18" i="9"/>
  <c r="B25" i="9"/>
  <c r="F29" i="10" s="1"/>
  <c r="F36" i="9"/>
  <c r="F18" i="9"/>
  <c r="F49" i="9" s="1"/>
  <c r="F27" i="9"/>
  <c r="F58" i="9" s="1"/>
  <c r="F25" i="9"/>
  <c r="F40" i="10" s="1"/>
  <c r="G36" i="9"/>
  <c r="G18" i="9"/>
  <c r="G49" i="9" s="1"/>
  <c r="L16" i="9"/>
  <c r="G27" i="9"/>
  <c r="G58" i="9" s="1"/>
  <c r="G25" i="9"/>
  <c r="F44" i="10" s="1"/>
  <c r="D44" i="10" s="1"/>
  <c r="D45" i="10" s="1"/>
  <c r="K8" i="9"/>
  <c r="B20" i="9"/>
  <c r="I14" i="9"/>
  <c r="B45" i="9"/>
  <c r="B23" i="9"/>
  <c r="F5" i="10" s="1"/>
  <c r="C6" i="10" s="1"/>
  <c r="B32" i="9"/>
  <c r="K14" i="9"/>
  <c r="L8" i="9"/>
  <c r="C26" i="9"/>
  <c r="F57" i="10" s="1"/>
  <c r="G45" i="9"/>
  <c r="C32" i="9"/>
  <c r="L14" i="9"/>
  <c r="G23" i="9"/>
  <c r="F20" i="10" s="1"/>
  <c r="D20" i="10" s="1"/>
  <c r="D21" i="10" s="1"/>
  <c r="G20" i="9"/>
  <c r="K7" i="9"/>
  <c r="G26" i="9"/>
  <c r="F68" i="10" s="1"/>
  <c r="C68" i="10" s="1"/>
  <c r="C69" i="10" s="1"/>
  <c r="L17" i="9"/>
  <c r="B36" i="9"/>
  <c r="K5" i="9"/>
  <c r="I5" i="9"/>
  <c r="F23" i="9"/>
  <c r="F16" i="10" s="1"/>
  <c r="C17" i="10" s="1"/>
  <c r="F45" i="9"/>
  <c r="F20" i="9"/>
  <c r="B26" i="9"/>
  <c r="F53" i="10" s="1"/>
  <c r="D53" i="10" s="1"/>
  <c r="D54" i="10" s="1"/>
  <c r="K17" i="9"/>
  <c r="L7" i="9"/>
  <c r="C25" i="9"/>
  <c r="F33" i="10" s="1"/>
  <c r="D33" i="10" s="1"/>
  <c r="D34" i="10" s="1"/>
  <c r="F26" i="9"/>
  <c r="F64" i="10" s="1"/>
  <c r="H27" i="9"/>
  <c r="H26" i="9"/>
  <c r="H29" i="9" s="1"/>
  <c r="K11" i="9" l="1"/>
  <c r="D5" i="10"/>
  <c r="D6" i="10" s="1"/>
  <c r="K20" i="9"/>
  <c r="C16" i="10"/>
  <c r="I32" i="9"/>
  <c r="D16" i="10"/>
  <c r="D17" i="10" s="1"/>
  <c r="C53" i="10"/>
  <c r="C54" i="10" s="1"/>
  <c r="D40" i="10"/>
  <c r="D41" i="10" s="1"/>
  <c r="C40" i="10"/>
  <c r="C41" i="10" s="1"/>
  <c r="C9" i="10"/>
  <c r="C10" i="10"/>
  <c r="D9" i="10"/>
  <c r="D10" i="10" s="1"/>
  <c r="D57" i="10"/>
  <c r="D58" i="10" s="1"/>
  <c r="C57" i="10"/>
  <c r="C58" i="10" s="1"/>
  <c r="C5" i="10"/>
  <c r="D64" i="10"/>
  <c r="D65" i="10" s="1"/>
  <c r="C64" i="10"/>
  <c r="C65" i="10" s="1"/>
  <c r="D29" i="10"/>
  <c r="D30" i="10" s="1"/>
  <c r="C29" i="10"/>
  <c r="C30" i="10" s="1"/>
  <c r="C33" i="10"/>
  <c r="C34" i="10" s="1"/>
  <c r="C21" i="10"/>
  <c r="C20" i="10"/>
  <c r="D68" i="10"/>
  <c r="D69" i="10" s="1"/>
  <c r="C44" i="10"/>
  <c r="C45" i="10" s="1"/>
  <c r="I20" i="9"/>
  <c r="C40" i="9"/>
  <c r="C27" i="9"/>
  <c r="C58" i="9" s="1"/>
  <c r="I9" i="9"/>
  <c r="B40" i="9"/>
  <c r="B29" i="9"/>
  <c r="B54" i="9"/>
  <c r="I23" i="9"/>
  <c r="B27" i="9"/>
  <c r="D27" i="9"/>
  <c r="G54" i="9"/>
  <c r="G29" i="9"/>
  <c r="L20" i="9"/>
  <c r="I18" i="9"/>
  <c r="B49" i="9"/>
  <c r="F29" i="9"/>
  <c r="F54" i="9"/>
  <c r="G40" i="9"/>
  <c r="F40" i="9"/>
  <c r="L11" i="9"/>
  <c r="C29" i="9"/>
  <c r="C54" i="9"/>
  <c r="I27" i="9" l="1"/>
  <c r="B58" i="9"/>
  <c r="K29" i="9"/>
  <c r="I11" i="9"/>
  <c r="I29" i="9" s="1"/>
  <c r="F73" i="10" s="1"/>
  <c r="L29" i="9"/>
  <c r="L107" i="7" l="1"/>
  <c r="L108" i="7"/>
  <c r="L109" i="7"/>
  <c r="C45" i="5"/>
  <c r="L208" i="1"/>
  <c r="L204" i="1"/>
  <c r="L207" i="1"/>
  <c r="L205" i="1"/>
  <c r="L206" i="1"/>
  <c r="L203" i="1"/>
  <c r="L202" i="1"/>
  <c r="L209" i="1"/>
  <c r="H2153" i="4" l="1"/>
  <c r="H373" i="4"/>
  <c r="M3" i="7" l="1"/>
  <c r="M4" i="7"/>
  <c r="N4" i="7"/>
  <c r="O4" i="7"/>
  <c r="P4" i="7"/>
  <c r="M5" i="7"/>
  <c r="N5" i="7"/>
  <c r="O5" i="7"/>
  <c r="P5" i="7"/>
  <c r="M6" i="7"/>
  <c r="N6" i="7"/>
  <c r="O6" i="7"/>
  <c r="P6" i="7"/>
  <c r="M7" i="7"/>
  <c r="N7" i="7"/>
  <c r="O7" i="7"/>
  <c r="P7" i="7"/>
  <c r="M8" i="7"/>
  <c r="N8" i="7"/>
  <c r="O8" i="7"/>
  <c r="P8" i="7"/>
  <c r="M9" i="7"/>
  <c r="N9" i="7"/>
  <c r="O9" i="7"/>
  <c r="P9" i="7"/>
  <c r="M10" i="7"/>
  <c r="N10" i="7"/>
  <c r="O10" i="7"/>
  <c r="P10" i="7"/>
  <c r="M11" i="7"/>
  <c r="N11" i="7"/>
  <c r="O11" i="7"/>
  <c r="P11" i="7"/>
  <c r="M12" i="7"/>
  <c r="N12" i="7"/>
  <c r="O12" i="7"/>
  <c r="P12" i="7"/>
  <c r="M13" i="7"/>
  <c r="N13" i="7"/>
  <c r="O13" i="7"/>
  <c r="P13" i="7"/>
  <c r="M14" i="7"/>
  <c r="N14" i="7"/>
  <c r="O14" i="7"/>
  <c r="P14" i="7"/>
  <c r="M15" i="7"/>
  <c r="N15" i="7"/>
  <c r="O15" i="7"/>
  <c r="P15" i="7"/>
  <c r="M16" i="7"/>
  <c r="N16" i="7"/>
  <c r="O16" i="7"/>
  <c r="P16" i="7"/>
  <c r="M17" i="7"/>
  <c r="N17" i="7"/>
  <c r="O17" i="7"/>
  <c r="P17" i="7"/>
  <c r="M18" i="7"/>
  <c r="N18" i="7"/>
  <c r="O18" i="7"/>
  <c r="P18" i="7"/>
  <c r="M19" i="7"/>
  <c r="N19" i="7"/>
  <c r="O19" i="7"/>
  <c r="P19" i="7"/>
  <c r="M20" i="7"/>
  <c r="N20" i="7"/>
  <c r="O20" i="7"/>
  <c r="P20" i="7"/>
  <c r="M21" i="7"/>
  <c r="N21" i="7"/>
  <c r="O21" i="7"/>
  <c r="P21" i="7"/>
  <c r="M22" i="7"/>
  <c r="N22" i="7"/>
  <c r="O22" i="7"/>
  <c r="P22" i="7"/>
  <c r="M23" i="7"/>
  <c r="N23" i="7"/>
  <c r="O23" i="7"/>
  <c r="P23" i="7"/>
  <c r="M24" i="7"/>
  <c r="N24" i="7"/>
  <c r="O24" i="7"/>
  <c r="P24" i="7"/>
  <c r="M25" i="7"/>
  <c r="N25" i="7"/>
  <c r="O25" i="7"/>
  <c r="P25" i="7"/>
  <c r="M26" i="7"/>
  <c r="N26" i="7"/>
  <c r="O26" i="7"/>
  <c r="P26" i="7"/>
  <c r="M27" i="7"/>
  <c r="N27" i="7"/>
  <c r="O27" i="7"/>
  <c r="P27" i="7"/>
  <c r="M28" i="7"/>
  <c r="N28" i="7"/>
  <c r="O28" i="7"/>
  <c r="P28" i="7"/>
  <c r="M29" i="7"/>
  <c r="N29" i="7"/>
  <c r="O29" i="7"/>
  <c r="P29" i="7"/>
  <c r="M30" i="7"/>
  <c r="N30" i="7"/>
  <c r="O30" i="7"/>
  <c r="P30" i="7"/>
  <c r="M31" i="7"/>
  <c r="N31" i="7"/>
  <c r="O31" i="7"/>
  <c r="P31" i="7"/>
  <c r="M32" i="7"/>
  <c r="N32" i="7"/>
  <c r="O32" i="7"/>
  <c r="P32" i="7"/>
  <c r="M33" i="7"/>
  <c r="N33" i="7"/>
  <c r="O33" i="7"/>
  <c r="P33" i="7"/>
  <c r="M34" i="7"/>
  <c r="N34" i="7"/>
  <c r="O34" i="7"/>
  <c r="P34" i="7"/>
  <c r="M35" i="7"/>
  <c r="N35" i="7"/>
  <c r="O35" i="7"/>
  <c r="P35" i="7"/>
  <c r="M36" i="7"/>
  <c r="N36" i="7"/>
  <c r="O36" i="7"/>
  <c r="P36" i="7"/>
  <c r="M37" i="7"/>
  <c r="N37" i="7"/>
  <c r="O37" i="7"/>
  <c r="P37" i="7"/>
  <c r="M38" i="7"/>
  <c r="N38" i="7"/>
  <c r="O38" i="7"/>
  <c r="P38" i="7"/>
  <c r="M39" i="7"/>
  <c r="N39" i="7"/>
  <c r="O39" i="7"/>
  <c r="P39" i="7"/>
  <c r="M40" i="7"/>
  <c r="N40" i="7"/>
  <c r="O40" i="7"/>
  <c r="P40" i="7"/>
  <c r="M41" i="7"/>
  <c r="N41" i="7"/>
  <c r="O41" i="7"/>
  <c r="P41" i="7"/>
  <c r="M42" i="7"/>
  <c r="N42" i="7"/>
  <c r="O42" i="7"/>
  <c r="P42" i="7"/>
  <c r="M43" i="7"/>
  <c r="N43" i="7"/>
  <c r="O43" i="7"/>
  <c r="P43" i="7"/>
  <c r="M44" i="7"/>
  <c r="N44" i="7"/>
  <c r="O44" i="7"/>
  <c r="P44" i="7"/>
  <c r="M45" i="7"/>
  <c r="N45" i="7"/>
  <c r="O45" i="7"/>
  <c r="P45" i="7"/>
  <c r="M46" i="7"/>
  <c r="N46" i="7"/>
  <c r="O46" i="7"/>
  <c r="P46" i="7"/>
  <c r="M47" i="7"/>
  <c r="N47" i="7"/>
  <c r="O47" i="7"/>
  <c r="P47" i="7"/>
  <c r="M48" i="7"/>
  <c r="N48" i="7"/>
  <c r="O48" i="7"/>
  <c r="P48" i="7"/>
  <c r="M49" i="7"/>
  <c r="N49" i="7"/>
  <c r="O49" i="7"/>
  <c r="P49" i="7"/>
  <c r="M50" i="7"/>
  <c r="N50" i="7"/>
  <c r="O50" i="7"/>
  <c r="P50" i="7"/>
  <c r="M51" i="7"/>
  <c r="N51" i="7"/>
  <c r="O51" i="7"/>
  <c r="P51" i="7"/>
  <c r="M52" i="7"/>
  <c r="N52" i="7"/>
  <c r="O52" i="7"/>
  <c r="P52" i="7"/>
  <c r="M53" i="7"/>
  <c r="N53" i="7"/>
  <c r="O53" i="7"/>
  <c r="P53" i="7"/>
  <c r="M54" i="7"/>
  <c r="N54" i="7"/>
  <c r="O54" i="7"/>
  <c r="P54" i="7"/>
  <c r="M55" i="7"/>
  <c r="N55" i="7"/>
  <c r="O55" i="7"/>
  <c r="P55" i="7"/>
  <c r="M56" i="7"/>
  <c r="N56" i="7"/>
  <c r="O56" i="7"/>
  <c r="P56" i="7"/>
  <c r="M57" i="7"/>
  <c r="N57" i="7"/>
  <c r="O57" i="7"/>
  <c r="P57" i="7"/>
  <c r="M58" i="7"/>
  <c r="N58" i="7"/>
  <c r="O58" i="7"/>
  <c r="P58" i="7"/>
  <c r="M59" i="7"/>
  <c r="N59" i="7"/>
  <c r="O59" i="7"/>
  <c r="P59" i="7"/>
  <c r="M60" i="7"/>
  <c r="N60" i="7"/>
  <c r="O60" i="7"/>
  <c r="P60" i="7"/>
  <c r="M61" i="7"/>
  <c r="N61" i="7"/>
  <c r="O61" i="7"/>
  <c r="P61" i="7"/>
  <c r="M62" i="7"/>
  <c r="N62" i="7"/>
  <c r="O62" i="7"/>
  <c r="P62" i="7"/>
  <c r="M63" i="7"/>
  <c r="N63" i="7"/>
  <c r="O63" i="7"/>
  <c r="P63" i="7"/>
  <c r="M64" i="7"/>
  <c r="N64" i="7"/>
  <c r="O64" i="7"/>
  <c r="P64" i="7"/>
  <c r="M65" i="7"/>
  <c r="N65" i="7"/>
  <c r="O65" i="7"/>
  <c r="P65" i="7"/>
  <c r="M66" i="7"/>
  <c r="N66" i="7"/>
  <c r="O66" i="7"/>
  <c r="P66" i="7"/>
  <c r="M67" i="7"/>
  <c r="N67" i="7"/>
  <c r="O67" i="7"/>
  <c r="P67" i="7"/>
  <c r="M68" i="7"/>
  <c r="N68" i="7"/>
  <c r="O68" i="7"/>
  <c r="P68" i="7"/>
  <c r="M69" i="7"/>
  <c r="N69" i="7"/>
  <c r="O69" i="7"/>
  <c r="P69" i="7"/>
  <c r="M70" i="7"/>
  <c r="N70" i="7"/>
  <c r="O70" i="7"/>
  <c r="P70" i="7"/>
  <c r="M71" i="7"/>
  <c r="N71" i="7"/>
  <c r="O71" i="7"/>
  <c r="P71" i="7"/>
  <c r="M72" i="7"/>
  <c r="N72" i="7"/>
  <c r="O72" i="7"/>
  <c r="P72" i="7"/>
  <c r="M73" i="7"/>
  <c r="N73" i="7"/>
  <c r="O73" i="7"/>
  <c r="P73" i="7"/>
  <c r="M74" i="7"/>
  <c r="N74" i="7"/>
  <c r="O74" i="7"/>
  <c r="P74" i="7"/>
  <c r="M75" i="7"/>
  <c r="N75" i="7"/>
  <c r="O75" i="7"/>
  <c r="P75" i="7"/>
  <c r="M76" i="7"/>
  <c r="N76" i="7"/>
  <c r="O76" i="7"/>
  <c r="P76" i="7"/>
  <c r="M77" i="7"/>
  <c r="N77" i="7"/>
  <c r="O77" i="7"/>
  <c r="P77" i="7"/>
  <c r="M78" i="7"/>
  <c r="N78" i="7"/>
  <c r="O78" i="7"/>
  <c r="P78" i="7"/>
  <c r="M79" i="7"/>
  <c r="N79" i="7"/>
  <c r="O79" i="7"/>
  <c r="P79" i="7"/>
  <c r="M80" i="7"/>
  <c r="N80" i="7"/>
  <c r="O80" i="7"/>
  <c r="P80" i="7"/>
  <c r="M81" i="7"/>
  <c r="N81" i="7"/>
  <c r="O81" i="7"/>
  <c r="P81" i="7"/>
  <c r="M82" i="7"/>
  <c r="N82" i="7"/>
  <c r="O82" i="7"/>
  <c r="P82" i="7"/>
  <c r="M83" i="7"/>
  <c r="N83" i="7"/>
  <c r="O83" i="7"/>
  <c r="P83" i="7"/>
  <c r="M84" i="7"/>
  <c r="N84" i="7"/>
  <c r="O84" i="7"/>
  <c r="P84" i="7"/>
  <c r="M85" i="7"/>
  <c r="N85" i="7"/>
  <c r="O85" i="7"/>
  <c r="P85" i="7"/>
  <c r="M86" i="7"/>
  <c r="N86" i="7"/>
  <c r="O86" i="7"/>
  <c r="P86" i="7"/>
  <c r="M87" i="7"/>
  <c r="N87" i="7"/>
  <c r="O87" i="7"/>
  <c r="P87" i="7"/>
  <c r="M88" i="7"/>
  <c r="N88" i="7"/>
  <c r="O88" i="7"/>
  <c r="P88" i="7"/>
  <c r="M89" i="7"/>
  <c r="N89" i="7"/>
  <c r="O89" i="7"/>
  <c r="P89" i="7"/>
  <c r="M90" i="7"/>
  <c r="N90" i="7"/>
  <c r="O90" i="7"/>
  <c r="P90" i="7"/>
  <c r="M91" i="7"/>
  <c r="N91" i="7"/>
  <c r="O91" i="7"/>
  <c r="P91" i="7"/>
  <c r="M92" i="7"/>
  <c r="N92" i="7"/>
  <c r="O92" i="7"/>
  <c r="P92" i="7"/>
  <c r="M93" i="7"/>
  <c r="N93" i="7"/>
  <c r="O93" i="7"/>
  <c r="P93" i="7"/>
  <c r="M94" i="7"/>
  <c r="N94" i="7"/>
  <c r="O94" i="7"/>
  <c r="P94" i="7"/>
  <c r="M95" i="7"/>
  <c r="N95" i="7"/>
  <c r="O95" i="7"/>
  <c r="P95" i="7"/>
  <c r="M96" i="7"/>
  <c r="N96" i="7"/>
  <c r="O96" i="7"/>
  <c r="P96" i="7"/>
  <c r="M97" i="7"/>
  <c r="N97" i="7"/>
  <c r="O97" i="7"/>
  <c r="P97" i="7"/>
  <c r="M98" i="7"/>
  <c r="N98" i="7"/>
  <c r="O98" i="7"/>
  <c r="P98" i="7"/>
  <c r="M99" i="7"/>
  <c r="N99" i="7"/>
  <c r="O99" i="7"/>
  <c r="P99" i="7"/>
  <c r="M100" i="7"/>
  <c r="N100" i="7"/>
  <c r="O100" i="7"/>
  <c r="P100" i="7"/>
  <c r="M101" i="7"/>
  <c r="N101" i="7"/>
  <c r="O101" i="7"/>
  <c r="P101" i="7"/>
  <c r="M102" i="7"/>
  <c r="N102" i="7"/>
  <c r="O102" i="7"/>
  <c r="P102" i="7"/>
  <c r="M103" i="7"/>
  <c r="N103" i="7"/>
  <c r="O103" i="7"/>
  <c r="P103" i="7"/>
  <c r="M104" i="7"/>
  <c r="N104" i="7"/>
  <c r="O104" i="7"/>
  <c r="P104" i="7"/>
  <c r="M105" i="7"/>
  <c r="N105" i="7"/>
  <c r="O105" i="7"/>
  <c r="P105" i="7"/>
  <c r="M106" i="7"/>
  <c r="N106" i="7"/>
  <c r="O106" i="7"/>
  <c r="P106" i="7"/>
  <c r="M107" i="7"/>
  <c r="N107" i="7"/>
  <c r="O107" i="7"/>
  <c r="P107" i="7"/>
  <c r="Q107" i="7"/>
  <c r="M108" i="7"/>
  <c r="N108" i="7"/>
  <c r="O108" i="7"/>
  <c r="P108" i="7"/>
  <c r="Q108" i="7"/>
  <c r="M109" i="7"/>
  <c r="N109" i="7"/>
  <c r="O109" i="7"/>
  <c r="P109" i="7"/>
  <c r="M110" i="7"/>
  <c r="N110" i="7"/>
  <c r="O110" i="7"/>
  <c r="P110" i="7"/>
  <c r="M111" i="7"/>
  <c r="N111" i="7"/>
  <c r="O111" i="7"/>
  <c r="P111" i="7"/>
  <c r="M112" i="7"/>
  <c r="N112" i="7"/>
  <c r="O112" i="7"/>
  <c r="P112" i="7"/>
  <c r="M113" i="7"/>
  <c r="N113" i="7"/>
  <c r="O113" i="7"/>
  <c r="P113" i="7"/>
  <c r="M114" i="7"/>
  <c r="N114" i="7"/>
  <c r="O114" i="7"/>
  <c r="P114" i="7"/>
  <c r="M115" i="7"/>
  <c r="N115" i="7"/>
  <c r="O115" i="7"/>
  <c r="P115" i="7"/>
  <c r="M116" i="7"/>
  <c r="N116" i="7"/>
  <c r="O116" i="7"/>
  <c r="P116" i="7"/>
  <c r="M117" i="7"/>
  <c r="N117" i="7"/>
  <c r="O117" i="7"/>
  <c r="P117" i="7"/>
  <c r="M118" i="7"/>
  <c r="N118" i="7"/>
  <c r="O118" i="7"/>
  <c r="P118" i="7"/>
  <c r="M119" i="7"/>
  <c r="N119" i="7"/>
  <c r="O119" i="7"/>
  <c r="P119" i="7"/>
  <c r="M120" i="7"/>
  <c r="N120" i="7"/>
  <c r="O120" i="7"/>
  <c r="P120" i="7"/>
  <c r="M121" i="7"/>
  <c r="N121" i="7"/>
  <c r="O121" i="7"/>
  <c r="P121" i="7"/>
  <c r="M122" i="7"/>
  <c r="N122" i="7"/>
  <c r="O122" i="7"/>
  <c r="P122" i="7"/>
  <c r="M123" i="7"/>
  <c r="N123" i="7"/>
  <c r="O123" i="7"/>
  <c r="P123" i="7"/>
  <c r="M124" i="7"/>
  <c r="N124" i="7"/>
  <c r="O124" i="7"/>
  <c r="P124" i="7"/>
  <c r="M125" i="7"/>
  <c r="N125" i="7"/>
  <c r="O125" i="7"/>
  <c r="P125" i="7"/>
  <c r="M126" i="7"/>
  <c r="N126" i="7"/>
  <c r="O126" i="7"/>
  <c r="P126" i="7"/>
  <c r="M127" i="7"/>
  <c r="N127" i="7"/>
  <c r="O127" i="7"/>
  <c r="P127" i="7"/>
  <c r="M128" i="7"/>
  <c r="N128" i="7"/>
  <c r="O128" i="7"/>
  <c r="P128" i="7"/>
  <c r="M129" i="7"/>
  <c r="N129" i="7"/>
  <c r="O129" i="7"/>
  <c r="P129" i="7"/>
  <c r="M130" i="7"/>
  <c r="N130" i="7"/>
  <c r="O130" i="7"/>
  <c r="P130" i="7"/>
  <c r="M131" i="7"/>
  <c r="N131" i="7"/>
  <c r="O131" i="7"/>
  <c r="P131" i="7"/>
  <c r="M132" i="7"/>
  <c r="N132" i="7"/>
  <c r="O132" i="7"/>
  <c r="P132" i="7"/>
  <c r="M133" i="7"/>
  <c r="N133" i="7"/>
  <c r="O133" i="7"/>
  <c r="P133" i="7"/>
  <c r="M134" i="7"/>
  <c r="N134" i="7"/>
  <c r="O134" i="7"/>
  <c r="P134" i="7"/>
  <c r="M135" i="7"/>
  <c r="N135" i="7"/>
  <c r="O135" i="7"/>
  <c r="P135" i="7"/>
  <c r="M136" i="7"/>
  <c r="N136" i="7"/>
  <c r="O136" i="7"/>
  <c r="P136" i="7"/>
  <c r="M137" i="7"/>
  <c r="N137" i="7"/>
  <c r="O137" i="7"/>
  <c r="P137" i="7"/>
  <c r="M138" i="7"/>
  <c r="N138" i="7"/>
  <c r="O138" i="7"/>
  <c r="P138" i="7"/>
  <c r="M139" i="7"/>
  <c r="N139" i="7"/>
  <c r="O139" i="7"/>
  <c r="P139" i="7"/>
  <c r="M140" i="7"/>
  <c r="N140" i="7"/>
  <c r="O140" i="7"/>
  <c r="P140" i="7"/>
  <c r="M141" i="7"/>
  <c r="N141" i="7"/>
  <c r="O141" i="7"/>
  <c r="P141" i="7"/>
  <c r="M142" i="7"/>
  <c r="N142" i="7"/>
  <c r="O142" i="7"/>
  <c r="P142" i="7"/>
  <c r="M143" i="7"/>
  <c r="N143" i="7"/>
  <c r="O143" i="7"/>
  <c r="P143" i="7"/>
  <c r="M144" i="7"/>
  <c r="N144" i="7"/>
  <c r="O144" i="7"/>
  <c r="P144" i="7"/>
  <c r="M145" i="7"/>
  <c r="N145" i="7"/>
  <c r="O145" i="7"/>
  <c r="P145" i="7"/>
  <c r="M146" i="7"/>
  <c r="N146" i="7"/>
  <c r="O146" i="7"/>
  <c r="P146" i="7"/>
  <c r="M147" i="7"/>
  <c r="N147" i="7"/>
  <c r="O147" i="7"/>
  <c r="P147" i="7"/>
  <c r="M148" i="7"/>
  <c r="N148" i="7"/>
  <c r="O148" i="7"/>
  <c r="P148" i="7"/>
  <c r="M149" i="7"/>
  <c r="N149" i="7"/>
  <c r="O149" i="7"/>
  <c r="P149" i="7"/>
  <c r="M150" i="7"/>
  <c r="N150" i="7"/>
  <c r="O150" i="7"/>
  <c r="P150" i="7"/>
  <c r="M151" i="7"/>
  <c r="N151" i="7"/>
  <c r="O151" i="7"/>
  <c r="P151" i="7"/>
  <c r="M152" i="7"/>
  <c r="N152" i="7"/>
  <c r="O152" i="7"/>
  <c r="P152" i="7"/>
  <c r="M153" i="7"/>
  <c r="N153" i="7"/>
  <c r="O153" i="7"/>
  <c r="P153" i="7"/>
  <c r="M154" i="7"/>
  <c r="N154" i="7"/>
  <c r="O154" i="7"/>
  <c r="P154" i="7"/>
  <c r="M155" i="7"/>
  <c r="N155" i="7"/>
  <c r="O155" i="7"/>
  <c r="P155" i="7"/>
  <c r="M156" i="7"/>
  <c r="N156" i="7"/>
  <c r="O156" i="7"/>
  <c r="P156" i="7"/>
  <c r="M157" i="7"/>
  <c r="N157" i="7"/>
  <c r="O157" i="7"/>
  <c r="P157" i="7"/>
  <c r="M158" i="7"/>
  <c r="N158" i="7"/>
  <c r="O158" i="7"/>
  <c r="P158" i="7"/>
  <c r="M159" i="7"/>
  <c r="N159" i="7"/>
  <c r="O159" i="7"/>
  <c r="P159" i="7"/>
  <c r="M160" i="7"/>
  <c r="N160" i="7"/>
  <c r="O160" i="7"/>
  <c r="P160" i="7"/>
  <c r="M161" i="7"/>
  <c r="N161" i="7"/>
  <c r="O161" i="7"/>
  <c r="P161" i="7"/>
  <c r="M162" i="7"/>
  <c r="N162" i="7"/>
  <c r="O162" i="7"/>
  <c r="P162" i="7"/>
  <c r="M163" i="7"/>
  <c r="N163" i="7"/>
  <c r="O163" i="7"/>
  <c r="P163" i="7"/>
  <c r="M164" i="7"/>
  <c r="N164" i="7"/>
  <c r="O164" i="7"/>
  <c r="P164" i="7"/>
  <c r="M165" i="7"/>
  <c r="N165" i="7"/>
  <c r="O165" i="7"/>
  <c r="P165" i="7"/>
  <c r="M166" i="7"/>
  <c r="N166" i="7"/>
  <c r="O166" i="7"/>
  <c r="P166" i="7"/>
  <c r="M167" i="7"/>
  <c r="N167" i="7"/>
  <c r="O167" i="7"/>
  <c r="P167" i="7"/>
  <c r="M168" i="7"/>
  <c r="N168" i="7"/>
  <c r="O168" i="7"/>
  <c r="P168" i="7"/>
  <c r="M169" i="7"/>
  <c r="N169" i="7"/>
  <c r="O169" i="7"/>
  <c r="P169" i="7"/>
  <c r="M170" i="7"/>
  <c r="N170" i="7"/>
  <c r="O170" i="7"/>
  <c r="P170" i="7"/>
  <c r="M171" i="7"/>
  <c r="N171" i="7"/>
  <c r="O171" i="7"/>
  <c r="P171" i="7"/>
  <c r="N3" i="7"/>
  <c r="O3" i="7"/>
  <c r="P3" i="7"/>
  <c r="Q109" i="7"/>
  <c r="L4" i="7" l="1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3" i="7"/>
  <c r="K175" i="7"/>
  <c r="J175" i="7"/>
  <c r="I175" i="7"/>
  <c r="H175" i="7"/>
  <c r="G175" i="7"/>
  <c r="F175" i="7"/>
  <c r="E175" i="7"/>
  <c r="D175" i="7"/>
  <c r="C175" i="7"/>
  <c r="Q152" i="7" l="1"/>
  <c r="Q128" i="7"/>
  <c r="Q116" i="7"/>
  <c r="Q89" i="7"/>
  <c r="Q65" i="7"/>
  <c r="Q41" i="7"/>
  <c r="Q5" i="7"/>
  <c r="Q163" i="7"/>
  <c r="Q139" i="7"/>
  <c r="Q100" i="7"/>
  <c r="Q76" i="7"/>
  <c r="Q52" i="7"/>
  <c r="Q28" i="7"/>
  <c r="Q4" i="7"/>
  <c r="Q162" i="7"/>
  <c r="Q138" i="7"/>
  <c r="Q126" i="7"/>
  <c r="Q99" i="7"/>
  <c r="Q87" i="7"/>
  <c r="Q63" i="7"/>
  <c r="Q51" i="7"/>
  <c r="Q39" i="7"/>
  <c r="Q27" i="7"/>
  <c r="Q15" i="7"/>
  <c r="Q149" i="7"/>
  <c r="Q125" i="7"/>
  <c r="Q98" i="7"/>
  <c r="Q62" i="7"/>
  <c r="Q160" i="7"/>
  <c r="Q136" i="7"/>
  <c r="Q112" i="7"/>
  <c r="Q73" i="7"/>
  <c r="Q159" i="7"/>
  <c r="Q123" i="7"/>
  <c r="Q84" i="7"/>
  <c r="Q158" i="7"/>
  <c r="Q134" i="7"/>
  <c r="Q110" i="7"/>
  <c r="Q83" i="7"/>
  <c r="Q59" i="7"/>
  <c r="Q35" i="7"/>
  <c r="Q11" i="7"/>
  <c r="Q169" i="7"/>
  <c r="Q145" i="7"/>
  <c r="Q121" i="7"/>
  <c r="Q94" i="7"/>
  <c r="Q70" i="7"/>
  <c r="Q46" i="7"/>
  <c r="Q10" i="7"/>
  <c r="Q168" i="7"/>
  <c r="Q144" i="7"/>
  <c r="Q120" i="7"/>
  <c r="Q93" i="7"/>
  <c r="Q69" i="7"/>
  <c r="Q33" i="7"/>
  <c r="L175" i="7"/>
  <c r="Q9" i="7"/>
  <c r="Q167" i="7"/>
  <c r="Q143" i="7"/>
  <c r="Q119" i="7"/>
  <c r="Q92" i="7"/>
  <c r="Q68" i="7"/>
  <c r="Q44" i="7"/>
  <c r="Q8" i="7"/>
  <c r="Q166" i="7"/>
  <c r="Q154" i="7"/>
  <c r="Q142" i="7"/>
  <c r="Q130" i="7"/>
  <c r="Q118" i="7"/>
  <c r="Q103" i="7"/>
  <c r="Q91" i="7"/>
  <c r="Q79" i="7"/>
  <c r="Q67" i="7"/>
  <c r="Q55" i="7"/>
  <c r="Q43" i="7"/>
  <c r="Q31" i="7"/>
  <c r="Q19" i="7"/>
  <c r="Q7" i="7"/>
  <c r="Q164" i="7"/>
  <c r="Q140" i="7"/>
  <c r="Q101" i="7"/>
  <c r="Q77" i="7"/>
  <c r="Q53" i="7"/>
  <c r="Q29" i="7"/>
  <c r="Q17" i="7"/>
  <c r="Q151" i="7"/>
  <c r="Q127" i="7"/>
  <c r="Q115" i="7"/>
  <c r="Q88" i="7"/>
  <c r="Q64" i="7"/>
  <c r="Q40" i="7"/>
  <c r="Q16" i="7"/>
  <c r="Q150" i="7"/>
  <c r="Q114" i="7"/>
  <c r="Q75" i="7"/>
  <c r="Q161" i="7"/>
  <c r="Q137" i="7"/>
  <c r="Q113" i="7"/>
  <c r="Q86" i="7"/>
  <c r="Q74" i="7"/>
  <c r="Q50" i="7"/>
  <c r="Q38" i="7"/>
  <c r="Q26" i="7"/>
  <c r="Q14" i="7"/>
  <c r="Q148" i="7"/>
  <c r="Q124" i="7"/>
  <c r="Q97" i="7"/>
  <c r="Q85" i="7"/>
  <c r="Q61" i="7"/>
  <c r="Q49" i="7"/>
  <c r="Q37" i="7"/>
  <c r="Q25" i="7"/>
  <c r="Q13" i="7"/>
  <c r="Q171" i="7"/>
  <c r="Q147" i="7"/>
  <c r="Q135" i="7"/>
  <c r="Q111" i="7"/>
  <c r="Q96" i="7"/>
  <c r="Q72" i="7"/>
  <c r="Q60" i="7"/>
  <c r="Q48" i="7"/>
  <c r="Q36" i="7"/>
  <c r="Q24" i="7"/>
  <c r="Q12" i="7"/>
  <c r="Q170" i="7"/>
  <c r="Q146" i="7"/>
  <c r="Q122" i="7"/>
  <c r="Q95" i="7"/>
  <c r="Q71" i="7"/>
  <c r="Q47" i="7"/>
  <c r="Q23" i="7"/>
  <c r="Q3" i="7"/>
  <c r="Q157" i="7"/>
  <c r="Q133" i="7"/>
  <c r="Q106" i="7"/>
  <c r="Q82" i="7"/>
  <c r="Q58" i="7"/>
  <c r="Q34" i="7"/>
  <c r="Q22" i="7"/>
  <c r="Q156" i="7"/>
  <c r="Q132" i="7"/>
  <c r="Q105" i="7"/>
  <c r="Q81" i="7"/>
  <c r="Q57" i="7"/>
  <c r="Q45" i="7"/>
  <c r="Q21" i="7"/>
  <c r="Q155" i="7"/>
  <c r="Q131" i="7"/>
  <c r="Q104" i="7"/>
  <c r="Q80" i="7"/>
  <c r="Q56" i="7"/>
  <c r="Q32" i="7"/>
  <c r="Q20" i="7"/>
  <c r="Q165" i="7"/>
  <c r="Q153" i="7"/>
  <c r="Q141" i="7"/>
  <c r="Q129" i="7"/>
  <c r="Q117" i="7"/>
  <c r="Q102" i="7"/>
  <c r="Q90" i="7"/>
  <c r="Q78" i="7"/>
  <c r="Q66" i="7"/>
  <c r="Q54" i="7"/>
  <c r="Q42" i="7"/>
  <c r="Q30" i="7"/>
  <c r="Q18" i="7"/>
  <c r="Q6" i="7"/>
  <c r="M175" i="7"/>
  <c r="N175" i="7"/>
  <c r="P175" i="7"/>
  <c r="O175" i="7"/>
  <c r="Q175" i="7" l="1"/>
  <c r="A35" i="5"/>
  <c r="M175" i="1" l="1"/>
  <c r="K3" i="1"/>
  <c r="K175" i="1" l="1"/>
  <c r="K176" i="1" s="1"/>
  <c r="K179" i="1"/>
  <c r="M176" i="1"/>
  <c r="T79" i="1"/>
  <c r="T112" i="1"/>
  <c r="H204" i="6"/>
  <c r="I204" i="6"/>
  <c r="J204" i="6"/>
  <c r="K204" i="6"/>
  <c r="L204" i="6"/>
  <c r="G204" i="6"/>
  <c r="F204" i="6"/>
  <c r="E204" i="6"/>
  <c r="D204" i="6"/>
  <c r="C204" i="6"/>
  <c r="M4" i="6"/>
  <c r="N4" i="6"/>
  <c r="O4" i="6"/>
  <c r="P4" i="6"/>
  <c r="Q4" i="6"/>
  <c r="M5" i="6"/>
  <c r="N5" i="6"/>
  <c r="N204" i="6" s="1"/>
  <c r="O5" i="6"/>
  <c r="O204" i="6" s="1"/>
  <c r="P5" i="6"/>
  <c r="P204" i="6" s="1"/>
  <c r="Q5" i="6"/>
  <c r="M6" i="6"/>
  <c r="N6" i="6"/>
  <c r="O6" i="6"/>
  <c r="P6" i="6"/>
  <c r="Q6" i="6"/>
  <c r="M7" i="6"/>
  <c r="N7" i="6"/>
  <c r="O7" i="6"/>
  <c r="P7" i="6"/>
  <c r="Q7" i="6"/>
  <c r="Q204" i="6" s="1"/>
  <c r="M8" i="6"/>
  <c r="N8" i="6"/>
  <c r="O8" i="6"/>
  <c r="P8" i="6"/>
  <c r="Q8" i="6"/>
  <c r="M9" i="6"/>
  <c r="N9" i="6"/>
  <c r="O9" i="6"/>
  <c r="P9" i="6"/>
  <c r="Q9" i="6"/>
  <c r="M10" i="6"/>
  <c r="N10" i="6"/>
  <c r="O10" i="6"/>
  <c r="P10" i="6"/>
  <c r="Q10" i="6"/>
  <c r="M11" i="6"/>
  <c r="N11" i="6"/>
  <c r="O11" i="6"/>
  <c r="P11" i="6"/>
  <c r="Q11" i="6"/>
  <c r="M12" i="6"/>
  <c r="N12" i="6"/>
  <c r="O12" i="6"/>
  <c r="P12" i="6"/>
  <c r="Q12" i="6"/>
  <c r="M13" i="6"/>
  <c r="N13" i="6"/>
  <c r="O13" i="6"/>
  <c r="P13" i="6"/>
  <c r="Q13" i="6"/>
  <c r="M14" i="6"/>
  <c r="N14" i="6"/>
  <c r="O14" i="6"/>
  <c r="P14" i="6"/>
  <c r="Q14" i="6"/>
  <c r="M15" i="6"/>
  <c r="N15" i="6"/>
  <c r="O15" i="6"/>
  <c r="P15" i="6"/>
  <c r="Q15" i="6"/>
  <c r="M16" i="6"/>
  <c r="N16" i="6"/>
  <c r="O16" i="6"/>
  <c r="P16" i="6"/>
  <c r="Q16" i="6"/>
  <c r="M17" i="6"/>
  <c r="N17" i="6"/>
  <c r="O17" i="6"/>
  <c r="P17" i="6"/>
  <c r="Q17" i="6"/>
  <c r="M18" i="6"/>
  <c r="N18" i="6"/>
  <c r="O18" i="6"/>
  <c r="P18" i="6"/>
  <c r="Q18" i="6"/>
  <c r="M19" i="6"/>
  <c r="N19" i="6"/>
  <c r="O19" i="6"/>
  <c r="P19" i="6"/>
  <c r="Q19" i="6"/>
  <c r="M20" i="6"/>
  <c r="N20" i="6"/>
  <c r="O20" i="6"/>
  <c r="P20" i="6"/>
  <c r="Q20" i="6"/>
  <c r="M21" i="6"/>
  <c r="N21" i="6"/>
  <c r="O21" i="6"/>
  <c r="P21" i="6"/>
  <c r="Q21" i="6"/>
  <c r="M22" i="6"/>
  <c r="N22" i="6"/>
  <c r="O22" i="6"/>
  <c r="P22" i="6"/>
  <c r="Q22" i="6"/>
  <c r="M23" i="6"/>
  <c r="N23" i="6"/>
  <c r="O23" i="6"/>
  <c r="P23" i="6"/>
  <c r="Q23" i="6"/>
  <c r="M24" i="6"/>
  <c r="N24" i="6"/>
  <c r="O24" i="6"/>
  <c r="P24" i="6"/>
  <c r="Q24" i="6"/>
  <c r="M25" i="6"/>
  <c r="N25" i="6"/>
  <c r="O25" i="6"/>
  <c r="P25" i="6"/>
  <c r="Q25" i="6"/>
  <c r="M26" i="6"/>
  <c r="N26" i="6"/>
  <c r="O26" i="6"/>
  <c r="P26" i="6"/>
  <c r="Q26" i="6"/>
  <c r="M27" i="6"/>
  <c r="N27" i="6"/>
  <c r="O27" i="6"/>
  <c r="P27" i="6"/>
  <c r="Q27" i="6"/>
  <c r="M28" i="6"/>
  <c r="N28" i="6"/>
  <c r="O28" i="6"/>
  <c r="P28" i="6"/>
  <c r="Q28" i="6"/>
  <c r="M29" i="6"/>
  <c r="N29" i="6"/>
  <c r="O29" i="6"/>
  <c r="P29" i="6"/>
  <c r="Q29" i="6"/>
  <c r="M30" i="6"/>
  <c r="N30" i="6"/>
  <c r="O30" i="6"/>
  <c r="P30" i="6"/>
  <c r="Q30" i="6"/>
  <c r="M31" i="6"/>
  <c r="N31" i="6"/>
  <c r="O31" i="6"/>
  <c r="P31" i="6"/>
  <c r="Q31" i="6"/>
  <c r="M32" i="6"/>
  <c r="N32" i="6"/>
  <c r="O32" i="6"/>
  <c r="P32" i="6"/>
  <c r="Q32" i="6"/>
  <c r="M33" i="6"/>
  <c r="N33" i="6"/>
  <c r="O33" i="6"/>
  <c r="P33" i="6"/>
  <c r="Q33" i="6"/>
  <c r="M34" i="6"/>
  <c r="N34" i="6"/>
  <c r="O34" i="6"/>
  <c r="P34" i="6"/>
  <c r="Q34" i="6"/>
  <c r="M35" i="6"/>
  <c r="N35" i="6"/>
  <c r="O35" i="6"/>
  <c r="P35" i="6"/>
  <c r="Q35" i="6"/>
  <c r="M36" i="6"/>
  <c r="N36" i="6"/>
  <c r="O36" i="6"/>
  <c r="P36" i="6"/>
  <c r="Q36" i="6"/>
  <c r="M37" i="6"/>
  <c r="N37" i="6"/>
  <c r="O37" i="6"/>
  <c r="P37" i="6"/>
  <c r="Q37" i="6"/>
  <c r="M38" i="6"/>
  <c r="N38" i="6"/>
  <c r="O38" i="6"/>
  <c r="P38" i="6"/>
  <c r="Q38" i="6"/>
  <c r="M39" i="6"/>
  <c r="N39" i="6"/>
  <c r="O39" i="6"/>
  <c r="P39" i="6"/>
  <c r="Q39" i="6"/>
  <c r="M40" i="6"/>
  <c r="N40" i="6"/>
  <c r="O40" i="6"/>
  <c r="P40" i="6"/>
  <c r="Q40" i="6"/>
  <c r="M41" i="6"/>
  <c r="N41" i="6"/>
  <c r="O41" i="6"/>
  <c r="P41" i="6"/>
  <c r="Q41" i="6"/>
  <c r="M42" i="6"/>
  <c r="N42" i="6"/>
  <c r="O42" i="6"/>
  <c r="P42" i="6"/>
  <c r="Q42" i="6"/>
  <c r="M43" i="6"/>
  <c r="N43" i="6"/>
  <c r="O43" i="6"/>
  <c r="P43" i="6"/>
  <c r="Q43" i="6"/>
  <c r="M44" i="6"/>
  <c r="N44" i="6"/>
  <c r="O44" i="6"/>
  <c r="P44" i="6"/>
  <c r="Q44" i="6"/>
  <c r="M45" i="6"/>
  <c r="N45" i="6"/>
  <c r="O45" i="6"/>
  <c r="P45" i="6"/>
  <c r="Q45" i="6"/>
  <c r="M46" i="6"/>
  <c r="N46" i="6"/>
  <c r="O46" i="6"/>
  <c r="P46" i="6"/>
  <c r="Q46" i="6"/>
  <c r="M47" i="6"/>
  <c r="N47" i="6"/>
  <c r="O47" i="6"/>
  <c r="P47" i="6"/>
  <c r="Q47" i="6"/>
  <c r="M48" i="6"/>
  <c r="N48" i="6"/>
  <c r="O48" i="6"/>
  <c r="P48" i="6"/>
  <c r="Q48" i="6"/>
  <c r="M49" i="6"/>
  <c r="N49" i="6"/>
  <c r="O49" i="6"/>
  <c r="P49" i="6"/>
  <c r="Q49" i="6"/>
  <c r="M50" i="6"/>
  <c r="N50" i="6"/>
  <c r="O50" i="6"/>
  <c r="P50" i="6"/>
  <c r="Q50" i="6"/>
  <c r="M51" i="6"/>
  <c r="N51" i="6"/>
  <c r="O51" i="6"/>
  <c r="P51" i="6"/>
  <c r="Q51" i="6"/>
  <c r="M52" i="6"/>
  <c r="N52" i="6"/>
  <c r="O52" i="6"/>
  <c r="P52" i="6"/>
  <c r="Q52" i="6"/>
  <c r="M53" i="6"/>
  <c r="N53" i="6"/>
  <c r="O53" i="6"/>
  <c r="P53" i="6"/>
  <c r="Q53" i="6"/>
  <c r="M54" i="6"/>
  <c r="N54" i="6"/>
  <c r="O54" i="6"/>
  <c r="P54" i="6"/>
  <c r="Q54" i="6"/>
  <c r="M55" i="6"/>
  <c r="N55" i="6"/>
  <c r="O55" i="6"/>
  <c r="P55" i="6"/>
  <c r="Q55" i="6"/>
  <c r="M56" i="6"/>
  <c r="N56" i="6"/>
  <c r="O56" i="6"/>
  <c r="P56" i="6"/>
  <c r="Q56" i="6"/>
  <c r="M57" i="6"/>
  <c r="N57" i="6"/>
  <c r="O57" i="6"/>
  <c r="P57" i="6"/>
  <c r="Q57" i="6"/>
  <c r="M58" i="6"/>
  <c r="N58" i="6"/>
  <c r="O58" i="6"/>
  <c r="P58" i="6"/>
  <c r="Q58" i="6"/>
  <c r="M59" i="6"/>
  <c r="N59" i="6"/>
  <c r="O59" i="6"/>
  <c r="P59" i="6"/>
  <c r="Q59" i="6"/>
  <c r="M60" i="6"/>
  <c r="N60" i="6"/>
  <c r="O60" i="6"/>
  <c r="P60" i="6"/>
  <c r="Q60" i="6"/>
  <c r="M61" i="6"/>
  <c r="N61" i="6"/>
  <c r="O61" i="6"/>
  <c r="P61" i="6"/>
  <c r="Q61" i="6"/>
  <c r="M62" i="6"/>
  <c r="N62" i="6"/>
  <c r="O62" i="6"/>
  <c r="P62" i="6"/>
  <c r="Q62" i="6"/>
  <c r="M63" i="6"/>
  <c r="N63" i="6"/>
  <c r="O63" i="6"/>
  <c r="P63" i="6"/>
  <c r="Q63" i="6"/>
  <c r="M64" i="6"/>
  <c r="N64" i="6"/>
  <c r="O64" i="6"/>
  <c r="P64" i="6"/>
  <c r="Q64" i="6"/>
  <c r="M65" i="6"/>
  <c r="N65" i="6"/>
  <c r="O65" i="6"/>
  <c r="P65" i="6"/>
  <c r="Q65" i="6"/>
  <c r="M66" i="6"/>
  <c r="N66" i="6"/>
  <c r="O66" i="6"/>
  <c r="P66" i="6"/>
  <c r="Q66" i="6"/>
  <c r="M67" i="6"/>
  <c r="N67" i="6"/>
  <c r="O67" i="6"/>
  <c r="P67" i="6"/>
  <c r="Q67" i="6"/>
  <c r="M68" i="6"/>
  <c r="N68" i="6"/>
  <c r="O68" i="6"/>
  <c r="P68" i="6"/>
  <c r="Q68" i="6"/>
  <c r="M69" i="6"/>
  <c r="N69" i="6"/>
  <c r="O69" i="6"/>
  <c r="P69" i="6"/>
  <c r="Q69" i="6"/>
  <c r="M70" i="6"/>
  <c r="N70" i="6"/>
  <c r="O70" i="6"/>
  <c r="P70" i="6"/>
  <c r="Q70" i="6"/>
  <c r="M71" i="6"/>
  <c r="N71" i="6"/>
  <c r="O71" i="6"/>
  <c r="P71" i="6"/>
  <c r="Q71" i="6"/>
  <c r="M72" i="6"/>
  <c r="N72" i="6"/>
  <c r="O72" i="6"/>
  <c r="P72" i="6"/>
  <c r="Q72" i="6"/>
  <c r="M73" i="6"/>
  <c r="N73" i="6"/>
  <c r="O73" i="6"/>
  <c r="P73" i="6"/>
  <c r="Q73" i="6"/>
  <c r="M74" i="6"/>
  <c r="N74" i="6"/>
  <c r="O74" i="6"/>
  <c r="P74" i="6"/>
  <c r="Q74" i="6"/>
  <c r="M75" i="6"/>
  <c r="N75" i="6"/>
  <c r="O75" i="6"/>
  <c r="P75" i="6"/>
  <c r="Q75" i="6"/>
  <c r="M76" i="6"/>
  <c r="N76" i="6"/>
  <c r="O76" i="6"/>
  <c r="P76" i="6"/>
  <c r="Q76" i="6"/>
  <c r="M77" i="6"/>
  <c r="N77" i="6"/>
  <c r="O77" i="6"/>
  <c r="P77" i="6"/>
  <c r="Q77" i="6"/>
  <c r="M78" i="6"/>
  <c r="N78" i="6"/>
  <c r="O78" i="6"/>
  <c r="P78" i="6"/>
  <c r="Q78" i="6"/>
  <c r="M79" i="6"/>
  <c r="N79" i="6"/>
  <c r="O79" i="6"/>
  <c r="P79" i="6"/>
  <c r="Q79" i="6"/>
  <c r="M80" i="6"/>
  <c r="N80" i="6"/>
  <c r="O80" i="6"/>
  <c r="P80" i="6"/>
  <c r="Q80" i="6"/>
  <c r="M81" i="6"/>
  <c r="N81" i="6"/>
  <c r="O81" i="6"/>
  <c r="P81" i="6"/>
  <c r="Q81" i="6"/>
  <c r="M82" i="6"/>
  <c r="N82" i="6"/>
  <c r="O82" i="6"/>
  <c r="P82" i="6"/>
  <c r="Q82" i="6"/>
  <c r="M83" i="6"/>
  <c r="N83" i="6"/>
  <c r="O83" i="6"/>
  <c r="P83" i="6"/>
  <c r="Q83" i="6"/>
  <c r="M84" i="6"/>
  <c r="N84" i="6"/>
  <c r="O84" i="6"/>
  <c r="P84" i="6"/>
  <c r="Q84" i="6"/>
  <c r="M85" i="6"/>
  <c r="N85" i="6"/>
  <c r="O85" i="6"/>
  <c r="P85" i="6"/>
  <c r="Q85" i="6"/>
  <c r="M86" i="6"/>
  <c r="N86" i="6"/>
  <c r="O86" i="6"/>
  <c r="P86" i="6"/>
  <c r="Q86" i="6"/>
  <c r="M87" i="6"/>
  <c r="N87" i="6"/>
  <c r="O87" i="6"/>
  <c r="P87" i="6"/>
  <c r="Q87" i="6"/>
  <c r="M88" i="6"/>
  <c r="N88" i="6"/>
  <c r="O88" i="6"/>
  <c r="P88" i="6"/>
  <c r="Q88" i="6"/>
  <c r="M89" i="6"/>
  <c r="N89" i="6"/>
  <c r="O89" i="6"/>
  <c r="P89" i="6"/>
  <c r="Q89" i="6"/>
  <c r="M90" i="6"/>
  <c r="N90" i="6"/>
  <c r="O90" i="6"/>
  <c r="P90" i="6"/>
  <c r="Q90" i="6"/>
  <c r="M91" i="6"/>
  <c r="N91" i="6"/>
  <c r="O91" i="6"/>
  <c r="P91" i="6"/>
  <c r="Q91" i="6"/>
  <c r="M92" i="6"/>
  <c r="N92" i="6"/>
  <c r="O92" i="6"/>
  <c r="P92" i="6"/>
  <c r="Q92" i="6"/>
  <c r="M93" i="6"/>
  <c r="N93" i="6"/>
  <c r="O93" i="6"/>
  <c r="P93" i="6"/>
  <c r="Q93" i="6"/>
  <c r="M94" i="6"/>
  <c r="N94" i="6"/>
  <c r="O94" i="6"/>
  <c r="P94" i="6"/>
  <c r="Q94" i="6"/>
  <c r="M95" i="6"/>
  <c r="N95" i="6"/>
  <c r="O95" i="6"/>
  <c r="P95" i="6"/>
  <c r="Q95" i="6"/>
  <c r="M96" i="6"/>
  <c r="N96" i="6"/>
  <c r="O96" i="6"/>
  <c r="P96" i="6"/>
  <c r="Q96" i="6"/>
  <c r="M97" i="6"/>
  <c r="N97" i="6"/>
  <c r="O97" i="6"/>
  <c r="P97" i="6"/>
  <c r="Q97" i="6"/>
  <c r="M98" i="6"/>
  <c r="N98" i="6"/>
  <c r="O98" i="6"/>
  <c r="P98" i="6"/>
  <c r="Q98" i="6"/>
  <c r="M99" i="6"/>
  <c r="N99" i="6"/>
  <c r="O99" i="6"/>
  <c r="P99" i="6"/>
  <c r="Q99" i="6"/>
  <c r="M100" i="6"/>
  <c r="N100" i="6"/>
  <c r="O100" i="6"/>
  <c r="P100" i="6"/>
  <c r="Q100" i="6"/>
  <c r="M101" i="6"/>
  <c r="N101" i="6"/>
  <c r="O101" i="6"/>
  <c r="P101" i="6"/>
  <c r="Q101" i="6"/>
  <c r="M102" i="6"/>
  <c r="N102" i="6"/>
  <c r="O102" i="6"/>
  <c r="P102" i="6"/>
  <c r="Q102" i="6"/>
  <c r="M103" i="6"/>
  <c r="N103" i="6"/>
  <c r="O103" i="6"/>
  <c r="P103" i="6"/>
  <c r="Q103" i="6"/>
  <c r="M104" i="6"/>
  <c r="N104" i="6"/>
  <c r="O104" i="6"/>
  <c r="P104" i="6"/>
  <c r="Q104" i="6"/>
  <c r="M105" i="6"/>
  <c r="N105" i="6"/>
  <c r="O105" i="6"/>
  <c r="P105" i="6"/>
  <c r="Q105" i="6"/>
  <c r="M106" i="6"/>
  <c r="N106" i="6"/>
  <c r="O106" i="6"/>
  <c r="P106" i="6"/>
  <c r="Q106" i="6"/>
  <c r="M107" i="6"/>
  <c r="N107" i="6"/>
  <c r="O107" i="6"/>
  <c r="P107" i="6"/>
  <c r="Q107" i="6"/>
  <c r="M108" i="6"/>
  <c r="N108" i="6"/>
  <c r="O108" i="6"/>
  <c r="P108" i="6"/>
  <c r="Q108" i="6"/>
  <c r="M109" i="6"/>
  <c r="N109" i="6"/>
  <c r="O109" i="6"/>
  <c r="P109" i="6"/>
  <c r="Q109" i="6"/>
  <c r="M110" i="6"/>
  <c r="N110" i="6"/>
  <c r="O110" i="6"/>
  <c r="P110" i="6"/>
  <c r="Q110" i="6"/>
  <c r="M111" i="6"/>
  <c r="N111" i="6"/>
  <c r="O111" i="6"/>
  <c r="P111" i="6"/>
  <c r="Q111" i="6"/>
  <c r="M112" i="6"/>
  <c r="N112" i="6"/>
  <c r="O112" i="6"/>
  <c r="P112" i="6"/>
  <c r="Q112" i="6"/>
  <c r="M113" i="6"/>
  <c r="N113" i="6"/>
  <c r="O113" i="6"/>
  <c r="P113" i="6"/>
  <c r="Q113" i="6"/>
  <c r="M114" i="6"/>
  <c r="N114" i="6"/>
  <c r="O114" i="6"/>
  <c r="P114" i="6"/>
  <c r="Q114" i="6"/>
  <c r="M115" i="6"/>
  <c r="N115" i="6"/>
  <c r="O115" i="6"/>
  <c r="P115" i="6"/>
  <c r="Q115" i="6"/>
  <c r="M116" i="6"/>
  <c r="N116" i="6"/>
  <c r="O116" i="6"/>
  <c r="P116" i="6"/>
  <c r="Q116" i="6"/>
  <c r="M117" i="6"/>
  <c r="N117" i="6"/>
  <c r="O117" i="6"/>
  <c r="P117" i="6"/>
  <c r="Q117" i="6"/>
  <c r="M118" i="6"/>
  <c r="N118" i="6"/>
  <c r="O118" i="6"/>
  <c r="P118" i="6"/>
  <c r="Q118" i="6"/>
  <c r="M119" i="6"/>
  <c r="N119" i="6"/>
  <c r="O119" i="6"/>
  <c r="P119" i="6"/>
  <c r="Q119" i="6"/>
  <c r="M120" i="6"/>
  <c r="N120" i="6"/>
  <c r="O120" i="6"/>
  <c r="P120" i="6"/>
  <c r="Q120" i="6"/>
  <c r="M121" i="6"/>
  <c r="N121" i="6"/>
  <c r="O121" i="6"/>
  <c r="P121" i="6"/>
  <c r="Q121" i="6"/>
  <c r="M122" i="6"/>
  <c r="N122" i="6"/>
  <c r="O122" i="6"/>
  <c r="P122" i="6"/>
  <c r="Q122" i="6"/>
  <c r="M123" i="6"/>
  <c r="N123" i="6"/>
  <c r="O123" i="6"/>
  <c r="P123" i="6"/>
  <c r="Q123" i="6"/>
  <c r="M124" i="6"/>
  <c r="N124" i="6"/>
  <c r="O124" i="6"/>
  <c r="P124" i="6"/>
  <c r="Q124" i="6"/>
  <c r="M125" i="6"/>
  <c r="N125" i="6"/>
  <c r="O125" i="6"/>
  <c r="P125" i="6"/>
  <c r="Q125" i="6"/>
  <c r="M126" i="6"/>
  <c r="N126" i="6"/>
  <c r="O126" i="6"/>
  <c r="P126" i="6"/>
  <c r="Q126" i="6"/>
  <c r="M127" i="6"/>
  <c r="N127" i="6"/>
  <c r="O127" i="6"/>
  <c r="P127" i="6"/>
  <c r="Q127" i="6"/>
  <c r="M128" i="6"/>
  <c r="N128" i="6"/>
  <c r="O128" i="6"/>
  <c r="P128" i="6"/>
  <c r="Q128" i="6"/>
  <c r="M129" i="6"/>
  <c r="N129" i="6"/>
  <c r="O129" i="6"/>
  <c r="P129" i="6"/>
  <c r="Q129" i="6"/>
  <c r="M130" i="6"/>
  <c r="N130" i="6"/>
  <c r="O130" i="6"/>
  <c r="P130" i="6"/>
  <c r="Q130" i="6"/>
  <c r="M131" i="6"/>
  <c r="N131" i="6"/>
  <c r="O131" i="6"/>
  <c r="P131" i="6"/>
  <c r="Q131" i="6"/>
  <c r="M132" i="6"/>
  <c r="N132" i="6"/>
  <c r="O132" i="6"/>
  <c r="P132" i="6"/>
  <c r="Q132" i="6"/>
  <c r="M133" i="6"/>
  <c r="N133" i="6"/>
  <c r="O133" i="6"/>
  <c r="P133" i="6"/>
  <c r="Q133" i="6"/>
  <c r="M134" i="6"/>
  <c r="N134" i="6"/>
  <c r="O134" i="6"/>
  <c r="P134" i="6"/>
  <c r="Q134" i="6"/>
  <c r="M135" i="6"/>
  <c r="N135" i="6"/>
  <c r="O135" i="6"/>
  <c r="P135" i="6"/>
  <c r="Q135" i="6"/>
  <c r="M136" i="6"/>
  <c r="N136" i="6"/>
  <c r="O136" i="6"/>
  <c r="P136" i="6"/>
  <c r="Q136" i="6"/>
  <c r="M137" i="6"/>
  <c r="N137" i="6"/>
  <c r="O137" i="6"/>
  <c r="P137" i="6"/>
  <c r="Q137" i="6"/>
  <c r="M138" i="6"/>
  <c r="N138" i="6"/>
  <c r="O138" i="6"/>
  <c r="P138" i="6"/>
  <c r="Q138" i="6"/>
  <c r="M139" i="6"/>
  <c r="N139" i="6"/>
  <c r="O139" i="6"/>
  <c r="P139" i="6"/>
  <c r="Q139" i="6"/>
  <c r="M140" i="6"/>
  <c r="N140" i="6"/>
  <c r="O140" i="6"/>
  <c r="P140" i="6"/>
  <c r="Q140" i="6"/>
  <c r="M141" i="6"/>
  <c r="N141" i="6"/>
  <c r="O141" i="6"/>
  <c r="P141" i="6"/>
  <c r="Q141" i="6"/>
  <c r="M142" i="6"/>
  <c r="N142" i="6"/>
  <c r="O142" i="6"/>
  <c r="P142" i="6"/>
  <c r="Q142" i="6"/>
  <c r="M143" i="6"/>
  <c r="N143" i="6"/>
  <c r="O143" i="6"/>
  <c r="P143" i="6"/>
  <c r="Q143" i="6"/>
  <c r="M144" i="6"/>
  <c r="N144" i="6"/>
  <c r="O144" i="6"/>
  <c r="P144" i="6"/>
  <c r="Q144" i="6"/>
  <c r="M145" i="6"/>
  <c r="N145" i="6"/>
  <c r="O145" i="6"/>
  <c r="P145" i="6"/>
  <c r="Q145" i="6"/>
  <c r="M146" i="6"/>
  <c r="N146" i="6"/>
  <c r="O146" i="6"/>
  <c r="P146" i="6"/>
  <c r="Q146" i="6"/>
  <c r="M147" i="6"/>
  <c r="N147" i="6"/>
  <c r="O147" i="6"/>
  <c r="P147" i="6"/>
  <c r="Q147" i="6"/>
  <c r="M148" i="6"/>
  <c r="N148" i="6"/>
  <c r="O148" i="6"/>
  <c r="P148" i="6"/>
  <c r="Q148" i="6"/>
  <c r="M149" i="6"/>
  <c r="N149" i="6"/>
  <c r="O149" i="6"/>
  <c r="P149" i="6"/>
  <c r="Q149" i="6"/>
  <c r="M150" i="6"/>
  <c r="N150" i="6"/>
  <c r="O150" i="6"/>
  <c r="P150" i="6"/>
  <c r="Q150" i="6"/>
  <c r="M151" i="6"/>
  <c r="N151" i="6"/>
  <c r="O151" i="6"/>
  <c r="P151" i="6"/>
  <c r="Q151" i="6"/>
  <c r="M152" i="6"/>
  <c r="N152" i="6"/>
  <c r="O152" i="6"/>
  <c r="P152" i="6"/>
  <c r="Q152" i="6"/>
  <c r="M153" i="6"/>
  <c r="N153" i="6"/>
  <c r="O153" i="6"/>
  <c r="P153" i="6"/>
  <c r="Q153" i="6"/>
  <c r="M154" i="6"/>
  <c r="N154" i="6"/>
  <c r="O154" i="6"/>
  <c r="P154" i="6"/>
  <c r="Q154" i="6"/>
  <c r="M155" i="6"/>
  <c r="N155" i="6"/>
  <c r="O155" i="6"/>
  <c r="P155" i="6"/>
  <c r="Q155" i="6"/>
  <c r="M156" i="6"/>
  <c r="N156" i="6"/>
  <c r="O156" i="6"/>
  <c r="P156" i="6"/>
  <c r="Q156" i="6"/>
  <c r="M157" i="6"/>
  <c r="N157" i="6"/>
  <c r="O157" i="6"/>
  <c r="P157" i="6"/>
  <c r="Q157" i="6"/>
  <c r="M158" i="6"/>
  <c r="N158" i="6"/>
  <c r="O158" i="6"/>
  <c r="P158" i="6"/>
  <c r="Q158" i="6"/>
  <c r="M159" i="6"/>
  <c r="N159" i="6"/>
  <c r="O159" i="6"/>
  <c r="P159" i="6"/>
  <c r="Q159" i="6"/>
  <c r="M160" i="6"/>
  <c r="N160" i="6"/>
  <c r="O160" i="6"/>
  <c r="P160" i="6"/>
  <c r="Q160" i="6"/>
  <c r="M161" i="6"/>
  <c r="N161" i="6"/>
  <c r="O161" i="6"/>
  <c r="P161" i="6"/>
  <c r="Q161" i="6"/>
  <c r="M162" i="6"/>
  <c r="N162" i="6"/>
  <c r="O162" i="6"/>
  <c r="P162" i="6"/>
  <c r="Q162" i="6"/>
  <c r="M163" i="6"/>
  <c r="N163" i="6"/>
  <c r="O163" i="6"/>
  <c r="P163" i="6"/>
  <c r="Q163" i="6"/>
  <c r="M164" i="6"/>
  <c r="N164" i="6"/>
  <c r="O164" i="6"/>
  <c r="P164" i="6"/>
  <c r="Q164" i="6"/>
  <c r="M165" i="6"/>
  <c r="N165" i="6"/>
  <c r="O165" i="6"/>
  <c r="P165" i="6"/>
  <c r="Q165" i="6"/>
  <c r="M166" i="6"/>
  <c r="N166" i="6"/>
  <c r="O166" i="6"/>
  <c r="P166" i="6"/>
  <c r="Q166" i="6"/>
  <c r="M167" i="6"/>
  <c r="N167" i="6"/>
  <c r="O167" i="6"/>
  <c r="P167" i="6"/>
  <c r="Q167" i="6"/>
  <c r="M168" i="6"/>
  <c r="N168" i="6"/>
  <c r="O168" i="6"/>
  <c r="P168" i="6"/>
  <c r="Q168" i="6"/>
  <c r="M169" i="6"/>
  <c r="N169" i="6"/>
  <c r="O169" i="6"/>
  <c r="P169" i="6"/>
  <c r="Q169" i="6"/>
  <c r="M170" i="6"/>
  <c r="N170" i="6"/>
  <c r="O170" i="6"/>
  <c r="P170" i="6"/>
  <c r="Q170" i="6"/>
  <c r="M171" i="6"/>
  <c r="N171" i="6"/>
  <c r="O171" i="6"/>
  <c r="P171" i="6"/>
  <c r="Q171" i="6"/>
  <c r="M172" i="6"/>
  <c r="N172" i="6"/>
  <c r="O172" i="6"/>
  <c r="P172" i="6"/>
  <c r="Q172" i="6"/>
  <c r="M173" i="6"/>
  <c r="N173" i="6"/>
  <c r="O173" i="6"/>
  <c r="P173" i="6"/>
  <c r="Q173" i="6"/>
  <c r="M174" i="6"/>
  <c r="N174" i="6"/>
  <c r="O174" i="6"/>
  <c r="P174" i="6"/>
  <c r="Q174" i="6"/>
  <c r="M175" i="6"/>
  <c r="N175" i="6"/>
  <c r="O175" i="6"/>
  <c r="P175" i="6"/>
  <c r="Q175" i="6"/>
  <c r="M176" i="6"/>
  <c r="N176" i="6"/>
  <c r="O176" i="6"/>
  <c r="P176" i="6"/>
  <c r="Q176" i="6"/>
  <c r="M177" i="6"/>
  <c r="N177" i="6"/>
  <c r="O177" i="6"/>
  <c r="P177" i="6"/>
  <c r="Q177" i="6"/>
  <c r="M178" i="6"/>
  <c r="N178" i="6"/>
  <c r="O178" i="6"/>
  <c r="P178" i="6"/>
  <c r="Q178" i="6"/>
  <c r="M179" i="6"/>
  <c r="N179" i="6"/>
  <c r="O179" i="6"/>
  <c r="P179" i="6"/>
  <c r="Q179" i="6"/>
  <c r="M180" i="6"/>
  <c r="N180" i="6"/>
  <c r="O180" i="6"/>
  <c r="P180" i="6"/>
  <c r="Q180" i="6"/>
  <c r="M181" i="6"/>
  <c r="N181" i="6"/>
  <c r="O181" i="6"/>
  <c r="P181" i="6"/>
  <c r="Q181" i="6"/>
  <c r="M182" i="6"/>
  <c r="N182" i="6"/>
  <c r="O182" i="6"/>
  <c r="P182" i="6"/>
  <c r="Q182" i="6"/>
  <c r="M183" i="6"/>
  <c r="N183" i="6"/>
  <c r="O183" i="6"/>
  <c r="P183" i="6"/>
  <c r="Q183" i="6"/>
  <c r="M184" i="6"/>
  <c r="N184" i="6"/>
  <c r="O184" i="6"/>
  <c r="P184" i="6"/>
  <c r="Q184" i="6"/>
  <c r="M185" i="6"/>
  <c r="N185" i="6"/>
  <c r="O185" i="6"/>
  <c r="P185" i="6"/>
  <c r="Q185" i="6"/>
  <c r="M186" i="6"/>
  <c r="N186" i="6"/>
  <c r="O186" i="6"/>
  <c r="P186" i="6"/>
  <c r="Q186" i="6"/>
  <c r="M187" i="6"/>
  <c r="N187" i="6"/>
  <c r="O187" i="6"/>
  <c r="P187" i="6"/>
  <c r="Q187" i="6"/>
  <c r="M188" i="6"/>
  <c r="N188" i="6"/>
  <c r="O188" i="6"/>
  <c r="P188" i="6"/>
  <c r="Q188" i="6"/>
  <c r="M189" i="6"/>
  <c r="N189" i="6"/>
  <c r="O189" i="6"/>
  <c r="P189" i="6"/>
  <c r="Q189" i="6"/>
  <c r="M190" i="6"/>
  <c r="N190" i="6"/>
  <c r="O190" i="6"/>
  <c r="P190" i="6"/>
  <c r="Q190" i="6"/>
  <c r="M191" i="6"/>
  <c r="N191" i="6"/>
  <c r="O191" i="6"/>
  <c r="P191" i="6"/>
  <c r="Q191" i="6"/>
  <c r="M192" i="6"/>
  <c r="N192" i="6"/>
  <c r="O192" i="6"/>
  <c r="P192" i="6"/>
  <c r="Q192" i="6"/>
  <c r="M193" i="6"/>
  <c r="N193" i="6"/>
  <c r="O193" i="6"/>
  <c r="P193" i="6"/>
  <c r="Q193" i="6"/>
  <c r="M194" i="6"/>
  <c r="N194" i="6"/>
  <c r="O194" i="6"/>
  <c r="P194" i="6"/>
  <c r="Q194" i="6"/>
  <c r="M195" i="6"/>
  <c r="N195" i="6"/>
  <c r="O195" i="6"/>
  <c r="P195" i="6"/>
  <c r="Q195" i="6"/>
  <c r="M196" i="6"/>
  <c r="N196" i="6"/>
  <c r="O196" i="6"/>
  <c r="P196" i="6"/>
  <c r="Q196" i="6"/>
  <c r="M197" i="6"/>
  <c r="N197" i="6"/>
  <c r="O197" i="6"/>
  <c r="P197" i="6"/>
  <c r="Q197" i="6"/>
  <c r="M198" i="6"/>
  <c r="N198" i="6"/>
  <c r="O198" i="6"/>
  <c r="P198" i="6"/>
  <c r="Q198" i="6"/>
  <c r="M199" i="6"/>
  <c r="N199" i="6"/>
  <c r="O199" i="6"/>
  <c r="P199" i="6"/>
  <c r="Q199" i="6"/>
  <c r="M200" i="6"/>
  <c r="N200" i="6"/>
  <c r="O200" i="6"/>
  <c r="P200" i="6"/>
  <c r="Q200" i="6"/>
  <c r="M201" i="6"/>
  <c r="N201" i="6"/>
  <c r="O201" i="6"/>
  <c r="P201" i="6"/>
  <c r="Q201" i="6"/>
  <c r="M202" i="6"/>
  <c r="N202" i="6"/>
  <c r="O202" i="6"/>
  <c r="P202" i="6"/>
  <c r="Q202" i="6"/>
  <c r="N3" i="6"/>
  <c r="O3" i="6"/>
  <c r="P3" i="6"/>
  <c r="Q3" i="6"/>
  <c r="M3" i="6"/>
  <c r="M204" i="6" s="1"/>
  <c r="Q4" i="1" l="1"/>
  <c r="Q5" i="1"/>
  <c r="Q6" i="1"/>
  <c r="Q7" i="1"/>
  <c r="Q8" i="1"/>
  <c r="Q9" i="1"/>
  <c r="Q10" i="1"/>
  <c r="Q12" i="1"/>
  <c r="Q13" i="1"/>
  <c r="Q14" i="1"/>
  <c r="Q15" i="1"/>
  <c r="Q16" i="1"/>
  <c r="Q145" i="1"/>
  <c r="Q146" i="1"/>
  <c r="Q147" i="1"/>
  <c r="Q148" i="1"/>
  <c r="Q17" i="1"/>
  <c r="Q18" i="1"/>
  <c r="Q19" i="1"/>
  <c r="Q20" i="1"/>
  <c r="Q21" i="1"/>
  <c r="Q149" i="1"/>
  <c r="Q150" i="1"/>
  <c r="Q22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151" i="1"/>
  <c r="Q152" i="1"/>
  <c r="Q41" i="1"/>
  <c r="Q42" i="1"/>
  <c r="Q40" i="1"/>
  <c r="Q43" i="1"/>
  <c r="Q44" i="1"/>
  <c r="Q153" i="1"/>
  <c r="Q154" i="1"/>
  <c r="Q46" i="1"/>
  <c r="Q155" i="1"/>
  <c r="Q156" i="1"/>
  <c r="Q157" i="1"/>
  <c r="Q158" i="1"/>
  <c r="Q159" i="1"/>
  <c r="Q47" i="1"/>
  <c r="Q48" i="1"/>
  <c r="Q160" i="1"/>
  <c r="Q49" i="1"/>
  <c r="Q50" i="1"/>
  <c r="Q51" i="1"/>
  <c r="Q52" i="1"/>
  <c r="Q53" i="1"/>
  <c r="Q54" i="1"/>
  <c r="Q55" i="1"/>
  <c r="Q56" i="1"/>
  <c r="Q60" i="1"/>
  <c r="Q63" i="1"/>
  <c r="Q64" i="1"/>
  <c r="Q65" i="1"/>
  <c r="Q66" i="1"/>
  <c r="Q68" i="1"/>
  <c r="Q70" i="1"/>
  <c r="Q79" i="1"/>
  <c r="Q82" i="1"/>
  <c r="Q78" i="1"/>
  <c r="Q80" i="1"/>
  <c r="Q81" i="1"/>
  <c r="Q69" i="1"/>
  <c r="Q77" i="1"/>
  <c r="Q71" i="1"/>
  <c r="Q76" i="1"/>
  <c r="Q75" i="1"/>
  <c r="Q72" i="1"/>
  <c r="Q73" i="1"/>
  <c r="Q74" i="1"/>
  <c r="Q84" i="1"/>
  <c r="Q85" i="1"/>
  <c r="Q86" i="1"/>
  <c r="Q87" i="1"/>
  <c r="Q88" i="1"/>
  <c r="Q89" i="1"/>
  <c r="Q90" i="1"/>
  <c r="Q91" i="1"/>
  <c r="Q92" i="1"/>
  <c r="Q93" i="1"/>
  <c r="Q162" i="1"/>
  <c r="Q163" i="1"/>
  <c r="Q94" i="1"/>
  <c r="Q95" i="1"/>
  <c r="Q164" i="1"/>
  <c r="Q96" i="1"/>
  <c r="Q97" i="1"/>
  <c r="Q98" i="1"/>
  <c r="Q161" i="1"/>
  <c r="Q101" i="1"/>
  <c r="Q102" i="1"/>
  <c r="Q103" i="1"/>
  <c r="Q104" i="1"/>
  <c r="Q105" i="1"/>
  <c r="Q106" i="1"/>
  <c r="Q107" i="1"/>
  <c r="Q108" i="1"/>
  <c r="Q109" i="1"/>
  <c r="Q111" i="1"/>
  <c r="Q117" i="1"/>
  <c r="Q118" i="1"/>
  <c r="Q112" i="1"/>
  <c r="Q113" i="1"/>
  <c r="Q114" i="1"/>
  <c r="Q115" i="1"/>
  <c r="Q116" i="1"/>
  <c r="Q119" i="1"/>
  <c r="Q166" i="1"/>
  <c r="Q167" i="1"/>
  <c r="Q121" i="1"/>
  <c r="Q168" i="1"/>
  <c r="Q169" i="1"/>
  <c r="Q170" i="1"/>
  <c r="Q171" i="1"/>
  <c r="Q172" i="1"/>
  <c r="Q173" i="1"/>
  <c r="Q122" i="1"/>
  <c r="Q123" i="1"/>
  <c r="Q124" i="1"/>
  <c r="Q125" i="1"/>
  <c r="Q127" i="1"/>
  <c r="Q128" i="1"/>
  <c r="Q129" i="1"/>
  <c r="Q130" i="1"/>
  <c r="Q131" i="1"/>
  <c r="Q132" i="1"/>
  <c r="Q133" i="1"/>
  <c r="Q136" i="1"/>
  <c r="Q137" i="1"/>
  <c r="Q138" i="1"/>
  <c r="Q139" i="1"/>
  <c r="Q140" i="1"/>
  <c r="Q141" i="1"/>
  <c r="Q142" i="1"/>
  <c r="Q144" i="1"/>
  <c r="Q45" i="1"/>
  <c r="Q67" i="1"/>
  <c r="Q57" i="1"/>
  <c r="Q58" i="1"/>
  <c r="Q59" i="1"/>
  <c r="Q61" i="1"/>
  <c r="Q62" i="1"/>
  <c r="Q165" i="1"/>
  <c r="Q126" i="1"/>
  <c r="Q23" i="1"/>
  <c r="Q99" i="1"/>
  <c r="Q134" i="1"/>
  <c r="N3" i="1"/>
  <c r="P175" i="1"/>
  <c r="O175" i="1"/>
  <c r="O176" i="1" l="1"/>
  <c r="P176" i="1"/>
  <c r="N179" i="1"/>
  <c r="Q179" i="1" s="1"/>
  <c r="N175" i="1"/>
  <c r="N180" i="1"/>
  <c r="N176" i="1" l="1"/>
  <c r="G2" i="5"/>
  <c r="A44" i="5"/>
  <c r="H17" i="5"/>
  <c r="D17" i="5"/>
  <c r="H16" i="5"/>
  <c r="H18" i="5" s="1"/>
  <c r="D16" i="5"/>
  <c r="H14" i="5"/>
  <c r="D14" i="5"/>
  <c r="H8" i="5"/>
  <c r="D8" i="5"/>
  <c r="H7" i="5"/>
  <c r="D7" i="5"/>
  <c r="H5" i="5"/>
  <c r="D5" i="5"/>
  <c r="F16" i="5"/>
  <c r="F17" i="5"/>
  <c r="B17" i="5"/>
  <c r="B5" i="5"/>
  <c r="G16" i="5"/>
  <c r="G17" i="5"/>
  <c r="C5" i="5"/>
  <c r="C8" i="5"/>
  <c r="F8" i="5"/>
  <c r="G8" i="5"/>
  <c r="B8" i="5"/>
  <c r="B16" i="5"/>
  <c r="B7" i="5"/>
  <c r="C7" i="5"/>
  <c r="F5" i="5"/>
  <c r="G14" i="5"/>
  <c r="G7" i="5"/>
  <c r="G5" i="5"/>
  <c r="F7" i="5"/>
  <c r="B14" i="5"/>
  <c r="F14" i="5"/>
  <c r="B23" i="5" l="1"/>
  <c r="H20" i="5"/>
  <c r="H9" i="5"/>
  <c r="H11" i="5" s="1"/>
  <c r="H23" i="5"/>
  <c r="H26" i="5"/>
  <c r="B36" i="5"/>
  <c r="F36" i="5"/>
  <c r="C36" i="5"/>
  <c r="G36" i="5"/>
  <c r="G45" i="5"/>
  <c r="B45" i="5"/>
  <c r="F45" i="5"/>
  <c r="D23" i="5"/>
  <c r="D18" i="5"/>
  <c r="K5" i="5"/>
  <c r="D20" i="5"/>
  <c r="D26" i="5"/>
  <c r="D9" i="5"/>
  <c r="D11" i="5" s="1"/>
  <c r="G18" i="5"/>
  <c r="G49" i="5" s="1"/>
  <c r="F18" i="5"/>
  <c r="F49" i="5" s="1"/>
  <c r="F20" i="5"/>
  <c r="L16" i="5"/>
  <c r="K17" i="5"/>
  <c r="K16" i="5"/>
  <c r="B20" i="5"/>
  <c r="I14" i="5"/>
  <c r="G26" i="5"/>
  <c r="F68" i="2" s="1"/>
  <c r="F26" i="5"/>
  <c r="F64" i="2" s="1"/>
  <c r="G25" i="5"/>
  <c r="F9" i="5"/>
  <c r="F25" i="5"/>
  <c r="G23" i="5"/>
  <c r="G54" i="5" s="1"/>
  <c r="F23" i="5"/>
  <c r="F54" i="5" s="1"/>
  <c r="L8" i="5"/>
  <c r="C26" i="5"/>
  <c r="F57" i="2" s="1"/>
  <c r="L7" i="5"/>
  <c r="C9" i="5"/>
  <c r="K8" i="5"/>
  <c r="B26" i="5"/>
  <c r="F53" i="2" s="1"/>
  <c r="K7" i="5"/>
  <c r="B9" i="5"/>
  <c r="B40" i="5" s="1"/>
  <c r="C23" i="5"/>
  <c r="C54" i="5" s="1"/>
  <c r="L5" i="5"/>
  <c r="C20" i="5"/>
  <c r="G9" i="5"/>
  <c r="G40" i="5" s="1"/>
  <c r="L17" i="5"/>
  <c r="G20" i="5"/>
  <c r="B25" i="5"/>
  <c r="F29" i="2" s="1"/>
  <c r="I5" i="5"/>
  <c r="B18" i="5"/>
  <c r="B49" i="5" s="1"/>
  <c r="C25" i="5"/>
  <c r="F33" i="2" s="1"/>
  <c r="C18" i="5"/>
  <c r="C49" i="5" s="1"/>
  <c r="D25" i="5"/>
  <c r="D27" i="5"/>
  <c r="B32" i="5"/>
  <c r="B54" i="5"/>
  <c r="H25" i="5"/>
  <c r="C32" i="5"/>
  <c r="K14" i="5"/>
  <c r="L14" i="5"/>
  <c r="H27" i="5" l="1"/>
  <c r="H29" i="5"/>
  <c r="D29" i="5"/>
  <c r="F11" i="5"/>
  <c r="F40" i="5"/>
  <c r="C11" i="5"/>
  <c r="C40" i="5"/>
  <c r="B11" i="5"/>
  <c r="I20" i="5"/>
  <c r="I23" i="5"/>
  <c r="K20" i="5"/>
  <c r="F27" i="5"/>
  <c r="F58" i="5" s="1"/>
  <c r="G29" i="5"/>
  <c r="F44" i="2"/>
  <c r="B27" i="5"/>
  <c r="B58" i="5" s="1"/>
  <c r="F16" i="2"/>
  <c r="F20" i="2"/>
  <c r="F9" i="2"/>
  <c r="F29" i="5"/>
  <c r="F40" i="2"/>
  <c r="C27" i="5"/>
  <c r="C58" i="5" s="1"/>
  <c r="F5" i="2"/>
  <c r="I9" i="5"/>
  <c r="L20" i="5"/>
  <c r="C29" i="5"/>
  <c r="L11" i="5"/>
  <c r="K11" i="5"/>
  <c r="B29" i="5"/>
  <c r="I32" i="5"/>
  <c r="I18" i="5"/>
  <c r="G11" i="5"/>
  <c r="G27" i="5"/>
  <c r="G58" i="5" s="1"/>
  <c r="K29" i="5" l="1"/>
  <c r="I11" i="5"/>
  <c r="I29" i="5" s="1"/>
  <c r="F73" i="2" s="1"/>
  <c r="L29" i="5"/>
  <c r="I27" i="5"/>
  <c r="F206" i="1"/>
  <c r="F203" i="1"/>
  <c r="F209" i="1"/>
  <c r="F207" i="1"/>
  <c r="F202" i="1"/>
  <c r="R203" i="1"/>
  <c r="F205" i="1"/>
  <c r="R202" i="1"/>
  <c r="G202" i="1" l="1"/>
  <c r="G209" i="1"/>
  <c r="G208" i="1"/>
  <c r="G207" i="1"/>
  <c r="G206" i="1"/>
  <c r="G205" i="1"/>
  <c r="G204" i="1"/>
  <c r="G203" i="1"/>
  <c r="D9" i="2"/>
  <c r="D29" i="2"/>
  <c r="D30" i="2" s="1"/>
  <c r="D16" i="2"/>
  <c r="C16" i="2"/>
  <c r="R208" i="1"/>
  <c r="R205" i="1"/>
  <c r="R206" i="1"/>
  <c r="R209" i="1"/>
  <c r="R207" i="1"/>
  <c r="R204" i="1"/>
  <c r="D33" i="2" l="1"/>
  <c r="J3" i="1"/>
  <c r="D68" i="2" l="1"/>
  <c r="D69" i="2" s="1"/>
  <c r="D64" i="2"/>
  <c r="D65" i="2" s="1"/>
  <c r="C64" i="2"/>
  <c r="C65" i="2" s="1"/>
  <c r="D57" i="2"/>
  <c r="D58" i="2" s="1"/>
  <c r="C57" i="2"/>
  <c r="C58" i="2" s="1"/>
  <c r="D53" i="2"/>
  <c r="D54" i="2" s="1"/>
  <c r="C44" i="2"/>
  <c r="C45" i="2" s="1"/>
  <c r="D44" i="2"/>
  <c r="D45" i="2" s="1"/>
  <c r="C40" i="2"/>
  <c r="C41" i="2" s="1"/>
  <c r="D40" i="2"/>
  <c r="D41" i="2" s="1"/>
  <c r="C20" i="2"/>
  <c r="D20" i="2"/>
  <c r="D21" i="2" s="1"/>
  <c r="C17" i="2"/>
  <c r="D10" i="2"/>
  <c r="C6" i="2"/>
  <c r="D34" i="2"/>
  <c r="C10" i="2"/>
  <c r="C21" i="2"/>
  <c r="C53" i="2"/>
  <c r="C54" i="2" s="1"/>
  <c r="C5" i="2"/>
  <c r="C68" i="2"/>
  <c r="C69" i="2" s="1"/>
  <c r="D5" i="2"/>
  <c r="C33" i="2"/>
  <c r="C34" i="2" s="1"/>
  <c r="C9" i="2"/>
  <c r="D6" i="2" l="1"/>
  <c r="P181" i="1"/>
  <c r="P182" i="1" s="1"/>
  <c r="N181" i="1"/>
  <c r="N182" i="1" s="1"/>
  <c r="D17" i="2"/>
  <c r="O181" i="1"/>
  <c r="O182" i="1" s="1"/>
  <c r="Q180" i="1"/>
  <c r="S180" i="1" l="1"/>
  <c r="S3" i="1"/>
  <c r="S175" i="1" l="1"/>
  <c r="R180" i="1"/>
  <c r="S179" i="1"/>
  <c r="S181" i="1" s="1"/>
  <c r="M181" i="1"/>
  <c r="M182" i="1" s="1"/>
  <c r="S182" i="1" l="1"/>
  <c r="C29" i="2"/>
  <c r="C30" i="2" s="1"/>
  <c r="R3" i="1"/>
  <c r="R175" i="1" s="1"/>
  <c r="L175" i="1"/>
  <c r="L181" i="1"/>
  <c r="Q3" i="1"/>
  <c r="Q175" i="1" s="1"/>
  <c r="L182" i="1" l="1"/>
  <c r="L176" i="1"/>
  <c r="Q181" i="1"/>
  <c r="Q182" i="1" s="1"/>
  <c r="R179" i="1"/>
  <c r="R181" i="1" s="1"/>
  <c r="R182" i="1" s="1"/>
  <c r="K181" i="1" l="1"/>
  <c r="K182" i="1" s="1"/>
</calcChain>
</file>

<file path=xl/sharedStrings.xml><?xml version="1.0" encoding="utf-8"?>
<sst xmlns="http://schemas.openxmlformats.org/spreadsheetml/2006/main" count="35425" uniqueCount="2980">
  <si>
    <t xml:space="preserve">BS ECL for Loan </t>
  </si>
  <si>
    <t>EXIM (Cost Center: 1061050000)</t>
  </si>
  <si>
    <t>JV no.</t>
  </si>
  <si>
    <t>Dr</t>
  </si>
  <si>
    <t>Cr</t>
  </si>
  <si>
    <t>(BS ECL Stage 1 staging adj., 06/2025 -Conventional)</t>
  </si>
  <si>
    <t>(BS ECL Stage 2 staging adj., 06/2025 -Conventional)</t>
  </si>
  <si>
    <t>EXIB (Cost Center: 1062050000)</t>
  </si>
  <si>
    <t>(BS ECL Stage 1 staging adj., 06/2025 -Islamic)</t>
  </si>
  <si>
    <t xml:space="preserve"> </t>
  </si>
  <si>
    <t>(BS ECL Stage 2 staging adj., 06/2025 -Islamic )</t>
  </si>
  <si>
    <t>BS ECL for BG</t>
  </si>
  <si>
    <t>BG</t>
  </si>
  <si>
    <t>Un</t>
  </si>
  <si>
    <t>(BS ECL Stage 1, 06/2025 -Conventional - BG)</t>
  </si>
  <si>
    <t>(BS ECL Stage 2, 06/2025 -Conventional - BG)</t>
  </si>
  <si>
    <t>(BS ECL Stage 1 staging adj., 06/2025 -Islamic - BG)</t>
  </si>
  <si>
    <t>(BS ECL Stage 2 staging adj., 06/2025 -Islamic - BG)</t>
  </si>
  <si>
    <t>BS ECL for Undrawn Loan</t>
  </si>
  <si>
    <t>(BS ECL Stage 1, 06/2025 -Conventional - UL Proton adj)</t>
  </si>
  <si>
    <t>(BS ECL Stage 2, 06/2025 -Conventional - Undrawn Loan)</t>
  </si>
  <si>
    <t>(BS ECL Stage 1 staging adj., 06/2025 -Islamic - UL Proton adj)</t>
  </si>
  <si>
    <t>(BS ECL Stage 2 staging adj., 06/2025 -Islamic - Undrawn Loan)</t>
  </si>
  <si>
    <t>Checking :</t>
  </si>
  <si>
    <t xml:space="preserve">ECL May 2025 &amp; ECL June 2025 </t>
  </si>
  <si>
    <t>BS May 2025 &amp; June 2025 Less Undrawn</t>
  </si>
  <si>
    <t>Stage 1 Conventional</t>
  </si>
  <si>
    <t>Stage 2 Conventional</t>
  </si>
  <si>
    <t>Stage 3 Conventional</t>
  </si>
  <si>
    <t>Stage 1 Islamic</t>
  </si>
  <si>
    <t>Stage 2 Islamic</t>
  </si>
  <si>
    <t>Stage 3 Islamic</t>
  </si>
  <si>
    <t>BS June 2025 V2</t>
  </si>
  <si>
    <t>Stage 1</t>
  </si>
  <si>
    <t>Stage 2</t>
  </si>
  <si>
    <t>ECL Loan</t>
  </si>
  <si>
    <t>ECL BG</t>
  </si>
  <si>
    <t>ECL Undrawn</t>
  </si>
  <si>
    <t>ECL BG &amp; Undrawn</t>
  </si>
  <si>
    <t>BS June 2025 V3</t>
  </si>
  <si>
    <t>Differences</t>
  </si>
  <si>
    <t>ECL</t>
  </si>
  <si>
    <t>GL:</t>
  </si>
  <si>
    <t>BS June 2025</t>
  </si>
  <si>
    <t>ECL - June 2025</t>
  </si>
  <si>
    <t>P&amp;L movement</t>
  </si>
  <si>
    <t>facility_exim_account_num</t>
  </si>
  <si>
    <t>Finance (SAP) Number</t>
  </si>
  <si>
    <t>Type of Financing</t>
  </si>
  <si>
    <t>Borrower name</t>
  </si>
  <si>
    <t>Currency</t>
  </si>
  <si>
    <t>Watchlist (Yes/No)</t>
  </si>
  <si>
    <t>Undrawn/BG</t>
  </si>
  <si>
    <t xml:space="preserve">MFRS staging </t>
  </si>
  <si>
    <t>Staging movement</t>
  </si>
  <si>
    <t>Total ECL MYR (LAF)</t>
  </si>
  <si>
    <t>Total ECL MYR (C&amp;C)</t>
  </si>
  <si>
    <t>3308-01137-107-0390-00</t>
  </si>
  <si>
    <t>Islamic</t>
  </si>
  <si>
    <t xml:space="preserve">AEMULUS CORPORATION SDN BHD </t>
  </si>
  <si>
    <t>MYR</t>
  </si>
  <si>
    <t>No</t>
  </si>
  <si>
    <t>Undrawn</t>
  </si>
  <si>
    <t>3308-01137-110-0329-00</t>
  </si>
  <si>
    <t xml:space="preserve">AESCOMED HEALTHCARE SDN BHD </t>
  </si>
  <si>
    <t>3308-01137-110-0363-00</t>
  </si>
  <si>
    <t>AGRO 19 BERHAD</t>
  </si>
  <si>
    <t>3308-01137-132-0310-00</t>
  </si>
  <si>
    <t>3308-01137-110-0375-00</t>
  </si>
  <si>
    <t>AGRO 19 INDUSTRIES SDN BHD (FORMERLY KNOWN AS RR INDUSTRIES SDN BHD)</t>
  </si>
  <si>
    <t>3308-01137-107-0357-01</t>
  </si>
  <si>
    <t>3308-01137-110-0331-00</t>
  </si>
  <si>
    <t>AMC CINCARIA SDN. BHD.</t>
  </si>
  <si>
    <t>3308-03137-102-0389-00</t>
  </si>
  <si>
    <t>AMCORP PROPERTIES BERHAD</t>
  </si>
  <si>
    <t>3308-01137-120-0356-00</t>
  </si>
  <si>
    <t>ANN JOO INTEGRATED STEEL SDN BHD</t>
  </si>
  <si>
    <t>Yes</t>
  </si>
  <si>
    <t>EXIM/ACN/BG/25/009</t>
  </si>
  <si>
    <t>3308-01137-110-0409-00</t>
  </si>
  <si>
    <t>A-T PRECISION ENGINEERING SDN. BHD.</t>
  </si>
  <si>
    <t>3308-01137-110-0341-00</t>
  </si>
  <si>
    <t>BERTAMBEST SDN. BHD.</t>
  </si>
  <si>
    <t>3308-01137-110-0328-00</t>
  </si>
  <si>
    <t>BHAVANI FOODS (M) SDN BHD</t>
  </si>
  <si>
    <t>3308-01137-107-0316-00</t>
  </si>
  <si>
    <t>3308-01137-107-0309-00</t>
  </si>
  <si>
    <t>BIFORST LOGISTICS SDN. BHD.</t>
  </si>
  <si>
    <t>3308-01137-107-0307-00</t>
  </si>
  <si>
    <t>3308-01137-107-0305-00</t>
  </si>
  <si>
    <t>3308-01137-107-0306-00</t>
  </si>
  <si>
    <t>3308-01137-110-0262-00</t>
  </si>
  <si>
    <t>BIO ENECO SDN BHD</t>
  </si>
  <si>
    <t>3308-02137-110-0355-00</t>
  </si>
  <si>
    <t>BOUSTEAD PETROLEUM MARKETING SDN BHD</t>
  </si>
  <si>
    <t>3308-02137-121-0294-00</t>
  </si>
  <si>
    <t>3308-02138-107-0352-00</t>
  </si>
  <si>
    <t>BUMI ARMADA HOLDINGS LABUAN LIMITED</t>
  </si>
  <si>
    <t>3308-02138-200-0300-00</t>
  </si>
  <si>
    <t>Conventional</t>
  </si>
  <si>
    <t>3308-02137-101-0246-00</t>
  </si>
  <si>
    <t>CAHYA MATA PHOSPHATES INDUSTRIES SDN BHD (FORMERLY KNOWN AS MALAYSIAN PHOSPHATE ADDITIVES (SARAWAK) SDN BHD</t>
  </si>
  <si>
    <t>3308-01137-110-0345-00</t>
  </si>
  <si>
    <t>CHOON ENG (SARAWAK)SDN.BHD.</t>
  </si>
  <si>
    <t>3308-01137-107-0410-00</t>
  </si>
  <si>
    <t>CONFAST MOBILE SDN BHD</t>
  </si>
  <si>
    <t>3308-02137-121-0399-00</t>
  </si>
  <si>
    <t>DUTA MARINE SDN. BHD.</t>
  </si>
  <si>
    <t>3308-02137-107-0395-00</t>
  </si>
  <si>
    <t>3308-02137-120-0404-00</t>
  </si>
  <si>
    <t>FABULOUS SUNVIEW SDN BHD</t>
  </si>
  <si>
    <t>3308-01137-110-0388-01</t>
  </si>
  <si>
    <t>FATHOPES ENERGY SDN. BHD.</t>
  </si>
  <si>
    <t>3308-01137-110-0388-03</t>
  </si>
  <si>
    <t>3308-01137-110-0388-02</t>
  </si>
  <si>
    <t>3308-01137-110-0113-00</t>
  </si>
  <si>
    <t>FGV CAPITAL SDN BHD</t>
  </si>
  <si>
    <t>3308-01137-110-0350-00</t>
  </si>
  <si>
    <t>GEMILANG COACHWORK SDN. BHD.</t>
  </si>
  <si>
    <t>3308-01137-110-0344-00</t>
  </si>
  <si>
    <t>GLIDE TECHNOLOGY SDN BHD</t>
  </si>
  <si>
    <t>3308-01137-107-0337-00</t>
  </si>
  <si>
    <t>3308-02036-101-0372-00</t>
  </si>
  <si>
    <t>GLOBAL TOWER CORPORATION PTY LTD</t>
  </si>
  <si>
    <t>3308-02036-121-0362-00</t>
  </si>
  <si>
    <t>3308-01137-107-0327-00</t>
  </si>
  <si>
    <t>HELMS GEOMARINE SDN BHD</t>
  </si>
  <si>
    <t>3308-02137-120-0334-00</t>
  </si>
  <si>
    <t>HERNAN CORPORATION SDN BHD</t>
  </si>
  <si>
    <t>3308-02137-107-0391-00</t>
  </si>
  <si>
    <t>HEXTAR GLOBAL BHD</t>
  </si>
  <si>
    <t>3308-01137-131-0374-00</t>
  </si>
  <si>
    <t>HY-FRESH INDUSTRIES SDN. BHD</t>
  </si>
  <si>
    <t>3308-02137-107-0367-00</t>
  </si>
  <si>
    <t>HYRAX OIL SDN BHD</t>
  </si>
  <si>
    <t>3308-02137-101-0366-00</t>
  </si>
  <si>
    <t>3308-01137-107-0377-00</t>
  </si>
  <si>
    <t>IGNIS ENVIRONMENT INITIATIVES SDN. BHD.</t>
  </si>
  <si>
    <t>3308-01137-107-0376-00</t>
  </si>
  <si>
    <t>3308-01137-121-0378-00</t>
  </si>
  <si>
    <t>3308-01137-110-0339-00</t>
  </si>
  <si>
    <t>IMPACT METAL RESOURCES SDN. BHD.</t>
  </si>
  <si>
    <t>3308-01137-110-0379-00</t>
  </si>
  <si>
    <t>3308-01137-107-0273-00</t>
  </si>
  <si>
    <t>INGRESS INDUSTRIAL (MALAYSIA) SDN BHD</t>
  </si>
  <si>
    <t>3308-02137-110-0332-00</t>
  </si>
  <si>
    <t>3308-04230-202-0098-00</t>
  </si>
  <si>
    <t>ISTANBUL SABIHA GOKCEN ULUSLARARASI HAVALIMANI YATIRIM YAPIM ISLETME A.S</t>
  </si>
  <si>
    <t>3308-01137-110-0398-00</t>
  </si>
  <si>
    <t xml:space="preserve">JFC FOOD INDUSTRIES SDN BHD </t>
  </si>
  <si>
    <t>3308-05013-107-0299-01</t>
  </si>
  <si>
    <t>JLAND AUSTRALIA PTY LTD</t>
  </si>
  <si>
    <t>3308-01137-107-0277-00</t>
  </si>
  <si>
    <t>JOYERIA KOHINOOR SDN BHD</t>
  </si>
  <si>
    <t>3308-01137-107-0278-00</t>
  </si>
  <si>
    <t>3308-01137-107-0255-00</t>
  </si>
  <si>
    <t>3308-01137-107-0335-00</t>
  </si>
  <si>
    <t>KIAN JOO CANS DISTRIBUTION SDN BHD</t>
  </si>
  <si>
    <t>3308-01137-110-0346-00</t>
  </si>
  <si>
    <t xml:space="preserve">KLITZ VIBRANT IMPORTED KITCHENS SDN BHD </t>
  </si>
  <si>
    <t>3308-01137-107-0348-00</t>
  </si>
  <si>
    <t>KR TRAVEL &amp; TOURS SDN BHD</t>
  </si>
  <si>
    <t>3308-01137-110-0358-00</t>
  </si>
  <si>
    <t>KYOTO ENERGY VENTURES SDN BHD</t>
  </si>
  <si>
    <t>3308-01137-120-0397-00</t>
  </si>
  <si>
    <t>MAC WORLD INDUSTRIES SDN BHD</t>
  </si>
  <si>
    <t>3308-01137-110-0381-00</t>
  </si>
  <si>
    <t xml:space="preserve">MALAYSIA STEEL WORKS (KL) BERHAD </t>
  </si>
  <si>
    <t>3308-01137-107-0369-01</t>
  </si>
  <si>
    <t>MARINE CREATION SDN. BHD.</t>
  </si>
  <si>
    <t>3308-01137-107-0369-02</t>
  </si>
  <si>
    <t>3308-01137-107-0369-03</t>
  </si>
  <si>
    <t>3308-01137-107-0369-04</t>
  </si>
  <si>
    <t>3308-01137-107-0369-05</t>
  </si>
  <si>
    <t>3308-01137-110-0400-00</t>
  </si>
  <si>
    <t>MASTER SUPPLIERS SDN BHD</t>
  </si>
  <si>
    <t>3308-01137-110-0117-00</t>
  </si>
  <si>
    <t>MEWAH-OILS SDN. BHD.</t>
  </si>
  <si>
    <t>3308-01137-110-0111-00</t>
  </si>
  <si>
    <t>MEWAHOLEO INDUSTRIES SDN BHD</t>
  </si>
  <si>
    <t>3308-01137-121-0413-00</t>
  </si>
  <si>
    <t>MHC COLDSTORAGE SDN BHD</t>
  </si>
  <si>
    <t>3308-01137-107-0387-00</t>
  </si>
  <si>
    <t>MKRS BUMI (M) SDN BHD</t>
  </si>
  <si>
    <t>3308-01137-107-0384-00</t>
  </si>
  <si>
    <t>OCEAN21 OFFSHORE SDN BHD</t>
  </si>
  <si>
    <t>3308-02137-201-0403-00</t>
  </si>
  <si>
    <t>OM MATERIALS (SARAWAK) SDN BHD</t>
  </si>
  <si>
    <t>3308-01137-216-0058-00</t>
  </si>
  <si>
    <t>EXIM/OMS/BG(FG)/24/073</t>
  </si>
  <si>
    <t>OM Materials (Sarawak) Sdn Bhd</t>
  </si>
  <si>
    <t>EXIM/OMS/BG(FG)/24/076</t>
  </si>
  <si>
    <t>EXIM/OMS/BG(FG)/24/072</t>
  </si>
  <si>
    <t>EXIM/OMS/BG(FG)/24/074</t>
  </si>
  <si>
    <t>EXIM/OMS/BG(FG)/24/075</t>
  </si>
  <si>
    <t>3308-02137-112-0407-00</t>
  </si>
  <si>
    <t>EXIM/OMS/BG(FG)/24/071</t>
  </si>
  <si>
    <t>EXIM/OMS/BG(FG)/24/082</t>
  </si>
  <si>
    <t>EXIM/OMS/BG(FG)/25/002</t>
  </si>
  <si>
    <t>EXIM/OMS/BG(FG)/24/086</t>
  </si>
  <si>
    <t>EXIM/OMS/BG(FG)/24/083</t>
  </si>
  <si>
    <t>EXIM/OMS/BG(FG)/24/084</t>
  </si>
  <si>
    <t>EXIM/OMS/BG(FG)/24/085</t>
  </si>
  <si>
    <t>EXIM/PFSB/BG-i/25/011</t>
  </si>
  <si>
    <t>3308-02137-112-0361-00</t>
  </si>
  <si>
    <t>PERTAMA FERROALLOYS SDN. BHD.</t>
  </si>
  <si>
    <t>3308-01137-113-0076-00</t>
  </si>
  <si>
    <t>PERUSAHAAN OTOMOBIL NASIONAL SDN. BHD</t>
  </si>
  <si>
    <t>3308-01137-212-0075-00</t>
  </si>
  <si>
    <t>3308-01137-110-0373-00</t>
  </si>
  <si>
    <t>PIPESWAY FURNITURE SDN BHD</t>
  </si>
  <si>
    <t>3308-02105-201-0302-00</t>
  </si>
  <si>
    <t xml:space="preserve">PT ENVIROTECH AKVA INDONESIA </t>
  </si>
  <si>
    <t>3308-01137-110-0311-00</t>
  </si>
  <si>
    <t>PTS GOLDKIST INDUSTRIES SDN BHD</t>
  </si>
  <si>
    <t>3308-01137-110-0402-00</t>
  </si>
  <si>
    <t>3308-01137-107-0365-00</t>
  </si>
  <si>
    <t>PUREBLEACH SDN BHD</t>
  </si>
  <si>
    <t>3308-01137-110-0392-00</t>
  </si>
  <si>
    <t>3308-01137-110-0401-00</t>
  </si>
  <si>
    <t>PUSAN FURNITURE INDUSTRIES SDN BHD</t>
  </si>
  <si>
    <t>3308-01137-107-0209-01</t>
  </si>
  <si>
    <t>PWN EXCELLENCE SDN BHD</t>
  </si>
  <si>
    <t>3308-01137-107-0209-03</t>
  </si>
  <si>
    <t>3308-01137-107-0312-00</t>
  </si>
  <si>
    <t>RADYSIS ASIA SDN. BHD.</t>
  </si>
  <si>
    <t>3308-02107-200-0008-00</t>
  </si>
  <si>
    <t>REPUBLIC OF IRAQ</t>
  </si>
  <si>
    <t>3308-02203-200-0020-00</t>
  </si>
  <si>
    <t>REPUBLIC OF SEYCHELLES</t>
  </si>
  <si>
    <t>3308-01137-107-0385-03</t>
  </si>
  <si>
    <t>RIZMAN RUZAINI CREATIONS (M) SDN BHD</t>
  </si>
  <si>
    <t>3308-01137-121-0386-00</t>
  </si>
  <si>
    <t>3308-03137-107-0279-00</t>
  </si>
  <si>
    <t>S P SETIA BERHAD</t>
  </si>
  <si>
    <t>3308-01137-110-0396-00</t>
  </si>
  <si>
    <t>SARAGREEN SDN BHD</t>
  </si>
  <si>
    <t>3308-02137-200-0301-00</t>
  </si>
  <si>
    <t xml:space="preserve">SARAWAK PETCHEM SDN BHD </t>
  </si>
  <si>
    <t>3308-02205-201-0285-00</t>
  </si>
  <si>
    <t>SERI ELBERT (SINGAPORE) PTE. LTD.</t>
  </si>
  <si>
    <t>3308-02205-201-0287-00</t>
  </si>
  <si>
    <t>SERI EMEI (SINGAPORE) PTE. LTD.</t>
  </si>
  <si>
    <t>3308-02205-201-0286-00</t>
  </si>
  <si>
    <t>SERI EMORY (SINGAPORE) PTE. LTD</t>
  </si>
  <si>
    <t>3308-02205-201-0288-00</t>
  </si>
  <si>
    <t>SERI EMPEROR (SINGAPORE) PTE. LTD</t>
  </si>
  <si>
    <t>3308-02205-201-0283-00</t>
  </si>
  <si>
    <t>SERI ERLANG (SINGAPORE) PTE. LTD.</t>
  </si>
  <si>
    <t>3308-02205-201-0282-00</t>
  </si>
  <si>
    <t>SERI EVEREST (SINGAPORE) PTE. LTD.</t>
  </si>
  <si>
    <t>3308-01137-110-0340-00</t>
  </si>
  <si>
    <t>SITI KHADIJAH APPAREL SDN BHD</t>
  </si>
  <si>
    <t>3308-01137-107-0326-00</t>
  </si>
  <si>
    <t>3308-02137-107-0349-00</t>
  </si>
  <si>
    <t>SKY BLUE MEDIA SDN BHD</t>
  </si>
  <si>
    <t>3308-02137-104-0289-00</t>
  </si>
  <si>
    <t>SMH RAIL SDN BHD</t>
  </si>
  <si>
    <t>3308-01137-107-0281-00</t>
  </si>
  <si>
    <t>3308-02137-216-0046-00</t>
  </si>
  <si>
    <t>EXIM/SMH/APB/25/003</t>
  </si>
  <si>
    <t>SMH Rail Sdn Bhd/APB/25/003</t>
  </si>
  <si>
    <t>EXIM/SMH/TNBG/25/013</t>
  </si>
  <si>
    <t>SMH Rail Sdn Bhd/TNBG/25/013</t>
  </si>
  <si>
    <t>EXIM/SMH/TNBG/25/014</t>
  </si>
  <si>
    <t>SMH Rail Sdn Bhd/TNBG/25/014</t>
  </si>
  <si>
    <t>EXIM/SMH/TNBG/25/015</t>
  </si>
  <si>
    <t>SMH Rail Sdn Bhd/TNBG/25/015</t>
  </si>
  <si>
    <t>EXIM/SMH/TNBG/25/016</t>
  </si>
  <si>
    <t>SMH Rail Sdn Bhd/WBG/25/016</t>
  </si>
  <si>
    <t>3308-01137-110-0354-00</t>
  </si>
  <si>
    <t>SOUTHEAST ASIA FRUITS INDUSTRY SDN BHD</t>
  </si>
  <si>
    <t>3308-01137-107-0293-00</t>
  </si>
  <si>
    <t>SRI DAYAA MANUFACTURING SDN. BHD.</t>
  </si>
  <si>
    <t>3308-01137-110-0292-00</t>
  </si>
  <si>
    <t>3308-05137-107-0347-00</t>
  </si>
  <si>
    <t>TABCO FOOD SERVICES SDN BHD</t>
  </si>
  <si>
    <t>3308-01137-107-0275-03</t>
  </si>
  <si>
    <t>TAIACE ENERGY SERVICES SDN  BHD</t>
  </si>
  <si>
    <t>3308-01137-107-0275-01</t>
  </si>
  <si>
    <t>3308-01137-107-0275-04</t>
  </si>
  <si>
    <t>3308-01137-107-0275-02</t>
  </si>
  <si>
    <t>3308-01137-107-0275-07</t>
  </si>
  <si>
    <t>3308-01137-107-0336-00</t>
  </si>
  <si>
    <t>TERAS BUDI RESOURCES SDN. BHD.</t>
  </si>
  <si>
    <t>3308-01224-107-0370-00</t>
  </si>
  <si>
    <t>THAI AROI RICE VERMICELLI COMPANY LIMITED</t>
  </si>
  <si>
    <t>3308-02123-205-0204-00</t>
  </si>
  <si>
    <t>THE MINISTRY OF FINANCE GOVERNMENT OF LAO PDR</t>
  </si>
  <si>
    <t>3308-01137-107-0303-01</t>
  </si>
  <si>
    <t>TIONG NAM LOGISTICS SOLUTIONS SDN. BHD.</t>
  </si>
  <si>
    <t>3308-01137-107-0303-02</t>
  </si>
  <si>
    <t>3308-01137-110-0342-00</t>
  </si>
  <si>
    <t>TRISTAR GLOBAL SDN. BHD.</t>
  </si>
  <si>
    <t>3308-01137-110-0343-00</t>
  </si>
  <si>
    <t>UB ACRYLIC (M) SDN BHD</t>
  </si>
  <si>
    <t>3308-01137-107-0317-00</t>
  </si>
  <si>
    <t>URBAN PINNACLE SDN. BHD.</t>
  </si>
  <si>
    <t>3308-01137-107-0318-00</t>
  </si>
  <si>
    <t>3308-01137-107-0324-00</t>
  </si>
  <si>
    <t xml:space="preserve"> Urban Pinnacle Sdn Bhd </t>
  </si>
  <si>
    <t>3308-01137-110-0405-00</t>
  </si>
  <si>
    <t>WELL-BUILT ALLOY INDUSTRIES SDN BHD</t>
  </si>
  <si>
    <t>3308-02137-110-0351-00</t>
  </si>
  <si>
    <t>WHITEX GARMENTS SDN BHD</t>
  </si>
  <si>
    <t>3308-02137-110-0023-00</t>
  </si>
  <si>
    <t>3308-02137-110-0359-00</t>
  </si>
  <si>
    <t>3308-02137-101-0270-00</t>
  </si>
  <si>
    <t>3308-02137-120-0290-00</t>
  </si>
  <si>
    <t>WSA VENTURE AUSTRALIA (M) SDN BHD</t>
  </si>
  <si>
    <t>3308-02137-122-0291-00</t>
  </si>
  <si>
    <t>3308-01137-107-0383-00</t>
  </si>
  <si>
    <t>YH POLYMER SDN. BHD</t>
  </si>
  <si>
    <t>3308-01137-110-0382-00</t>
  </si>
  <si>
    <t>3308-01137-121-0284-00</t>
  </si>
  <si>
    <t>ZAID IBRAHIM &amp; CO.</t>
  </si>
  <si>
    <t>3308-01137-121-0428-00</t>
  </si>
  <si>
    <t>Iradar Sdn Bhd</t>
  </si>
  <si>
    <t>3308-01137-110-0429-00</t>
  </si>
  <si>
    <t>N.K Rubber (M) Sdn Bhd</t>
  </si>
  <si>
    <t>3308-05013-107-0418-00</t>
  </si>
  <si>
    <t>Marrybrown Australia Pty Ltd - TFi-1</t>
  </si>
  <si>
    <t>3308-05013-107-0419-00</t>
  </si>
  <si>
    <t>Marrybrown Australia Pty Ltd - TFi-2</t>
  </si>
  <si>
    <t>3308-05013-107-0422-00</t>
  </si>
  <si>
    <t>Marrybrown Deer Park Pty Ltd</t>
  </si>
  <si>
    <t>3308-05013-107-0426-00</t>
  </si>
  <si>
    <t>MB Burwood Pty Ltd</t>
  </si>
  <si>
    <t>3308-05013-107-0427-00</t>
  </si>
  <si>
    <t>MB Melbourne Central Pty Ltd</t>
  </si>
  <si>
    <t>3308-01137-107-0432-00</t>
  </si>
  <si>
    <t>Sri Dayaa Manufacturing Sdn Bhd (2)</t>
  </si>
  <si>
    <t>3308-01137-107-0303-03</t>
  </si>
  <si>
    <t>Tiong Nam Logistics Solutions Sdn Bhd - TFi - 3</t>
  </si>
  <si>
    <t>3308-01137-121-0414-00</t>
  </si>
  <si>
    <t>Confast Mobile Sdn Bhd - SMEXPORT</t>
  </si>
  <si>
    <t>3308-01137-121-0433-00</t>
  </si>
  <si>
    <t>Sage Promaster Sdn Bhd</t>
  </si>
  <si>
    <t>3308-02246-121-0431-00</t>
  </si>
  <si>
    <t>Whitex Garments Sdn Bhd</t>
  </si>
  <si>
    <t>Total</t>
  </si>
  <si>
    <t>Variance</t>
  </si>
  <si>
    <t>Total stage 1</t>
  </si>
  <si>
    <t>Total stage 2</t>
  </si>
  <si>
    <t xml:space="preserve">Total  </t>
  </si>
  <si>
    <t>Row Labels</t>
  </si>
  <si>
    <t>Sum of ECL - June 2025</t>
  </si>
  <si>
    <t>Sum of Total ECL MYR (LAF)</t>
  </si>
  <si>
    <t>Sum of Total ECL MYR (C&amp;C)</t>
  </si>
  <si>
    <t>Sum of Total ECL MYR (LAF)2</t>
  </si>
  <si>
    <t>Sum of Total ECL MYR (C&amp;C)2</t>
  </si>
  <si>
    <t>Sum of Total ECL MYR (LAF)3</t>
  </si>
  <si>
    <t>Sum of Total ECL MYR (C&amp;C)3</t>
  </si>
  <si>
    <t>Grand Total</t>
  </si>
  <si>
    <t>As per schedule</t>
  </si>
  <si>
    <t>Movement</t>
  </si>
  <si>
    <t>GL</t>
  </si>
  <si>
    <t>As at June-2025</t>
  </si>
  <si>
    <t>check</t>
  </si>
  <si>
    <t xml:space="preserve">Conventional </t>
  </si>
  <si>
    <t>Column Labels</t>
  </si>
  <si>
    <t>EXIM Islamic Banking                        Export-Import Bank FS Version 2                       Time 22:52:35     Date  12.07.2025</t>
  </si>
  <si>
    <t>Kuala Lumpur          Ledger 0L                                                                   RFBILA00/RAJMATUL Page           1</t>
  </si>
  <si>
    <t>Company code</t>
  </si>
  <si>
    <t>EXIB</t>
  </si>
  <si>
    <t>Business area</t>
  </si>
  <si>
    <t>****</t>
  </si>
  <si>
    <t>Amounts in</t>
  </si>
  <si>
    <t>C</t>
  </si>
  <si>
    <t>Comp</t>
  </si>
  <si>
    <t>Bus.</t>
  </si>
  <si>
    <t>Texts</t>
  </si>
  <si>
    <t>Reporting period</t>
  </si>
  <si>
    <t>Comparison period</t>
  </si>
  <si>
    <t xml:space="preserve">       Absolute</t>
  </si>
  <si>
    <t xml:space="preserve">   Rel</t>
  </si>
  <si>
    <t>Sumtn</t>
  </si>
  <si>
    <t>F</t>
  </si>
  <si>
    <t>code</t>
  </si>
  <si>
    <t>area</t>
  </si>
  <si>
    <t>(01.2025-06.2025)</t>
  </si>
  <si>
    <t>(01.2025-05.2025)</t>
  </si>
  <si>
    <t xml:space="preserve">     difference</t>
  </si>
  <si>
    <t xml:space="preserve">   dif</t>
  </si>
  <si>
    <t>level</t>
  </si>
  <si>
    <t xml:space="preserve">                               BALANCE SHEET</t>
  </si>
  <si>
    <t xml:space="preserve">                               =============</t>
  </si>
  <si>
    <t>Renovation</t>
  </si>
  <si>
    <t>Office Equipment</t>
  </si>
  <si>
    <t>Electrical Equipment</t>
  </si>
  <si>
    <t>Furnitures &amp; Fitting</t>
  </si>
  <si>
    <t>Computer</t>
  </si>
  <si>
    <t>Vehicle</t>
  </si>
  <si>
    <t>Low Value Assets</t>
  </si>
  <si>
    <t>Assets Work/Construction in Progress</t>
  </si>
  <si>
    <t>Acc. Depre-Renovation</t>
  </si>
  <si>
    <t>Acc. Depre-Office Equipment</t>
  </si>
  <si>
    <t>Acc. Depre-Electrical Equipment</t>
  </si>
  <si>
    <t>Acc. Depre-Furnitures &amp; Fitting</t>
  </si>
  <si>
    <t>Acc. Depre-Computer</t>
  </si>
  <si>
    <t>Acc. Depre-Vehicle</t>
  </si>
  <si>
    <t>Acc. Depre-Low Value Assets</t>
  </si>
  <si>
    <t xml:space="preserve">     Fixed Assets</t>
  </si>
  <si>
    <t>*3*</t>
  </si>
  <si>
    <t>Goodwill</t>
  </si>
  <si>
    <t xml:space="preserve">     Goodwill</t>
  </si>
  <si>
    <t>Land FreeHold</t>
  </si>
  <si>
    <t>Land Leasehold</t>
  </si>
  <si>
    <t>Building</t>
  </si>
  <si>
    <t>Acc. Depre-Land Leasehold</t>
  </si>
  <si>
    <t>Acc. Depre-Building</t>
  </si>
  <si>
    <t>Impairment Asset</t>
  </si>
  <si>
    <t xml:space="preserve">     Investment Properties</t>
  </si>
  <si>
    <t>Investment in Subsidiary-MECIB</t>
  </si>
  <si>
    <t xml:space="preserve">     Investment Subsidiaries</t>
  </si>
  <si>
    <t>Deferred Tax Assets</t>
  </si>
  <si>
    <t xml:space="preserve">       Deferred Tax Assets</t>
  </si>
  <si>
    <t>INVESTMENT</t>
  </si>
  <si>
    <t>Investment -Malaysian Government Securi</t>
  </si>
  <si>
    <t xml:space="preserve">     Malaysian Government Securities</t>
  </si>
  <si>
    <t>*4*</t>
  </si>
  <si>
    <t>Investment-Icluls-Nam Fatt</t>
  </si>
  <si>
    <t xml:space="preserve">     Loan Stock (NAM Fatt Corp)</t>
  </si>
  <si>
    <t>Investment - Loan Stock</t>
  </si>
  <si>
    <t xml:space="preserve">     Loan Stock (KLIA)</t>
  </si>
  <si>
    <t>Investment Shares - Lamdeal</t>
  </si>
  <si>
    <t>Investment Iculs - Lamdeal</t>
  </si>
  <si>
    <t>Investment Shares - Long Huat Furniture</t>
  </si>
  <si>
    <t>FVTPL Investment in Shares-PGB</t>
  </si>
  <si>
    <t>Investment in Share-Daya Maritime</t>
  </si>
  <si>
    <t xml:space="preserve">     Quoted Shares</t>
  </si>
  <si>
    <t>CURRENT ASSET</t>
  </si>
  <si>
    <t>Unearned DSRA Fund AUD</t>
  </si>
  <si>
    <t>Investment DSRA Clt AUD-Cost</t>
  </si>
  <si>
    <t>Fund for Client-AUD-Interest</t>
  </si>
  <si>
    <t>Investment CMP i32 AUD -Cost</t>
  </si>
  <si>
    <t>Investment CMP i32AUD-Profit</t>
  </si>
  <si>
    <t>Acc. Receivable Fund Client DSRA-AUD</t>
  </si>
  <si>
    <t>*5*</t>
  </si>
  <si>
    <t>Takaful Debtors</t>
  </si>
  <si>
    <t>AFB ( Takaful Risk Fund CA)</t>
  </si>
  <si>
    <t>Dep Clear AFB-00100951 -TRF</t>
  </si>
  <si>
    <t>Disb Clear AFB-00100951 -TRF</t>
  </si>
  <si>
    <t>Treas Clearing AFB-00100951-TRF</t>
  </si>
  <si>
    <t>Suspense Clearing AFB-00100951-TRF</t>
  </si>
  <si>
    <t>not use</t>
  </si>
  <si>
    <t>Derivative Asset-USD</t>
  </si>
  <si>
    <t>Derivative Asset-GBP</t>
  </si>
  <si>
    <t>Derivative Asset DVA (USD)</t>
  </si>
  <si>
    <t>Derivative Asset DVA (GBP)</t>
  </si>
  <si>
    <t>Derivative Liability DVA (USD)</t>
  </si>
  <si>
    <t>Derivative Asset CVA (USD)</t>
  </si>
  <si>
    <t>Derivative Asset CVA (GBP)</t>
  </si>
  <si>
    <t>Derivative Liability CVA (USD)</t>
  </si>
  <si>
    <t>Derivative Liability CVA (GBP)</t>
  </si>
  <si>
    <t>Financing Asset</t>
  </si>
  <si>
    <t>Loans Receivable -Islamic  Financing</t>
  </si>
  <si>
    <t>Contra Valuate-Loan Receive</t>
  </si>
  <si>
    <t>Loans Receivable -Islamic  Financing Pr</t>
  </si>
  <si>
    <t>Contra Valuate-Loan Receive Profit</t>
  </si>
  <si>
    <t>Profit Income Impaired</t>
  </si>
  <si>
    <t>Contra Valuation-Ijarah Profit Receivab</t>
  </si>
  <si>
    <t>Ijarah Profit Receivable (AR)</t>
  </si>
  <si>
    <t>Unearn Profit- Islamic Financing</t>
  </si>
  <si>
    <t>Contra Valuate-Unearn Profit</t>
  </si>
  <si>
    <t>Unearn Suspense - Customer</t>
  </si>
  <si>
    <t>Unearn Profit-Modification gain loss</t>
  </si>
  <si>
    <t>Financing Payable- Islamic Financing</t>
  </si>
  <si>
    <t>Contra Valuate-Financing Payable</t>
  </si>
  <si>
    <t>Dresdner Bank AG,Frankfurt-499080198738</t>
  </si>
  <si>
    <t>Deposit Clearing-Dresdner BK-JPY</t>
  </si>
  <si>
    <t>Disbursement Clearing Dresdner Bank-JPY</t>
  </si>
  <si>
    <t>Suspense Clearing Dresdner Bank-JPY</t>
  </si>
  <si>
    <t>TreasuryClearing Dresdner Bank-JPY</t>
  </si>
  <si>
    <t>Cash and Bank Balance-(JPY)</t>
  </si>
  <si>
    <t>Dresdner Bank AG,Frankfurt-499080198730</t>
  </si>
  <si>
    <t>Deposit Clearing-Dresdner BK-GBP</t>
  </si>
  <si>
    <t>Disbursement Clearing Dresdner Bank-GBP</t>
  </si>
  <si>
    <t>Suspense Clearing Dresdner Bank-GBP</t>
  </si>
  <si>
    <t>TreasuryClearing Dresdner Bank-GBP</t>
  </si>
  <si>
    <t>Cash and Balance-(GBP)</t>
  </si>
  <si>
    <t>Deposit Clearing-Dresdner BK-SGD</t>
  </si>
  <si>
    <t>Disbursement Clearing Dresdner Bank-SGD</t>
  </si>
  <si>
    <t>Suspense Clearing Dresdner Bank-SGD</t>
  </si>
  <si>
    <t>TreasuryClearing Dresdner Bank-SGD</t>
  </si>
  <si>
    <t>Cash and Bank Balance-SGD</t>
  </si>
  <si>
    <t>MBB-EUR</t>
  </si>
  <si>
    <t>Deposit  Clearing-MEUR</t>
  </si>
  <si>
    <t>Disbursement Clearing-MEUR</t>
  </si>
  <si>
    <t xml:space="preserve"> Treasury Clearing MBB-EUR</t>
  </si>
  <si>
    <t>Suspense  Clearing-MEUR</t>
  </si>
  <si>
    <t>Deposit Clearing-Dresdner Bank</t>
  </si>
  <si>
    <t>Disbursement Clearing Dresdner Bank</t>
  </si>
  <si>
    <t>Suspense Clearing Dresdner Bank</t>
  </si>
  <si>
    <t>TreasuryClearing Dresdner Bank</t>
  </si>
  <si>
    <t>Deposit Clearing-Dresdner Bank-EUR</t>
  </si>
  <si>
    <t>Disbursement Clearing Dresdner Bank-EUR</t>
  </si>
  <si>
    <t>Suspense Clearing Dresdner Bank-EUR</t>
  </si>
  <si>
    <t>TreasuryClearing Dresdner Bank-EUR</t>
  </si>
  <si>
    <t xml:space="preserve">     Cash &amp; Bank Balances-(EUR)</t>
  </si>
  <si>
    <t>Deposit Clearing-Dresdner Bank-AED</t>
  </si>
  <si>
    <t>Disbursement Clearing Dresdner Bank-AED</t>
  </si>
  <si>
    <t>Suspense Clearing Dresdner Bank-AED</t>
  </si>
  <si>
    <t>TreasuryClearing Dresdner Bank-AED</t>
  </si>
  <si>
    <t>Cash &amp; Bank Balances-(AED)</t>
  </si>
  <si>
    <t>CIMB-14310001992058</t>
  </si>
  <si>
    <t>Deposit Clearing CIMB conv - 8001106802</t>
  </si>
  <si>
    <t>Disbursement Clearing CIMB - 8001106802</t>
  </si>
  <si>
    <t>Suspense Clearing CIMB-14310001992058</t>
  </si>
  <si>
    <t>Treasury Clearing CIMB-14310001992058</t>
  </si>
  <si>
    <t>CIMBi-14410000190102</t>
  </si>
  <si>
    <t>Deposit Clearing CIMB i - 8600045534</t>
  </si>
  <si>
    <t>Disbursement Clearing CIMB i - 86000455</t>
  </si>
  <si>
    <t>Suspense Clearing CIMB-14410000190102</t>
  </si>
  <si>
    <t>CIMB-14310001408050</t>
  </si>
  <si>
    <t>Deposit Clearing CIMB - 14310001408050</t>
  </si>
  <si>
    <t>Disbursement Clearing CIMB - 1431000140</t>
  </si>
  <si>
    <t>Suspense Clearing CIMB -14310001408050</t>
  </si>
  <si>
    <t>Citibank- 0555168012</t>
  </si>
  <si>
    <t>Deposit Clearing CTB - 0555168012</t>
  </si>
  <si>
    <t>Disbursement Clearing CTB - 0555168012</t>
  </si>
  <si>
    <t>Suspense Clearing CTB - 0555168012</t>
  </si>
  <si>
    <t>Treasury Clearing CTB - 0555168012</t>
  </si>
  <si>
    <t>Citibank- 0555170017</t>
  </si>
  <si>
    <t>Deposit Clearing CTB - 0555170017</t>
  </si>
  <si>
    <t>Disbursement Clearing CTB - 0555170017</t>
  </si>
  <si>
    <t>Suspense Clearing CTB - 0555170017</t>
  </si>
  <si>
    <t>Treasury Clearing CTB - 0555170017</t>
  </si>
  <si>
    <t>Citibank- 0555171013</t>
  </si>
  <si>
    <t>Deposit Clearing CTB - 0555171013</t>
  </si>
  <si>
    <t>Disbursement Clearing CTB - 0555171013</t>
  </si>
  <si>
    <t>Suspense Clearing CTB - 0555171013</t>
  </si>
  <si>
    <t>Treasury Clearing CTB - 0555171013</t>
  </si>
  <si>
    <t>Citibank- 0555169019</t>
  </si>
  <si>
    <t>Deposit Clearing CTB - 0555169019</t>
  </si>
  <si>
    <t>Disbursement Clearing CTB - 0555169019</t>
  </si>
  <si>
    <t>Suspense Clearing CTB -0555169019</t>
  </si>
  <si>
    <t>Treasury Clearing CTB -0555169019</t>
  </si>
  <si>
    <t>RHB-21412900113858</t>
  </si>
  <si>
    <t>Deposit Clearing RHB - 21412900113858</t>
  </si>
  <si>
    <t>Disbursement Clearing RHB - 21412900113</t>
  </si>
  <si>
    <t>Suspense Clearing RHB -21412900113858</t>
  </si>
  <si>
    <t>Treasury Clearing RHB -21412900113858</t>
  </si>
  <si>
    <t>MBB-014262402307</t>
  </si>
  <si>
    <t>Deposit Clearing MBB - 014262402307</t>
  </si>
  <si>
    <t>Disbursement Clearing MBB - 01426240230</t>
  </si>
  <si>
    <t>Suspense Clearing MBB -014262402307</t>
  </si>
  <si>
    <t>BIMB-14153010018884</t>
  </si>
  <si>
    <t>Deposit Clearing BIMB - 14153010018884</t>
  </si>
  <si>
    <t>Disbursement Clearing BIMB -14153010018</t>
  </si>
  <si>
    <t>Suspense Clearing BIMB -14153010018884</t>
  </si>
  <si>
    <t>Petty Cash-Finance</t>
  </si>
  <si>
    <t>Cash in hand-RON</t>
  </si>
  <si>
    <t>Cash in hand-ROS</t>
  </si>
  <si>
    <t>Cash in hand-CIU</t>
  </si>
  <si>
    <t>Postage Float</t>
  </si>
  <si>
    <t>Cash Remittance</t>
  </si>
  <si>
    <t>Petty Cash-Admin</t>
  </si>
  <si>
    <t>Cash in hand-EMRO</t>
  </si>
  <si>
    <t>Treasury Clearing BIMB -14153010018884</t>
  </si>
  <si>
    <t>BNM - Rentas</t>
  </si>
  <si>
    <t>Deposit Clearaing-BNM-Rentas</t>
  </si>
  <si>
    <t>Disbursement -BNM-Rentas</t>
  </si>
  <si>
    <t>Suspense Clearing-BNM-Rentas</t>
  </si>
  <si>
    <t>TreasuryClearing-BNM-Rentas</t>
  </si>
  <si>
    <t>Maybank Islamic</t>
  </si>
  <si>
    <t>Dep Clrg -Maybank Islamic</t>
  </si>
  <si>
    <t>Disb Clrf -Maybank Islamic</t>
  </si>
  <si>
    <t>Susp Clrg -Maybank Islamic</t>
  </si>
  <si>
    <t>Treasury Clrg -Maybank Islamic</t>
  </si>
  <si>
    <t>CIMB Islamic</t>
  </si>
  <si>
    <t>Dep Clrg -CIMB Islamic</t>
  </si>
  <si>
    <t>Disb Clrf -CIMB Islamic</t>
  </si>
  <si>
    <t>Susp Clrg -CIMB Islamic</t>
  </si>
  <si>
    <t>Treasury Clrg -CIMB Islamic</t>
  </si>
  <si>
    <t>Cash &amp; Bank Balances (RM)</t>
  </si>
  <si>
    <t>MBB - 714011001931</t>
  </si>
  <si>
    <t>Deposit Clearing MBB - 714011001931</t>
  </si>
  <si>
    <t>Disbursement Clearing MBB - 71401100193</t>
  </si>
  <si>
    <t>Suspense Clearing MBB - 714011001931</t>
  </si>
  <si>
    <t>MBB - 101010000000214</t>
  </si>
  <si>
    <t>Deposit Clearing MBB - 101010000000214</t>
  </si>
  <si>
    <t>Disbursement Clearing MBB - 10101000000</t>
  </si>
  <si>
    <t>Suspense Clearing MBB - 101010000000214</t>
  </si>
  <si>
    <t>Treasury Clearing MBB - 101010000000214</t>
  </si>
  <si>
    <t>MBB - 101010000000207</t>
  </si>
  <si>
    <t>Deposit Clearing MBB - 101010000000207</t>
  </si>
  <si>
    <t>Suspense Clearing MBB - 101010000000207</t>
  </si>
  <si>
    <t>Treasury Clearing MBB - 101010000000207</t>
  </si>
  <si>
    <t>First Union Bank</t>
  </si>
  <si>
    <t>Deposit Clearing -FUB</t>
  </si>
  <si>
    <t>Disbursement Clearing FUB</t>
  </si>
  <si>
    <t>Suspense Clearing FUB</t>
  </si>
  <si>
    <t>Citibank-USD</t>
  </si>
  <si>
    <t>Deposit Clearing CTB USD</t>
  </si>
  <si>
    <t>Disbursement Clearing CTB USD</t>
  </si>
  <si>
    <t>Suspense Clearing CTB USD</t>
  </si>
  <si>
    <t>TreasuryClearing CTB USD</t>
  </si>
  <si>
    <t>Standard Chartered Bank</t>
  </si>
  <si>
    <t>Deposit Clearing Standard Chartered USD</t>
  </si>
  <si>
    <t>Disbursement Standard Chartered USD</t>
  </si>
  <si>
    <t>Suspense Clearing Standard Chartered US</t>
  </si>
  <si>
    <t>TreasuryClearing Standard Chartered USD</t>
  </si>
  <si>
    <t>Standard Chartered-358203958800</t>
  </si>
  <si>
    <t>Dep Clrg- Standard Chartered-3582039588</t>
  </si>
  <si>
    <t>Disb Clrg- Standard Chartered-358203958</t>
  </si>
  <si>
    <t>Suspense Clrg- Standard Chartered-35820</t>
  </si>
  <si>
    <t>Treasury Clrg- Standard Chartered-35820</t>
  </si>
  <si>
    <t xml:space="preserve"> Cash &amp; Bank Balances (USD)</t>
  </si>
  <si>
    <t>LC Murabahah-Asset Purchase</t>
  </si>
  <si>
    <t>STI-Money Market</t>
  </si>
  <si>
    <t>STI-ECR-Operation</t>
  </si>
  <si>
    <t>STI-ECR-MOF</t>
  </si>
  <si>
    <t>STI-ECR-Buffer</t>
  </si>
  <si>
    <t>STI-ECR-BNM1</t>
  </si>
  <si>
    <t>STI-ECR-BNM2</t>
  </si>
  <si>
    <t>STI-Client</t>
  </si>
  <si>
    <t>STI-BUFFER(2)</t>
  </si>
  <si>
    <t>STI-JEXIM (2)</t>
  </si>
  <si>
    <t>STI-EOGF</t>
  </si>
  <si>
    <t>STI-Insurance</t>
  </si>
  <si>
    <t>STI-Malaysian Kitchn</t>
  </si>
  <si>
    <t>STI-Malaysian Kitchn  11</t>
  </si>
  <si>
    <t>Fixed Deposit</t>
  </si>
  <si>
    <t>STI-Supplier Credit</t>
  </si>
  <si>
    <t>STI-Overnight(M)</t>
  </si>
  <si>
    <t>General Investment Account</t>
  </si>
  <si>
    <t>Special Investment Account</t>
  </si>
  <si>
    <t>ISlamic Equity Fund</t>
  </si>
  <si>
    <t>Investment Tawaruq Cost</t>
  </si>
  <si>
    <t>Investment Tawaruq-BNM Special Relief F</t>
  </si>
  <si>
    <t>Investment-Mudarabah</t>
  </si>
  <si>
    <t>STI - Equity Fund Reserve i-Cost</t>
  </si>
  <si>
    <t>STI Deposit MYR</t>
  </si>
  <si>
    <t>Investment Tawaruq-Interest</t>
  </si>
  <si>
    <t>STI - Equity Fund Reserve i -Interest</t>
  </si>
  <si>
    <t>Unearned Int STI MYR</t>
  </si>
  <si>
    <t>Unearned Profit- EquityTawaruq</t>
  </si>
  <si>
    <t>Unearned Profit-Tawaruq Reserve</t>
  </si>
  <si>
    <t>Unearned Profit-Client DSRA USD</t>
  </si>
  <si>
    <t>Unearned Profit-Teraju Fund MYR</t>
  </si>
  <si>
    <t>Unearned SME Lending- Unwinding gain</t>
  </si>
  <si>
    <t>Fund for Client</t>
  </si>
  <si>
    <t>Investment Teraju Fund MYR-Cost</t>
  </si>
  <si>
    <t>Investment Teraju Fund MYR-Interest</t>
  </si>
  <si>
    <t>Investment Fund for Client-Interest</t>
  </si>
  <si>
    <t xml:space="preserve"> Government Investment Issue</t>
  </si>
  <si>
    <t xml:space="preserve">     Deposits in Financial Institutions (RM)</t>
  </si>
  <si>
    <t>STI-USD-MBB Labuan</t>
  </si>
  <si>
    <t>STI-JEXIM</t>
  </si>
  <si>
    <t>STI-USD-PERTAMINA-LAYAR</t>
  </si>
  <si>
    <t>STI-OCBC</t>
  </si>
  <si>
    <t>STI-USD-PT Smart Glove</t>
  </si>
  <si>
    <t>STI-USD-Natexis -TL</t>
  </si>
  <si>
    <t>STI-USD-UFJ</t>
  </si>
  <si>
    <t>STI-KENMARK</t>
  </si>
  <si>
    <t>STI-Phoenix I-Sinking Fund-C</t>
  </si>
  <si>
    <t>STI-USD-PERTAMINA-BUMI</t>
  </si>
  <si>
    <t>STI-Phoenix II-DSRA-C</t>
  </si>
  <si>
    <t>STI-Quantum</t>
  </si>
  <si>
    <t>STI-Nepline</t>
  </si>
  <si>
    <t>STI-Hondafushi</t>
  </si>
  <si>
    <t>STI-Korean</t>
  </si>
  <si>
    <t>STI-Natixis</t>
  </si>
  <si>
    <t>STI-DSRA</t>
  </si>
  <si>
    <t>STI-Phoenix I-DSRA-C</t>
  </si>
  <si>
    <t>STI-USD-Mizuho Bank</t>
  </si>
  <si>
    <t>STI-Overnight(U)</t>
  </si>
  <si>
    <t>Islamic STI - USD</t>
  </si>
  <si>
    <t>Investment-Tawaruq i96 USD -Cost</t>
  </si>
  <si>
    <t>STI Deposit USD</t>
  </si>
  <si>
    <t>Investment-Tawaruq C Murabahah i96 USD-</t>
  </si>
  <si>
    <t>Investmnt Tawaruq-BNM Special Relief Fu</t>
  </si>
  <si>
    <t>Unearned Profit Equity USD</t>
  </si>
  <si>
    <t>Fund for Client USD-Cost</t>
  </si>
  <si>
    <t>STI Tawaruq Commodity Murabahah i97 USD</t>
  </si>
  <si>
    <t>Fund for Client-USD-Interest</t>
  </si>
  <si>
    <t xml:space="preserve">     Deposits in Financial Institutions(USD)</t>
  </si>
  <si>
    <t>STI-EUR-MBB Labuan</t>
  </si>
  <si>
    <t>STI-EUR</t>
  </si>
  <si>
    <t>Investment CMP i30EUR-Cost</t>
  </si>
  <si>
    <t>Investment CMP i30EUR-Profit</t>
  </si>
  <si>
    <t xml:space="preserve"> Deposits in Financial Institution-(EUR)</t>
  </si>
  <si>
    <t>Unearned DSRA Fund GBP</t>
  </si>
  <si>
    <t>Fund for Client DSRA GBP-Cost</t>
  </si>
  <si>
    <t>Fund for Client DSRA-GBP-Interest</t>
  </si>
  <si>
    <t>Investment CMP i31GBP-Cost</t>
  </si>
  <si>
    <t>Investment CMP i31GBP-Profit</t>
  </si>
  <si>
    <t>Unearned DSRA Fund SGD</t>
  </si>
  <si>
    <t>Fund for Client DSRA-SGD-Cost</t>
  </si>
  <si>
    <t>Fund for Client DSRA-SGD-Interest</t>
  </si>
  <si>
    <t>Investment Committee</t>
  </si>
  <si>
    <t xml:space="preserve">     Securities at Cost</t>
  </si>
  <si>
    <t>Fund Manager</t>
  </si>
  <si>
    <t xml:space="preserve">     Marketable Securities-Fund Managers</t>
  </si>
  <si>
    <t>Other Financial Instrument-BAC-Equity</t>
  </si>
  <si>
    <t>Other Financial Instrument-BAC-Buffer 2</t>
  </si>
  <si>
    <t>Other Financial Instrument-PAC-PDS CP N</t>
  </si>
  <si>
    <t>Other Financial Instrument-Nego Certifi</t>
  </si>
  <si>
    <t>Islamic Commercial Paper-ICP</t>
  </si>
  <si>
    <t>Negotiable Islamic Certificate of Depos</t>
  </si>
  <si>
    <t>Other Islamic  Instrument PDS</t>
  </si>
  <si>
    <t>Islamic  Instrument  For Sukuk</t>
  </si>
  <si>
    <t>SukukEquity Fund USD</t>
  </si>
  <si>
    <t>Islamic  Instrument  GII</t>
  </si>
  <si>
    <t>Other Financial Instruments</t>
  </si>
  <si>
    <t>AFS-Mark To Market-OFI</t>
  </si>
  <si>
    <t>Loans Receivable-Trade Debtors-ECR-PRE</t>
  </si>
  <si>
    <t>Loans Receivable-Trade Debtor-ECR-POST</t>
  </si>
  <si>
    <t xml:space="preserve">     Trade Debtors-Commercial Banks-ECR</t>
  </si>
  <si>
    <t>Loan Debtors-Terminated</t>
  </si>
  <si>
    <t>Insurance Receivable</t>
  </si>
  <si>
    <t>Insurance Receivable- DCI</t>
  </si>
  <si>
    <t>Other Takaful Fund receivable</t>
  </si>
  <si>
    <t>Other TFund Receivable (In)</t>
  </si>
  <si>
    <t xml:space="preserve">     Trade Debtors-Insurance Premuims</t>
  </si>
  <si>
    <t>Contra Valuate-Loans Principal</t>
  </si>
  <si>
    <t>Loans Receivable -Loans, Advances and F</t>
  </si>
  <si>
    <t xml:space="preserve">     Loans, Advances and Financing</t>
  </si>
  <si>
    <t>Accrued Interest - Loan Debtor</t>
  </si>
  <si>
    <t>IP Asset / IIS</t>
  </si>
  <si>
    <t>Interest Income Impaired</t>
  </si>
  <si>
    <t>IP Asset / IIS MYR</t>
  </si>
  <si>
    <t>IP Asset / Tawidh in Suspense</t>
  </si>
  <si>
    <t>Murabahah Financing-Pre</t>
  </si>
  <si>
    <t>L/Rec-Pre-Murabaha Financing. (RM)</t>
  </si>
  <si>
    <t>ECR Clearing CBIS-14153010018884</t>
  </si>
  <si>
    <t>L/Rec-Pre-Murabaha Financing.(USD)</t>
  </si>
  <si>
    <t>Murabahah Unearn Profit  (RM)</t>
  </si>
  <si>
    <t>Murabahah-UnProfit (USD)</t>
  </si>
  <si>
    <t>Istisna Debtor</t>
  </si>
  <si>
    <t>Istisna Financing-Selling Price</t>
  </si>
  <si>
    <t>Unearned Profit-Istisna'</t>
  </si>
  <si>
    <t>Financing Payable-Istisna'</t>
  </si>
  <si>
    <t>Tawarruq Debtor</t>
  </si>
  <si>
    <t>Tawarruq  Commodity Murabahah Asset</t>
  </si>
  <si>
    <t>Tawarruq  Commodity Murabahah -SP</t>
  </si>
  <si>
    <t>Unearned Profit-Tawarruq-Commodity Mura</t>
  </si>
  <si>
    <t>Financing Payable-Tawarruq ( Commidity</t>
  </si>
  <si>
    <t>Financing Receivable-ECR-I</t>
  </si>
  <si>
    <t>ECR Cost</t>
  </si>
  <si>
    <t>Loan Receivable-Ecr(Pre)i</t>
  </si>
  <si>
    <t>Loan Receivable-Ecr(Post)i</t>
  </si>
  <si>
    <t>ECR-Unearned Profit</t>
  </si>
  <si>
    <t>Loan Debtors-Acc. Interest ECR</t>
  </si>
  <si>
    <t>Accrued Interest -ECR(i)</t>
  </si>
  <si>
    <t>Profit Tawidh Loan Debtors</t>
  </si>
  <si>
    <t>ECR Accrued Profit</t>
  </si>
  <si>
    <t>Acc. Int.-Money Market</t>
  </si>
  <si>
    <t>Acc. Int.-ECR-Operation</t>
  </si>
  <si>
    <t>Acc. Int.-ECR-MOF</t>
  </si>
  <si>
    <t>Acc. Int.-ECR-Buffer</t>
  </si>
  <si>
    <t>Acc. Int.-ECR-BNM1</t>
  </si>
  <si>
    <t>Acc. Int.-ECR-BNM2</t>
  </si>
  <si>
    <t>Acc. Int-STI-Buffer 2</t>
  </si>
  <si>
    <t>Acc. Int-STI-JEXIM (2)</t>
  </si>
  <si>
    <t>Acc. Int-Supplier Credit</t>
  </si>
  <si>
    <t>Acc. Int-Security Deposit</t>
  </si>
  <si>
    <t>Accrued Interest - Client</t>
  </si>
  <si>
    <t>Accrued Interest - STI EOGF</t>
  </si>
  <si>
    <t>Accrued Interest-MGS</t>
  </si>
  <si>
    <t>Accrued Interest-Insurance</t>
  </si>
  <si>
    <t>Accrued Interest-Malaysian Kitchen</t>
  </si>
  <si>
    <t>Accrued Interest-Malaysian Kitchen 2</t>
  </si>
  <si>
    <t>Accrued Interest-Negotioble Ins Cert De</t>
  </si>
  <si>
    <t>Accretion-KLIA Loan Stock</t>
  </si>
  <si>
    <t>Accretion-BAC-E</t>
  </si>
  <si>
    <t>Accretion-BAC-BUFFER 2</t>
  </si>
  <si>
    <t>Accretion-PAC-CPNOTES</t>
  </si>
  <si>
    <t>Accretion-PAC-CPNOTES-INS</t>
  </si>
  <si>
    <t>Corp- Bonds Amortizations</t>
  </si>
  <si>
    <t>CP Notes-Discount Earned</t>
  </si>
  <si>
    <t>Corp- Bonds Amortizations-BAC-EQUITY</t>
  </si>
  <si>
    <t>Corp- Bonds Amortizations-BAC-BUFFER</t>
  </si>
  <si>
    <t>Corp- Bonds Amortizations-PAC-CP NOTES-</t>
  </si>
  <si>
    <t xml:space="preserve"> Amortizations-MTN-PROG-BG(IN FUND)</t>
  </si>
  <si>
    <t>Acc. Receeivable-General Investment Acc</t>
  </si>
  <si>
    <t>Acc. Receeivable-Special Investment Acc</t>
  </si>
  <si>
    <t>Acc. Receivable-Islamic Equity Fund</t>
  </si>
  <si>
    <t>Acc. Receivable-Commodity Mudarabah</t>
  </si>
  <si>
    <t>Acc. Receivable-MTN</t>
  </si>
  <si>
    <t>Acc. Receivable-Inv For Sukuk</t>
  </si>
  <si>
    <t>Acc. Receivable-Equity Fund Reserve</t>
  </si>
  <si>
    <t>Acc. Receivable Deposits MYR</t>
  </si>
  <si>
    <t>Acc. Receivable Sukuk USD</t>
  </si>
  <si>
    <t>Acc. Receivable Teraju Fund MYR</t>
  </si>
  <si>
    <t>Acc. Receivable Fund Client DSRA-GBP</t>
  </si>
  <si>
    <t>Acc. Receivable Fund Client DSRA-SGD</t>
  </si>
  <si>
    <t>Acc. Receivable Islamic Instrument GII</t>
  </si>
  <si>
    <t>Accretion-BA-(i)</t>
  </si>
  <si>
    <t>Accretion-ICP -Islamic Commercial Paper</t>
  </si>
  <si>
    <t>Accretion-NICD-Negotiable Islamic Certi</t>
  </si>
  <si>
    <t>Discount-CP islamic</t>
  </si>
  <si>
    <t xml:space="preserve"> Amortization- For Sukuk Paper</t>
  </si>
  <si>
    <t xml:space="preserve"> Amortization- Sukuk USD</t>
  </si>
  <si>
    <t xml:space="preserve"> Amortization Islamic GII MYR</t>
  </si>
  <si>
    <t xml:space="preserve">     Interest Receivable-Investments (RM)</t>
  </si>
  <si>
    <t>Acc. Int.-USD-MBB Labuan</t>
  </si>
  <si>
    <t>Acc. Int.-Loan Stock</t>
  </si>
  <si>
    <t>Acc. Int.-STI(USD)</t>
  </si>
  <si>
    <t>Acc. Int.-STI-JEXIM</t>
  </si>
  <si>
    <t>Acc. Int-STI-OCBC</t>
  </si>
  <si>
    <t>Acc. Int-STI-Natexis-TL</t>
  </si>
  <si>
    <t>Acc. Int-STI-UFJ Bank</t>
  </si>
  <si>
    <t>Accrued Interest-Kenmark</t>
  </si>
  <si>
    <t>Accrued Interest-STI-Layar</t>
  </si>
  <si>
    <t>Accrued Interest-STI-Bumi</t>
  </si>
  <si>
    <t>Accrued Interest-STI-Smart Glove</t>
  </si>
  <si>
    <t>Accrued Interest-STI-Phoenix II-DSRA</t>
  </si>
  <si>
    <t>Accrued Interest-STI-Phoenix I-S.Fund</t>
  </si>
  <si>
    <t>Accrued Interest-STI-Quantum</t>
  </si>
  <si>
    <t>Accrued Intererst-STI Nepline</t>
  </si>
  <si>
    <t>Accrued Intererst-STI Client-USD</t>
  </si>
  <si>
    <t>Accrued Intererst-STI S.Fund-USD</t>
  </si>
  <si>
    <t>Accrued Interest-STI-Phoenix I-DSRA</t>
  </si>
  <si>
    <t>Acc. Int-Mizuho Bank</t>
  </si>
  <si>
    <t>Acc. Receeivable-Islamic STI-USD</t>
  </si>
  <si>
    <t>Acc. Receivable-Fund Client-MYR</t>
  </si>
  <si>
    <t>Acc. Receivable-Fund Equity -USD</t>
  </si>
  <si>
    <t>Acc. Receivable-Fund Client-USD</t>
  </si>
  <si>
    <t>Acc. Receivable Deposits USD</t>
  </si>
  <si>
    <t xml:space="preserve">     Interest Receivable-Investments (USD)</t>
  </si>
  <si>
    <t>Accrued Interest-STI EUR</t>
  </si>
  <si>
    <t xml:space="preserve">     Interest Receivable-Investments(EUR)</t>
  </si>
  <si>
    <t>Money in Transit</t>
  </si>
  <si>
    <t>Goods and Services Tax - Input</t>
  </si>
  <si>
    <t>Accrued Fee for Malaysia Kitchen</t>
  </si>
  <si>
    <t>Contra-valuate forex</t>
  </si>
  <si>
    <t>Dep.- Telephone</t>
  </si>
  <si>
    <t>Dep.- Office Space</t>
  </si>
  <si>
    <t>Dep.- Electricity</t>
  </si>
  <si>
    <t>Dep.- Others</t>
  </si>
  <si>
    <t>Corp.Golf Membership</t>
  </si>
  <si>
    <t>Prepayment Expenses</t>
  </si>
  <si>
    <t>Othr Debtor-Trade Fi</t>
  </si>
  <si>
    <t>Othr Debtor-BIMB</t>
  </si>
  <si>
    <t>Othr Debtor-Comml Ba</t>
  </si>
  <si>
    <t>Othr Debtor-BNM</t>
  </si>
  <si>
    <t>Othr Debtor-P/Shipme</t>
  </si>
  <si>
    <t>Othr Debtor-Proc.Fee</t>
  </si>
  <si>
    <t>Othr Debtor-DR Note</t>
  </si>
  <si>
    <t>Othr Debtor-MOF</t>
  </si>
  <si>
    <t>Other Debtors - Miscellaneous</t>
  </si>
  <si>
    <t>Othr Debtor-W/Off Cl</t>
  </si>
  <si>
    <t>Advance Interest - ECR</t>
  </si>
  <si>
    <t>Debit Note to BITMB</t>
  </si>
  <si>
    <t>Advances-Seychelles</t>
  </si>
  <si>
    <t>Due from BIMB</t>
  </si>
  <si>
    <t>Tax-Recoverable</t>
  </si>
  <si>
    <t>Staff Loan - Car</t>
  </si>
  <si>
    <t>Staff Loan - Housing</t>
  </si>
  <si>
    <t>Staff Loan - Motor</t>
  </si>
  <si>
    <t>Staff Loan - Marriage</t>
  </si>
  <si>
    <t>Staff Loan - Study</t>
  </si>
  <si>
    <t>Staff Loan - Disaster</t>
  </si>
  <si>
    <t>Staff Loan - Medical</t>
  </si>
  <si>
    <t>Staff Loan - Others</t>
  </si>
  <si>
    <t>Staff Loan - Computer</t>
  </si>
  <si>
    <t>Excess Medical</t>
  </si>
  <si>
    <t>Advances to Staff</t>
  </si>
  <si>
    <t>Employee Salary Advances</t>
  </si>
  <si>
    <t>Staff Loan - Travelling</t>
  </si>
  <si>
    <t>Employee Housing/Renovation loan intere</t>
  </si>
  <si>
    <t>Other Charges- Ex Staff</t>
  </si>
  <si>
    <t>Staff Loan - Festival</t>
  </si>
  <si>
    <t>Asset Clearing Account</t>
  </si>
  <si>
    <t>Contra-Inv-Islamic(RM)</t>
  </si>
  <si>
    <t>Contra-Inv-Islmi(USD)</t>
  </si>
  <si>
    <t>Prepayment Expenses Islamic</t>
  </si>
  <si>
    <t>Deffered Fee Income</t>
  </si>
  <si>
    <t>Accounts Receivable</t>
  </si>
  <si>
    <t>Due from MOF - SIP2</t>
  </si>
  <si>
    <t xml:space="preserve">     Prepayment, Deposit and Other Debtors</t>
  </si>
  <si>
    <t>Other Debtors -Loan</t>
  </si>
  <si>
    <t>Contra-Bank transfer</t>
  </si>
  <si>
    <t>Othr Debtor-Investment</t>
  </si>
  <si>
    <t>Other Debtors-Loan</t>
  </si>
  <si>
    <t>Contra Valuate-Loans Other Charges</t>
  </si>
  <si>
    <t>Qard Receivable</t>
  </si>
  <si>
    <t>Othr Debtor-Processing fees</t>
  </si>
  <si>
    <t>ECR Processing Fees</t>
  </si>
  <si>
    <t>Loan Debtors others</t>
  </si>
  <si>
    <t>Account Receivables</t>
  </si>
  <si>
    <t>Contra Asset-Bank Transfer</t>
  </si>
  <si>
    <t>Contra-STI-Rollover-(RM)</t>
  </si>
  <si>
    <t>Contra-STI-Rollover-(USD)</t>
  </si>
  <si>
    <t>Contra-STI(EUR)</t>
  </si>
  <si>
    <t>Contra-Inv-Islmi(AUD)</t>
  </si>
  <si>
    <t>Contra-Inv-Islmi(SGD)</t>
  </si>
  <si>
    <t>Contra-Inv-Islmi(GBP)</t>
  </si>
  <si>
    <t>Contra-Inv-Islmi(EUR)</t>
  </si>
  <si>
    <t>Temp-investment</t>
  </si>
  <si>
    <t>Takeover Account - General Ledger</t>
  </si>
  <si>
    <t>Takeover Account - Accounts Receivable</t>
  </si>
  <si>
    <t>Takeover Account - Accounts Payable</t>
  </si>
  <si>
    <t>Takeover Account - Assets</t>
  </si>
  <si>
    <t>Acc. Inc.-Deri USD</t>
  </si>
  <si>
    <t>Acc. Inc.-Derivatives HKD</t>
  </si>
  <si>
    <t>Acc. Inc.-Deri GBP</t>
  </si>
  <si>
    <t>Takaful Fund Receivable</t>
  </si>
  <si>
    <t xml:space="preserve">     Takeover Account Year 2006</t>
  </si>
  <si>
    <t>TOTAL CURRENT ASSETS</t>
  </si>
  <si>
    <t>CURRENT LIABILITIES</t>
  </si>
  <si>
    <t>Deposit Commodity Murabahah (RM)</t>
  </si>
  <si>
    <t>Amount due to SPV - Expenses</t>
  </si>
  <si>
    <t>Amount due to EXIM (GST)</t>
  </si>
  <si>
    <t>Derivative Liability (USD)</t>
  </si>
  <si>
    <t>Derivative Liability (GBP</t>
  </si>
  <si>
    <t>Takaful Risk Fund - Gross Premium</t>
  </si>
  <si>
    <t>Takaful Risk Fund -Unearn Contribution</t>
  </si>
  <si>
    <t>Takaful Risk Fund -Wakalah Fee</t>
  </si>
  <si>
    <t>Pyble -Wakalah Fee</t>
  </si>
  <si>
    <t>UCR Reinsurance Takaful -ST (GL Categor</t>
  </si>
  <si>
    <t>Other Creditors</t>
  </si>
  <si>
    <t>Accounts Payable - Trade</t>
  </si>
  <si>
    <t>Accounts Payable Trade</t>
  </si>
  <si>
    <t>Accounts Payable - Non Trade</t>
  </si>
  <si>
    <t>Accounts payable-Non Trade</t>
  </si>
  <si>
    <t>Loans Payable</t>
  </si>
  <si>
    <t>Contra-valuate Vendor Loans</t>
  </si>
  <si>
    <t>Short Term Loan - Revolving Loans - BOT</t>
  </si>
  <si>
    <t>Short Term Loan - OCBC Bank</t>
  </si>
  <si>
    <t>Short Term Loan - Cathay United Bank</t>
  </si>
  <si>
    <t>Short Term Loan - Natexis Banques</t>
  </si>
  <si>
    <t>Sht Trm Loan - Bank of Tokyo</t>
  </si>
  <si>
    <t xml:space="preserve">     Revolving Loans - Offshore Banks</t>
  </si>
  <si>
    <t>Interest Payable - (RM)</t>
  </si>
  <si>
    <t>Interest Payable - Commitment Fees</t>
  </si>
  <si>
    <t>Interest Payable - MZI-TR1</t>
  </si>
  <si>
    <t>Interest Payable - MIZ1-TR2</t>
  </si>
  <si>
    <t>Interest Payable - MIZ1-TR3</t>
  </si>
  <si>
    <t>Interest Payable - MIZ1-TR4</t>
  </si>
  <si>
    <t>Interest Payable - MIZ1-Fixed Rate1</t>
  </si>
  <si>
    <t>Interest Payable - MIZ1-Fixed Rate2</t>
  </si>
  <si>
    <t>Interest Payable - Cathay-Term Loan</t>
  </si>
  <si>
    <t>Interest Payable - Mega International</t>
  </si>
  <si>
    <t>Interest Payable - BOTM-UFJ</t>
  </si>
  <si>
    <t>Interest Payable - Mizuho 11-Tr1</t>
  </si>
  <si>
    <t>Interest Payable - Mizuho 11-Tr2</t>
  </si>
  <si>
    <t>Interest Payable - Mizuho 11-Tr3</t>
  </si>
  <si>
    <t>Interest Payable - Mizuho 11-Tr4</t>
  </si>
  <si>
    <t>Interest Payable - Mizuho 11-Tr5</t>
  </si>
  <si>
    <t>Interest Payable - Natexis Tranche A</t>
  </si>
  <si>
    <t>Interest Payable - Natexis Tranche B</t>
  </si>
  <si>
    <t>Interest Payable - JBIC1</t>
  </si>
  <si>
    <t>Interest Payable - BOTM (R)</t>
  </si>
  <si>
    <t>Interest Payable - Cathay-Revolving</t>
  </si>
  <si>
    <t>Interest Payable - Sumitomo Bank</t>
  </si>
  <si>
    <t>Interest Payable - OCBC Revolving</t>
  </si>
  <si>
    <t>Interest Payable - JBIC 35m</t>
  </si>
  <si>
    <t>Interest Payable - Natixis (R)</t>
  </si>
  <si>
    <t>Interest Payable -BOT(EUR)</t>
  </si>
  <si>
    <t>Interest Payable -Standard Charted-usd</t>
  </si>
  <si>
    <t>Interest Payable - JBIC1/NEW</t>
  </si>
  <si>
    <t>Interest Payable - Deposit from MOF</t>
  </si>
  <si>
    <t>Interest Payable - LTL From MOF</t>
  </si>
  <si>
    <t>Interest Payable - LTL From MOF-IDB</t>
  </si>
  <si>
    <t>Interest Payable - LTL From EOGF</t>
  </si>
  <si>
    <t>Interest Payable - JBIC 11</t>
  </si>
  <si>
    <t>Interest Payable-MOF-IRFRA</t>
  </si>
  <si>
    <t>Interest Payable-Fee</t>
  </si>
  <si>
    <t>Profit Payable-CIMB-BOTM-UFJ-50Mil</t>
  </si>
  <si>
    <t>Profit Payable-HILB-30Mil</t>
  </si>
  <si>
    <t>Profit Payable-Alkhair-</t>
  </si>
  <si>
    <t>Profit Payable-AlRajhi</t>
  </si>
  <si>
    <t>Profit Payable RHB islamic</t>
  </si>
  <si>
    <t>Profit Payable - Bank Of Tokyo-USD</t>
  </si>
  <si>
    <t>Profit Payable - Bank Of Tokyo-GBP</t>
  </si>
  <si>
    <t>Profit Payable - Bank Of Tokyo-AUD</t>
  </si>
  <si>
    <t>Profit Payable - OCBC-USD</t>
  </si>
  <si>
    <t>Profit Payable - HLIB-SGD</t>
  </si>
  <si>
    <t>Profit Payable - HSBC-USD</t>
  </si>
  <si>
    <t>Profit Payable - SMBC-USD</t>
  </si>
  <si>
    <t>Profit Payable CIMB Islamic Bank Berhad</t>
  </si>
  <si>
    <t>Profit  Pay- SFC (RM)</t>
  </si>
  <si>
    <t>Profit  Pay- SFC (AUD</t>
  </si>
  <si>
    <t>Profit  Pay- SFC GBP</t>
  </si>
  <si>
    <t>Profit  Payable-Teraju Fund</t>
  </si>
  <si>
    <t>Profit  Payable-Sinking Fund Client</t>
  </si>
  <si>
    <t>Profit Payable-Paribas- EUR</t>
  </si>
  <si>
    <t>Profit Payable-Paribas- USD</t>
  </si>
  <si>
    <t>Profit  Payable-Paribas- AUD</t>
  </si>
  <si>
    <t>Profit Payable-Paribas- GBP</t>
  </si>
  <si>
    <t>Profit  Payable-Hong Leong Bank- AUD</t>
  </si>
  <si>
    <t>Profit Payable-Hong Leong Bank- GBP</t>
  </si>
  <si>
    <t>Profit Payable-SMBC- USD</t>
  </si>
  <si>
    <t>Profit Payable-SCB HONGKONG- USD300M</t>
  </si>
  <si>
    <t>Profit Payable-SYNDICATD SCB BNP  USD30</t>
  </si>
  <si>
    <t>Profit Payable-MIZUHO BANK (M) USD50M</t>
  </si>
  <si>
    <t>Unwinding profit payable BNM SRF</t>
  </si>
  <si>
    <t>Profit Payable-SMBC- GBP</t>
  </si>
  <si>
    <t>Profit Payable-RCi Maybank Islamic MYR</t>
  </si>
  <si>
    <t>Profit  Payable - Derivative-USD</t>
  </si>
  <si>
    <t>Profit  Payable - Derivative-GBP</t>
  </si>
  <si>
    <t>Profit payable MM Deposit Islamic MYR</t>
  </si>
  <si>
    <t>Amt Due SPV(Profit  Payable-Sukuk)</t>
  </si>
  <si>
    <t>Amt Due SPV(Profit  Payable-Sukuk)HKD</t>
  </si>
  <si>
    <t>Profit Payable Commodity Murabahah Depo</t>
  </si>
  <si>
    <t xml:space="preserve">     Interest Payable</t>
  </si>
  <si>
    <t>Unearned Profit Equity Tawaruq MYR</t>
  </si>
  <si>
    <t>Unearned Profit Tawaruq Reserve MYR</t>
  </si>
  <si>
    <t>Unearned Profit Client DSRA-USD</t>
  </si>
  <si>
    <t>Unearned Profit Teraju Fund-MYR</t>
  </si>
  <si>
    <t>Unearned Profit DSRA-GBP</t>
  </si>
  <si>
    <t>Unearned Profit DSRA-SGD</t>
  </si>
  <si>
    <t>Unearned Profit Equity i96-USD</t>
  </si>
  <si>
    <t>Unearned Profit DSRA-MYR</t>
  </si>
  <si>
    <t>Unearned Profit DSRA-AUD</t>
  </si>
  <si>
    <t>Unearned Tawaruq-BNM Special Relief Fun</t>
  </si>
  <si>
    <t xml:space="preserve">     Unearned Profit-STI</t>
  </si>
  <si>
    <t>Provision For Individual Allowance</t>
  </si>
  <si>
    <t>Individual Allw-Unwind Interest</t>
  </si>
  <si>
    <t>Provision expected Credt Loss Stage 3</t>
  </si>
  <si>
    <t>Provision ECL Stage 3-MKFFi</t>
  </si>
  <si>
    <t>ECL Stage 1 Commitment and Contingent</t>
  </si>
  <si>
    <t>Expected Credit Loss Stage 2 -Commitmen</t>
  </si>
  <si>
    <t>Expected Credit Loss Stage 3 -Commitmen</t>
  </si>
  <si>
    <t xml:space="preserve">     Provision for Commitment and Contingent</t>
  </si>
  <si>
    <t>Allowance for Doubtful Debts - Guarante</t>
  </si>
  <si>
    <t xml:space="preserve">     Allowance for Doubtful Debts-Guarantee</t>
  </si>
  <si>
    <t>Provision For Collective Allowance</t>
  </si>
  <si>
    <t>Provision For Collective Allowance-Deli</t>
  </si>
  <si>
    <t>Allowance for Doubtful Debts - General</t>
  </si>
  <si>
    <t>Collective Allowance-Modified Risk Adju</t>
  </si>
  <si>
    <t>Provision expected Credt Loss Stage 1</t>
  </si>
  <si>
    <t>Provision expected Credt Loss Stage 2</t>
  </si>
  <si>
    <t xml:space="preserve">     Allowance for Doubtful Debts-General</t>
  </si>
  <si>
    <t>Claims Paid-S.Term</t>
  </si>
  <si>
    <t>Claims Paid-L.Term</t>
  </si>
  <si>
    <t>Accrued Claim - Specific</t>
  </si>
  <si>
    <t>Claims Paid - Short Term</t>
  </si>
  <si>
    <t>Claims Paid - Meduim/Long Term</t>
  </si>
  <si>
    <t>Expenses Liability</t>
  </si>
  <si>
    <t xml:space="preserve">     Allowance for Claims-Specific</t>
  </si>
  <si>
    <t>Accrued Claim - General</t>
  </si>
  <si>
    <t>Takaful General Provision</t>
  </si>
  <si>
    <t xml:space="preserve">     Allowance for Claims-General</t>
  </si>
  <si>
    <t>Allowance for Doubtful Debts</t>
  </si>
  <si>
    <t xml:space="preserve">     Allowance for Bad &amp; Doubtful Debts-Insu</t>
  </si>
  <si>
    <t>Prov Impairment Investment Securities</t>
  </si>
  <si>
    <t>Provision ECL Stage 1 Financial Investm</t>
  </si>
  <si>
    <t>Provision ECL Stage 2 Financial Investm</t>
  </si>
  <si>
    <t>Provision ECL Stage 3 Financial Investm</t>
  </si>
  <si>
    <t>Allowance for Investment Securities</t>
  </si>
  <si>
    <t>Meduim/Long Term - Advance</t>
  </si>
  <si>
    <t xml:space="preserve">     Advance Premuim Received</t>
  </si>
  <si>
    <t>Allowance for Unearned Premuim</t>
  </si>
  <si>
    <t xml:space="preserve">     Allowance for Unearned Premuim</t>
  </si>
  <si>
    <t>GR/IR Clearing Account</t>
  </si>
  <si>
    <t>Accounts Payable - Employee</t>
  </si>
  <si>
    <t>A/P Stale Check</t>
  </si>
  <si>
    <t>Deposits - Earnest</t>
  </si>
  <si>
    <t>Due to Bank Industri</t>
  </si>
  <si>
    <t>Debit Note - BITMB</t>
  </si>
  <si>
    <t>Due to MOF</t>
  </si>
  <si>
    <t>Debts Services Reserve Accts-Client</t>
  </si>
  <si>
    <t>Sinking Fund</t>
  </si>
  <si>
    <t>Security Deposit</t>
  </si>
  <si>
    <t>Security Deposit-USD</t>
  </si>
  <si>
    <t>Sinking Fund-AUD</t>
  </si>
  <si>
    <t>Debts Services Reserve Accts-NEPLINE</t>
  </si>
  <si>
    <t>Debts Services Reserve Accts-SMART GLOV</t>
  </si>
  <si>
    <t>Debts Services Reserve Accts-KENMARK(L)</t>
  </si>
  <si>
    <t>Debts Services Reserve Accts-PT LAYAR</t>
  </si>
  <si>
    <t>Debts Services Reserve Accts-PT BUMI</t>
  </si>
  <si>
    <t>Debts Services Reserve Accts-PHOENIX SU</t>
  </si>
  <si>
    <t>Debts Services Reserve Accts-QUANTUM</t>
  </si>
  <si>
    <t>Sinking Fund-USD</t>
  </si>
  <si>
    <t>Accrued - Telephone &amp; Internet Expense</t>
  </si>
  <si>
    <t>Accrued - Electricity/Water</t>
  </si>
  <si>
    <t>Prov-Audit, Tax and TW</t>
  </si>
  <si>
    <t>Accrued - Other Expenses</t>
  </si>
  <si>
    <t>Accrued - Bonus</t>
  </si>
  <si>
    <t>Unearned Premuim Reserve</t>
  </si>
  <si>
    <t>Unearned BG Commission</t>
  </si>
  <si>
    <t>Advance Interest-Supplier Credit</t>
  </si>
  <si>
    <t>Advance Interest.-MOF Indonesia</t>
  </si>
  <si>
    <t>Deposit Receive- Others</t>
  </si>
  <si>
    <t>Other Creditors - MOF</t>
  </si>
  <si>
    <t>Other Creditors - Miscellaneous</t>
  </si>
  <si>
    <t>Other Creditors - STI</t>
  </si>
  <si>
    <t>Rental Deposit</t>
  </si>
  <si>
    <t>Coface Globaliance Policy</t>
  </si>
  <si>
    <t>Globaliance Policy</t>
  </si>
  <si>
    <t>EXIM Sport Club Payable</t>
  </si>
  <si>
    <t>Bank Rakyat Payable</t>
  </si>
  <si>
    <t>Tabung Haji Payable</t>
  </si>
  <si>
    <t>Coop Society/Merchantile Payable</t>
  </si>
  <si>
    <t>MINI Payable</t>
  </si>
  <si>
    <t>MOCCIS Payable</t>
  </si>
  <si>
    <t>ASB Payable</t>
  </si>
  <si>
    <t>Jab. Perkhidmatan Awan Payable</t>
  </si>
  <si>
    <t>Parking Lot Payable</t>
  </si>
  <si>
    <t>Zakat Payable</t>
  </si>
  <si>
    <t>Syarikat Takaful Malaysia Payable</t>
  </si>
  <si>
    <t>Bank Islam Payable</t>
  </si>
  <si>
    <t>MAA Payable</t>
  </si>
  <si>
    <t>Public Bank Payable</t>
  </si>
  <si>
    <t>MARA Payable</t>
  </si>
  <si>
    <t>YPEIM Payable</t>
  </si>
  <si>
    <t>Employee Income Tax Payable-I</t>
  </si>
  <si>
    <t>Scholarship Deduction Payable</t>
  </si>
  <si>
    <t>Housing Loan-Subsidiaries Payable</t>
  </si>
  <si>
    <t>Vehicle Loan-Subsidiaries Payable</t>
  </si>
  <si>
    <t>Bank Muamalat Payable</t>
  </si>
  <si>
    <t>RHB Financial BHD Payable</t>
  </si>
  <si>
    <t>Pengarah Kastam-5% Service Tax</t>
  </si>
  <si>
    <t>EPF Premuim Payable</t>
  </si>
  <si>
    <t>SOCSO Premuim Payable</t>
  </si>
  <si>
    <t>Employee Computer Loan Payable - SME</t>
  </si>
  <si>
    <t>Employee Education Loan Payable - SME</t>
  </si>
  <si>
    <t>Employee Marriage Loan Payable - SME</t>
  </si>
  <si>
    <t>Employee Guarantor Loan Payable</t>
  </si>
  <si>
    <t>Koperasi Pekeja Payable</t>
  </si>
  <si>
    <t>AIA Payable</t>
  </si>
  <si>
    <t>Education Loan Subsidiary</t>
  </si>
  <si>
    <t>Computer Loan Subsidiary</t>
  </si>
  <si>
    <t>Renovation Loan Subsidiary</t>
  </si>
  <si>
    <t>Perbadanan Tbg Pendidikan Tinggi Nasion</t>
  </si>
  <si>
    <t>CCP-Examination Fees</t>
  </si>
  <si>
    <t>Accrued Services Tax 6% - Payable</t>
  </si>
  <si>
    <t>Salary Clearing Account</t>
  </si>
  <si>
    <t>EPF Clearing Account</t>
  </si>
  <si>
    <t>SOCSO Clearing Account</t>
  </si>
  <si>
    <t>Petty Cash Clearing Account</t>
  </si>
  <si>
    <t>Festival-Clrg Acct</t>
  </si>
  <si>
    <t>SST/GST Settlement</t>
  </si>
  <si>
    <t>Contra-USD-Rollover-Fund</t>
  </si>
  <si>
    <t>Contra-RM-Rollover-FUND</t>
  </si>
  <si>
    <t>Contra-Fund-Rollover-EUR</t>
  </si>
  <si>
    <t>SinkingFund/DSRA Islamic</t>
  </si>
  <si>
    <t>Accrued - Expenses</t>
  </si>
  <si>
    <t>Advance Profit-Supplier Credit Islamic</t>
  </si>
  <si>
    <t>Adv Profit-SC Islamic-USD</t>
  </si>
  <si>
    <t>Advance Profit POST-ECR-i</t>
  </si>
  <si>
    <t>Qard payable</t>
  </si>
  <si>
    <t>Other Creditors- Zakat Distribution</t>
  </si>
  <si>
    <t>Employee Income Tax Payable</t>
  </si>
  <si>
    <t>GST Output</t>
  </si>
  <si>
    <t>Creditors-Istisna-Excess</t>
  </si>
  <si>
    <t>Sinking Fund-Client</t>
  </si>
  <si>
    <t>Sinking Fund- USD</t>
  </si>
  <si>
    <t>Sinking Fund- EUR</t>
  </si>
  <si>
    <t>Sinking Fund- AUD</t>
  </si>
  <si>
    <t xml:space="preserve">     Accruals and Other Creditors</t>
  </si>
  <si>
    <t>Due to MOF-M'Sian Kitchen 1-Investment</t>
  </si>
  <si>
    <t>Due to MOF-M'Sian -NPL-Loan</t>
  </si>
  <si>
    <t>Due to MOF-M'Sian Kitchen 1-Loan</t>
  </si>
  <si>
    <t>Due frm MOF-MKFFi ECL stage 3</t>
  </si>
  <si>
    <t>Due to MOF-Impaired</t>
  </si>
  <si>
    <t>Due to MOF-Income on MKFF Financing</t>
  </si>
  <si>
    <t>Provision For Zakat</t>
  </si>
  <si>
    <t>Due to Teraju-profit 50% (Subsidy)</t>
  </si>
  <si>
    <t>Collateral fund- Teraju</t>
  </si>
  <si>
    <t>Trade Credit Takaful Campaign Fund - Te</t>
  </si>
  <si>
    <t>Charity Fund-Trade Free</t>
  </si>
  <si>
    <t>Osaka 2025 Campaign Fund - Mawaddah</t>
  </si>
  <si>
    <t>Ibra-Istisna(rebate)</t>
  </si>
  <si>
    <t>Accrued Investment - RHAM</t>
  </si>
  <si>
    <t>Accrued Investment - Alliance</t>
  </si>
  <si>
    <t xml:space="preserve">     Accrued Investment Income</t>
  </si>
  <si>
    <t>Mark to Market Movement - RHAM (Nam Fat</t>
  </si>
  <si>
    <t>Mark to Market Movement- Alliance</t>
  </si>
  <si>
    <t>Mark To Market Movement - Investment Co</t>
  </si>
  <si>
    <t>Mark to Market Movement - RHAM (Equity)</t>
  </si>
  <si>
    <t xml:space="preserve">    Allowance for Dimunition in Value</t>
  </si>
  <si>
    <t>Accrued Dividend Payable</t>
  </si>
  <si>
    <t xml:space="preserve">     Allowance for Dividend</t>
  </si>
  <si>
    <t>Accrued Tax Payable</t>
  </si>
  <si>
    <t>Accrued Tax Payable-RHAM</t>
  </si>
  <si>
    <t>Accrued Shares Tax Payable - Rashid</t>
  </si>
  <si>
    <t>Accrued Shares Tax Payable - Alliance</t>
  </si>
  <si>
    <t>Accrued Tax Payable-Alliance</t>
  </si>
  <si>
    <t xml:space="preserve">     Allowance for Tax Payable</t>
  </si>
  <si>
    <t>IP Liability / IIS (RM)</t>
  </si>
  <si>
    <t>IP Liability - IIS ( Principle)</t>
  </si>
  <si>
    <t>IP Liability - IIS (USD)</t>
  </si>
  <si>
    <t>Individual Allowance (Profit)</t>
  </si>
  <si>
    <t>Contra Value- Ind Allw-Profif</t>
  </si>
  <si>
    <t>IP Liability / IIS</t>
  </si>
  <si>
    <t>IP Liability / IIS (MYR)</t>
  </si>
  <si>
    <t>IP Liability / Tawidh in Suspense Liabi</t>
  </si>
  <si>
    <t xml:space="preserve">     Interest in Suspense</t>
  </si>
  <si>
    <t>Due to Subsidiary-MECIB</t>
  </si>
  <si>
    <t xml:space="preserve">     Amount Due to Subsidiary</t>
  </si>
  <si>
    <t>Amount due to Exim</t>
  </si>
  <si>
    <t>Amount due Wakalah Fee</t>
  </si>
  <si>
    <t>Amount due to Exim Loan &amp; Others</t>
  </si>
  <si>
    <t>Amount due Takaful Insurance</t>
  </si>
  <si>
    <t>TOTAL CURRENT LIABILITIES</t>
  </si>
  <si>
    <t>NET WORKING CAPITAL</t>
  </si>
  <si>
    <t>NET TOTAL ASSETS</t>
  </si>
  <si>
    <t>*2*</t>
  </si>
  <si>
    <t>LONG - TERM LIABILITIES</t>
  </si>
  <si>
    <t>MM Deposit Islamic MYR</t>
  </si>
  <si>
    <t>BNM Special Relief Fund (SRF) Program</t>
  </si>
  <si>
    <t>BNM Fund HTG</t>
  </si>
  <si>
    <t>BNM All Economic Sectors (AES) Program</t>
  </si>
  <si>
    <t>MITI-Ekspo 2025 Osaka</t>
  </si>
  <si>
    <t>RC I HSBC-USD</t>
  </si>
  <si>
    <t>RC I HLB-AUD</t>
  </si>
  <si>
    <t>RC I HLB-GBP</t>
  </si>
  <si>
    <t>RC I HLIB-SGD</t>
  </si>
  <si>
    <t>AmtDueSPV(Sukuk Payable-USD)</t>
  </si>
  <si>
    <t>AmtDueSPV-Capitalization Of Sukuk Cost-</t>
  </si>
  <si>
    <t>AmtDueSPV-Sukuk Premium/Discount-USD</t>
  </si>
  <si>
    <t>AmtDueSPV(Sukuk Payable-HKD)</t>
  </si>
  <si>
    <t>AmtDueSPV-HKD-(Sukuk Capitalization)</t>
  </si>
  <si>
    <t>AmtDueSPV-Sukuk Premium/Discount-HKD</t>
  </si>
  <si>
    <t>Sukuk FV-USD</t>
  </si>
  <si>
    <t>Sukuk FV-HKD</t>
  </si>
  <si>
    <t>Sukuk Accrd-USD</t>
  </si>
  <si>
    <t>Sukuk FV Accrd-HKD</t>
  </si>
  <si>
    <t>Capitalization Of Bond Cost Sukuk</t>
  </si>
  <si>
    <t>RC I OCBC Al Amin-USD</t>
  </si>
  <si>
    <t>RC I BNP Paribas-EUR</t>
  </si>
  <si>
    <t>RC I BNP Paribas-USD</t>
  </si>
  <si>
    <t>RC I BNP Paribas-AUD</t>
  </si>
  <si>
    <t>RC I BNP Paribas-GBP</t>
  </si>
  <si>
    <t>RC I  BOT-USD</t>
  </si>
  <si>
    <t>RC I  BOT-GBP</t>
  </si>
  <si>
    <t>RC I  BOT-AUD</t>
  </si>
  <si>
    <t>Borrowings-SF Client ( USD)</t>
  </si>
  <si>
    <t>Borrowings-SF Client ( RM)</t>
  </si>
  <si>
    <t>Borrowings-SF Client ( AUD)</t>
  </si>
  <si>
    <t>Borrowings-SF Client ( EUR)</t>
  </si>
  <si>
    <t>Borrowings-SF Client (GBP)</t>
  </si>
  <si>
    <t>Long Term Financing -CIMB-BOTM-UFJ-50M</t>
  </si>
  <si>
    <t>RCI-HLIB-USD</t>
  </si>
  <si>
    <t>Term Financing -Al-Khair-USD</t>
  </si>
  <si>
    <t>Term Financing -AlRahji Bank-USD</t>
  </si>
  <si>
    <t>RC-RHB Islamic Bank-USD</t>
  </si>
  <si>
    <t>Long Term Loan - (Deposit  MOF-Malaysia</t>
  </si>
  <si>
    <t>Long Term Loan - Standard Chartered</t>
  </si>
  <si>
    <t xml:space="preserve">   Loan from Standard Charted</t>
  </si>
  <si>
    <t>Long Term Loan-BOTM (EUR)</t>
  </si>
  <si>
    <t>Loan from Bot (Eur)</t>
  </si>
  <si>
    <t>Long Term Loan - Natixis (R)</t>
  </si>
  <si>
    <t>Loan from Natixis (R)</t>
  </si>
  <si>
    <t>Long Term Loan-MIZUHO-11-TR3</t>
  </si>
  <si>
    <t>Loan from Mizuho-TR3</t>
  </si>
  <si>
    <t>Long Term Loan-Mizuho Fixed Rate 2</t>
  </si>
  <si>
    <t xml:space="preserve">     Loan from Mizuho Fixed Rate2</t>
  </si>
  <si>
    <t>Long Term Loan-MIZUHO-11-TR5</t>
  </si>
  <si>
    <t xml:space="preserve">     Loan from Mizuho 11-TR5</t>
  </si>
  <si>
    <t>Long Term Loan-MIZUHO-11-TR4</t>
  </si>
  <si>
    <t xml:space="preserve">     Loan from Mizuho 11-TR4</t>
  </si>
  <si>
    <t>Long Term Loan-MIZUHO-11-TR2</t>
  </si>
  <si>
    <t xml:space="preserve">     Loan from Mizuho 11-TR2</t>
  </si>
  <si>
    <t>Long Term Loan-MIZUHO-Fixed Rate 11</t>
  </si>
  <si>
    <t xml:space="preserve">     Loan from Mizuho-Fixed Rate 1</t>
  </si>
  <si>
    <t>Long Term Loan-MIZUHO-TR4</t>
  </si>
  <si>
    <t xml:space="preserve">     Loan from Mizuho-TR4</t>
  </si>
  <si>
    <t>Long Term Loan-MIZUHO-TR3</t>
  </si>
  <si>
    <t xml:space="preserve">      Loan from Mizuho-TR3</t>
  </si>
  <si>
    <t>Long Term Loan-MIZUHO-TR2</t>
  </si>
  <si>
    <t xml:space="preserve">     Loan from Mizuho-TR2</t>
  </si>
  <si>
    <t>Long Term Loan-BOTM</t>
  </si>
  <si>
    <t xml:space="preserve">        Loan from BOTM</t>
  </si>
  <si>
    <t>Long Term Loan - Deposit from MOF</t>
  </si>
  <si>
    <t xml:space="preserve">     Deposit From MOF</t>
  </si>
  <si>
    <t>Long Term Loan-Cathay  United Bank</t>
  </si>
  <si>
    <t xml:space="preserve">     Loan from Cathay United Bank</t>
  </si>
  <si>
    <t>Long Term Loan - UFJ Bank</t>
  </si>
  <si>
    <t xml:space="preserve">     Loan from UFJ Bank</t>
  </si>
  <si>
    <t>Long Term Loan - Mizuho Corp.-I-TR1</t>
  </si>
  <si>
    <t xml:space="preserve">     Loan from Mizuho Corp I</t>
  </si>
  <si>
    <t>Long Term Loan - JBIC - I</t>
  </si>
  <si>
    <t>Long Term Loan - JBIC - 35m</t>
  </si>
  <si>
    <t xml:space="preserve">     Loan from JBIC (USD)</t>
  </si>
  <si>
    <t>Long Term Loan - JBIC - II</t>
  </si>
  <si>
    <t xml:space="preserve">     Loan from JBIC (RM)</t>
  </si>
  <si>
    <t>Long Term Loan - MOF</t>
  </si>
  <si>
    <t xml:space="preserve">     Loan from MOF</t>
  </si>
  <si>
    <t>Long Term Loan - Sumitomo Mitsui Bank</t>
  </si>
  <si>
    <t>RC I SMBC-USD</t>
  </si>
  <si>
    <t>CMRCI SMBC-USD</t>
  </si>
  <si>
    <t>CMRC-I CIMB Islamic Bank Berhad</t>
  </si>
  <si>
    <t>TERM LOAN ( BRIDGE) SCB HONGKONG USD300</t>
  </si>
  <si>
    <t>TERM LOAN SYNDICATED SCB BNP USD300M</t>
  </si>
  <si>
    <t>RC I- MIZUHO BANK (M) USD50M</t>
  </si>
  <si>
    <t>Term Financing SMBC GBP</t>
  </si>
  <si>
    <t>RCi Maybank Islamic MYR</t>
  </si>
  <si>
    <t>Capitalised TL SCB USD300m</t>
  </si>
  <si>
    <t>Capitalised TFI SMBC 35m</t>
  </si>
  <si>
    <t xml:space="preserve">     Loan from Sumitomo Mitsui Bank</t>
  </si>
  <si>
    <t>Long Term Loan - Natexis Banques-T/A</t>
  </si>
  <si>
    <t>Long Term Loan - Natexis Banques-II</t>
  </si>
  <si>
    <t xml:space="preserve">     Loan from NATEXIS Banques</t>
  </si>
  <si>
    <t>Long Term Loan - MOF-IDB</t>
  </si>
  <si>
    <t xml:space="preserve">     Loan from MOF -IDB (CO-FINANCING)</t>
  </si>
  <si>
    <t>Long Term Loan - Mizuho Corp.-II-TR1</t>
  </si>
  <si>
    <t xml:space="preserve">     Loan from Mizuho Corp II</t>
  </si>
  <si>
    <t>Long Term Loan - EOGF</t>
  </si>
  <si>
    <t xml:space="preserve">     Loan from EOGF</t>
  </si>
  <si>
    <t>Long Term Loan-Mizuho Fixed Rate 1</t>
  </si>
  <si>
    <t>Long Term Loan-Mega International Comme</t>
  </si>
  <si>
    <t xml:space="preserve">     Loan from Mega International</t>
  </si>
  <si>
    <t>TOTAL LONG TERM LIABILITIES</t>
  </si>
  <si>
    <t>SHAREHOLDERS' FUND</t>
  </si>
  <si>
    <t>Funding</t>
  </si>
  <si>
    <t>Islamic Banking Fund</t>
  </si>
  <si>
    <t>AFS Investment Reserve</t>
  </si>
  <si>
    <t>AFS Investment Reserve USD</t>
  </si>
  <si>
    <t>AFS Investment Reserve-deferred tax</t>
  </si>
  <si>
    <t>Paid-up Capital</t>
  </si>
  <si>
    <t xml:space="preserve">     Paid Up Capital</t>
  </si>
  <si>
    <t>Retained Earnings</t>
  </si>
  <si>
    <t xml:space="preserve">     Retained earnings</t>
  </si>
  <si>
    <t xml:space="preserve">     Profit for the Period</t>
  </si>
  <si>
    <t>TOTAL SHAREHOLDERS' FUND</t>
  </si>
  <si>
    <t>NET TOTAL LIABILITIES</t>
  </si>
  <si>
    <t>Kuala Lumpur          Ledger 0L                                                                   RFBILA00/RAJMATUL Page           2</t>
  </si>
  <si>
    <t>Profit and Loss Statement</t>
  </si>
  <si>
    <t xml:space="preserve"> = = = = = = = = = = = = =</t>
  </si>
  <si>
    <t>OPERATING INCOME</t>
  </si>
  <si>
    <t>BANKING</t>
  </si>
  <si>
    <t>Profit Expense - SPV- Ijarah</t>
  </si>
  <si>
    <t>Profit-Tawidh</t>
  </si>
  <si>
    <t>*7*</t>
  </si>
  <si>
    <t>Interest Income - Trade Debtors - GIS</t>
  </si>
  <si>
    <t>Interest Income- Corporate Banking NonT</t>
  </si>
  <si>
    <t xml:space="preserve">     Cross Border</t>
  </si>
  <si>
    <t>Cross Border-i</t>
  </si>
  <si>
    <t>Profit Corporate Banking Non Trade</t>
  </si>
  <si>
    <t>Profit</t>
  </si>
  <si>
    <t>Profit SME Banking Non Trade</t>
  </si>
  <si>
    <t>Modification gainloss- Corprte Banking</t>
  </si>
  <si>
    <t>Modification gainloss- SME Banking Non</t>
  </si>
  <si>
    <t>Modification gainloss- SME Banking Trad</t>
  </si>
  <si>
    <t>Interest Income- Corporate Banking Trad</t>
  </si>
  <si>
    <t xml:space="preserve">     Export Finance - Supplier Credit</t>
  </si>
  <si>
    <t>Profit Corporate Banking Trade</t>
  </si>
  <si>
    <t>Profit SME Banking Trade</t>
  </si>
  <si>
    <t>Profit Tawidh Recovery</t>
  </si>
  <si>
    <t>Premuim Recognized - Guarantee C</t>
  </si>
  <si>
    <t>Premuim Recognized - Guarantee E</t>
  </si>
  <si>
    <t>Premium Recognized - Guarantee E</t>
  </si>
  <si>
    <t xml:space="preserve">     Guarantee</t>
  </si>
  <si>
    <t>Premuim Recognized - Guarantee-EOGF</t>
  </si>
  <si>
    <t>Guarantee-EOGF</t>
  </si>
  <si>
    <t>Premuim Recognized - Guarantee-BG</t>
  </si>
  <si>
    <t>Interest Income - Trade Debtors - ECR (</t>
  </si>
  <si>
    <t>Premuim-Short Term - ECR Income</t>
  </si>
  <si>
    <t>Income others-ECR</t>
  </si>
  <si>
    <t xml:space="preserve">     ECR Income</t>
  </si>
  <si>
    <t>Profit-TD Ecr-Pre-i</t>
  </si>
  <si>
    <t>Profit-TD Ecr-Post-i</t>
  </si>
  <si>
    <t>Total Income - Banking</t>
  </si>
  <si>
    <t>*6*</t>
  </si>
  <si>
    <t>Wakalah Fee-Comprehensive Takaful Ship</t>
  </si>
  <si>
    <t>Wakalah Fee-DCT</t>
  </si>
  <si>
    <t>Wakalah Fee-Specific policy</t>
  </si>
  <si>
    <t>Wakalah Fee-VF</t>
  </si>
  <si>
    <t>Wakalah Fee-OII</t>
  </si>
  <si>
    <t>Takaful Expenses Liability</t>
  </si>
  <si>
    <t>INSURANCE-SHORT TERM</t>
  </si>
  <si>
    <t>Premuim-Short Term - CPS (Q)</t>
  </si>
  <si>
    <t>Premuim-Short Term - CPS (N)</t>
  </si>
  <si>
    <t xml:space="preserve">     Comprehensive Policy Shipment</t>
  </si>
  <si>
    <t>*8*</t>
  </si>
  <si>
    <t>Premuim-Short Term - Specific Policy</t>
  </si>
  <si>
    <t xml:space="preserve">     Specific Policy</t>
  </si>
  <si>
    <t>Premuim-Short Term - Advance Payment Bo</t>
  </si>
  <si>
    <t xml:space="preserve">     Advance Payment Bond</t>
  </si>
  <si>
    <t>Premuim-Short Term - Bank Letter of Cre</t>
  </si>
  <si>
    <t xml:space="preserve">     Bank Letter of Credit</t>
  </si>
  <si>
    <t>Premuim-Short Term - Letter of Refinanc</t>
  </si>
  <si>
    <t xml:space="preserve">     Letter of Refinancing</t>
  </si>
  <si>
    <t>Premuim-Meduim/Long Term-BNM Task Force</t>
  </si>
  <si>
    <t xml:space="preserve">     BNM Task Force Scheme</t>
  </si>
  <si>
    <t>Reinsurance-Sht Term</t>
  </si>
  <si>
    <t xml:space="preserve">     Reinsurance</t>
  </si>
  <si>
    <t>Total Short Term</t>
  </si>
  <si>
    <t>Premuim-Meduim/Long Term-Advance Paymen</t>
  </si>
  <si>
    <t>Advance Payment Bond</t>
  </si>
  <si>
    <t>Premuim-Meduim/Long Term-Specific Polic</t>
  </si>
  <si>
    <t>Premuim-Meduim/Long Term-Performance Bo</t>
  </si>
  <si>
    <t xml:space="preserve">     Performance Bond</t>
  </si>
  <si>
    <t>Premuim-Meduim/Long Term-Buyer Credit</t>
  </si>
  <si>
    <t xml:space="preserve">     Buyer Credit</t>
  </si>
  <si>
    <t>Buyer Credit-Reinsurance</t>
  </si>
  <si>
    <t xml:space="preserve">     Buyer Credit - Reinusrance</t>
  </si>
  <si>
    <t>Premuim-Meduim/Long Term-Overseas Inves</t>
  </si>
  <si>
    <t xml:space="preserve">     Overseas Investment</t>
  </si>
  <si>
    <t xml:space="preserve">    Total  Meduim/Long Term</t>
  </si>
  <si>
    <t>Unearned Premium</t>
  </si>
  <si>
    <t>Unearned Premium-MLT</t>
  </si>
  <si>
    <t>Transfer (to) from unearned Premuim Provision</t>
  </si>
  <si>
    <t>Net Earned Premuim</t>
  </si>
  <si>
    <t>FEE  INCOME</t>
  </si>
  <si>
    <t>Facility Fees -ARRD</t>
  </si>
  <si>
    <t>Profit-others-Ecr i</t>
  </si>
  <si>
    <t>Swift Fees</t>
  </si>
  <si>
    <t>Broken Funding Fee-Corporate Banking No</t>
  </si>
  <si>
    <t>Broken Funding Fee</t>
  </si>
  <si>
    <t>Arrangement Fee-Corporate Banking NonTr</t>
  </si>
  <si>
    <t>Arrangement Fees</t>
  </si>
  <si>
    <t>Income fee Malaysia Kitchen</t>
  </si>
  <si>
    <t>Processing Fee-Corporate Banking NonTra</t>
  </si>
  <si>
    <t>Upfront Fee - cross border and oth</t>
  </si>
  <si>
    <t>Income others-Non Trade SME Banking</t>
  </si>
  <si>
    <t>Facility Fees -Corporate Banking Non Tr</t>
  </si>
  <si>
    <t>Facility Fees -Corporate Banking Trade</t>
  </si>
  <si>
    <t>Facility Fees -SME Banking Non Trade</t>
  </si>
  <si>
    <t>Facility Fees -SME Banking Trade</t>
  </si>
  <si>
    <t>Unwinding profit</t>
  </si>
  <si>
    <t>Unwinding profit SME Lending</t>
  </si>
  <si>
    <t xml:space="preserve">     Cross Border Fees &amp; Others</t>
  </si>
  <si>
    <t>Upfront Fee - Export Finance and others</t>
  </si>
  <si>
    <t>Processing Fee-Corporate Banking Trade</t>
  </si>
  <si>
    <t>Letter of Support Fees</t>
  </si>
  <si>
    <t>Income others-Trade SME Banking</t>
  </si>
  <si>
    <t>Income others</t>
  </si>
  <si>
    <t xml:space="preserve">     Export Finance Fees &amp; Others</t>
  </si>
  <si>
    <t>Profit-Fee-Trade  Free</t>
  </si>
  <si>
    <t>Initial Fees</t>
  </si>
  <si>
    <t>Renewal Fees</t>
  </si>
  <si>
    <t>Takaful Initial Fees</t>
  </si>
  <si>
    <t>Takaful -Renewal Fees</t>
  </si>
  <si>
    <t>Takaful -Proff fee</t>
  </si>
  <si>
    <t>Takaful - General</t>
  </si>
  <si>
    <t xml:space="preserve">     Initial &amp; Renewal Fees</t>
  </si>
  <si>
    <t>Credit Limit Fees</t>
  </si>
  <si>
    <t>Takaful Credit Limit Fees</t>
  </si>
  <si>
    <t xml:space="preserve">     Credit Limit Fees</t>
  </si>
  <si>
    <t>Credit Information Fees</t>
  </si>
  <si>
    <t>Takaful Info Report</t>
  </si>
  <si>
    <t xml:space="preserve">     Credit Information Unit</t>
  </si>
  <si>
    <t>General Insurance Fee</t>
  </si>
  <si>
    <t xml:space="preserve">     Fronting Policies</t>
  </si>
  <si>
    <t>Reinsurance Income</t>
  </si>
  <si>
    <t>Reinsurance-Commission</t>
  </si>
  <si>
    <t>Acceptance Fees</t>
  </si>
  <si>
    <t>Ceding Commission-Bond</t>
  </si>
  <si>
    <t xml:space="preserve">     Acceptance and Management Fees</t>
  </si>
  <si>
    <t>Total Fee Income</t>
  </si>
  <si>
    <t>RECOVERY</t>
  </si>
  <si>
    <t>Profit Trade Debtors Restructured</t>
  </si>
  <si>
    <t>Income-Recovered(NPL-P)</t>
  </si>
  <si>
    <t>Income Recovered (NPL-IIS)</t>
  </si>
  <si>
    <t>Income - Bad Debts Recovered</t>
  </si>
  <si>
    <t>Profit Recovered NPL</t>
  </si>
  <si>
    <t>Profit Recovered Sukuk Equity</t>
  </si>
  <si>
    <t xml:space="preserve">     Banking</t>
  </si>
  <si>
    <t>Recoveries-Insurance</t>
  </si>
  <si>
    <t>Recoveries-Takaful</t>
  </si>
  <si>
    <t xml:space="preserve">     Claims Recovery</t>
  </si>
  <si>
    <t>Total Recovery Income</t>
  </si>
  <si>
    <t>TOTAL OPERATING INCOME</t>
  </si>
  <si>
    <t>Interest - Reclass NPL</t>
  </si>
  <si>
    <t>Profit from impaired Account</t>
  </si>
  <si>
    <t>Profit  on Impaired- Unwind Interest</t>
  </si>
  <si>
    <t>Profit -Reclass NPL (clawback)</t>
  </si>
  <si>
    <t>Interest Income - Claw Back</t>
  </si>
  <si>
    <t>TOTAL OPERATING INCOME AFTER CLAW BACK</t>
  </si>
  <si>
    <t>NON OPERATING INCOME</t>
  </si>
  <si>
    <t>Profit Expense - SPV-Investment</t>
  </si>
  <si>
    <t>(Accretn Income-F01-Buffer 1)</t>
  </si>
  <si>
    <t>(Accreciation  Income-F02-Buffer2)</t>
  </si>
  <si>
    <t>( Accreciation Income-F04-Equity Fund)</t>
  </si>
  <si>
    <t>(Accretion Income-F51-Insurance Fund)</t>
  </si>
  <si>
    <t>Accretion Income-F26-USD Internal</t>
  </si>
  <si>
    <t>(Accr income-F29-USD Bond )</t>
  </si>
  <si>
    <t>Amortization Income-BAC-Equity</t>
  </si>
  <si>
    <t>Amortization Income-BAC-Buffer</t>
  </si>
  <si>
    <t>Amortization Income-PAC-PDS Notes</t>
  </si>
  <si>
    <t>Accretion Income-PDS-NOTES-INS</t>
  </si>
  <si>
    <t>Accretion Income-Nego Cert</t>
  </si>
  <si>
    <t>Profit-Accrual Rec-CP</t>
  </si>
  <si>
    <t>Profit-TF Investment</t>
  </si>
  <si>
    <t>Profit-Inv For Sukuk</t>
  </si>
  <si>
    <t>Profit -Sukuk Equity USD</t>
  </si>
  <si>
    <t>Profit -Teraju Fund MYR</t>
  </si>
  <si>
    <t>Profit -Fund Client DSRA GBP</t>
  </si>
  <si>
    <t>Profit -Fund Client DSRA SGD</t>
  </si>
  <si>
    <t>Profit -Fund Client DSRA MYR</t>
  </si>
  <si>
    <t>Profit -Fund Client DSRA AUD</t>
  </si>
  <si>
    <t>Profit-Rec-Tawaruq BNM SRF</t>
  </si>
  <si>
    <t>Profit -Fund Client DSRA USD</t>
  </si>
  <si>
    <t>Profit Investment GII MYR</t>
  </si>
  <si>
    <t>Profit-Investment CMP i32 AUD</t>
  </si>
  <si>
    <t>Profit-Investment CMP i30 EUR</t>
  </si>
  <si>
    <t>Profit-Investment CMP i31 GBP</t>
  </si>
  <si>
    <t>Profit-Discount Accretion</t>
  </si>
  <si>
    <t>Discount Accr for Sukuk</t>
  </si>
  <si>
    <t xml:space="preserve"> Amortizations-Instrument For Sukuk</t>
  </si>
  <si>
    <t xml:space="preserve"> Amortizations-Sukuk Equity USD</t>
  </si>
  <si>
    <t>Profit-Others</t>
  </si>
  <si>
    <t>Profit income Deri-USD</t>
  </si>
  <si>
    <t>Profit income Derivatives-HKD</t>
  </si>
  <si>
    <t>Profit  Income-GBP</t>
  </si>
  <si>
    <t>Gain/Loss on Investment in shares- PGB</t>
  </si>
  <si>
    <t>Gain/(Loss) on sales of shares</t>
  </si>
  <si>
    <t>Investment in shares</t>
  </si>
  <si>
    <t>Profit/Loss in Investment</t>
  </si>
  <si>
    <t>Income-STI-EOGF</t>
  </si>
  <si>
    <t xml:space="preserve">     Short Term Investment - EOGF</t>
  </si>
  <si>
    <t>Income-ECR-Operation</t>
  </si>
  <si>
    <t>Income-ECR-MOF</t>
  </si>
  <si>
    <t>Income-ECR-Buffer</t>
  </si>
  <si>
    <t>Income-ECR-BNM1</t>
  </si>
  <si>
    <t>Income-ECR-BNM2</t>
  </si>
  <si>
    <t>Income-STI-Buffer 2</t>
  </si>
  <si>
    <t xml:space="preserve">     Short Term Investment - ECR</t>
  </si>
  <si>
    <t>Income-Money Market</t>
  </si>
  <si>
    <t>Interest Income- Supp. Cr</t>
  </si>
  <si>
    <t>Profit-Receivable-GIA</t>
  </si>
  <si>
    <t>Profit-Rec-SIA</t>
  </si>
  <si>
    <t>Profit-Rec-Islamic STI-USD</t>
  </si>
  <si>
    <t>Profit-Rec-Commodity Murabahah</t>
  </si>
  <si>
    <t>Profit-Rec-Mudarabah</t>
  </si>
  <si>
    <t>Profit -Equity Fund</t>
  </si>
  <si>
    <t xml:space="preserve">     Short Term Investment - Equity</t>
  </si>
  <si>
    <t>Income-USD-MBB Labuan</t>
  </si>
  <si>
    <t>Income-STI-OCBC</t>
  </si>
  <si>
    <t>Income-STI-Natexis TL</t>
  </si>
  <si>
    <t>Income-STI-Mizuho  Bank</t>
  </si>
  <si>
    <t>Income-STI-EUR</t>
  </si>
  <si>
    <t xml:space="preserve">     Short Term Investment - Offshore</t>
  </si>
  <si>
    <t>Income-STI-JEXIM(USD)</t>
  </si>
  <si>
    <t>Income-STI-JEXIM (2)</t>
  </si>
  <si>
    <t xml:space="preserve">     Short Term Investment - JBC I</t>
  </si>
  <si>
    <t>Interest Income - STI MGS</t>
  </si>
  <si>
    <t xml:space="preserve">     Short Term Investment - MGS</t>
  </si>
  <si>
    <t>Income-STI-Insurance</t>
  </si>
  <si>
    <t>Income-STI-M'sian Kitchen</t>
  </si>
  <si>
    <t>Profit STI Deposits USD</t>
  </si>
  <si>
    <t>Gain/Loss on Sales of Securities</t>
  </si>
  <si>
    <t>Income-Loan Stock</t>
  </si>
  <si>
    <t xml:space="preserve">     Loan Stock/Bonds</t>
  </si>
  <si>
    <t>Profit  In. SFC (USD)</t>
  </si>
  <si>
    <t>Profit  In. SFC (RM)</t>
  </si>
  <si>
    <t>Investment Income - Alliance Realised G</t>
  </si>
  <si>
    <t>Investment Income - Alliance Divident</t>
  </si>
  <si>
    <t>Investment Income - Alliance Interest</t>
  </si>
  <si>
    <t>Other Income - Alliance</t>
  </si>
  <si>
    <t xml:space="preserve">     Fund Managers - Alliance</t>
  </si>
  <si>
    <t>Investment Income - RHAM Realised Gains</t>
  </si>
  <si>
    <t>Other Income - RHAM</t>
  </si>
  <si>
    <t>Investment Income - RHAM Divident</t>
  </si>
  <si>
    <t>Investment Income - RHAM Interest</t>
  </si>
  <si>
    <t xml:space="preserve">     Fund Managers - RHAM</t>
  </si>
  <si>
    <t>Profit/Loss in Share Equities</t>
  </si>
  <si>
    <t xml:space="preserve">     Realized Gain/Loss on Sale of Shares</t>
  </si>
  <si>
    <t>Allowance for Div  no Longer Required</t>
  </si>
  <si>
    <t xml:space="preserve">     Provision on Longer Required - Dividend</t>
  </si>
  <si>
    <t>Allowance for Dividend</t>
  </si>
  <si>
    <t>DIV Provision</t>
  </si>
  <si>
    <t xml:space="preserve">     Provision for DIV: Writeback (add'l)</t>
  </si>
  <si>
    <t>Dividend Earned</t>
  </si>
  <si>
    <t xml:space="preserve">     Dividend</t>
  </si>
  <si>
    <t>Rental Income - Building</t>
  </si>
  <si>
    <t xml:space="preserve">     Rental</t>
  </si>
  <si>
    <t>Income-Others</t>
  </si>
  <si>
    <t>Income-Car Loan</t>
  </si>
  <si>
    <t>Income-Housing Loan</t>
  </si>
  <si>
    <t>Income-Motor Loan</t>
  </si>
  <si>
    <t>Derivatives(USD)</t>
  </si>
  <si>
    <t>Income-Computer Loan</t>
  </si>
  <si>
    <t>Income-Others ( On Credit Balance)</t>
  </si>
  <si>
    <t>Loss on Disposal of Fixed Assets</t>
  </si>
  <si>
    <t>Gain/Loss on Sale of Fixed Assets</t>
  </si>
  <si>
    <t>Fixed Asset Rev Clrg Account on Sale</t>
  </si>
  <si>
    <t>Income Others (Treasury)</t>
  </si>
  <si>
    <t>Upfront fee</t>
  </si>
  <si>
    <t>Derivative DVACVA Adjustment -USD</t>
  </si>
  <si>
    <t>Derivative DVACVA Adjustment -GBP</t>
  </si>
  <si>
    <t>Fair Value of Sukuk USD</t>
  </si>
  <si>
    <t>Fair Value of Sukuk HKD</t>
  </si>
  <si>
    <t>Profit Expense-GBP</t>
  </si>
  <si>
    <t>Profit  Expense-Derivative (USD)</t>
  </si>
  <si>
    <t>Profit  Expense-Derivative (GBP)</t>
  </si>
  <si>
    <t>Sukuk FV Amortization/Accretion-USD</t>
  </si>
  <si>
    <t xml:space="preserve">     Other Income</t>
  </si>
  <si>
    <t>TOTAL NON OPERATING INCOME</t>
  </si>
  <si>
    <t>Medic Hospitalization</t>
  </si>
  <si>
    <t>Training Fund -HRDF</t>
  </si>
  <si>
    <t>Staff Cost</t>
  </si>
  <si>
    <t>Salaries and Wages</t>
  </si>
  <si>
    <t>Employee Provident Fund</t>
  </si>
  <si>
    <t>SOCSO</t>
  </si>
  <si>
    <t>Bonus</t>
  </si>
  <si>
    <t>Banking Allowance</t>
  </si>
  <si>
    <t>Laundry Allowance Local/Overseas</t>
  </si>
  <si>
    <t>Other Allowances</t>
  </si>
  <si>
    <t>Meal Allowance</t>
  </si>
  <si>
    <t>Acting Allowance</t>
  </si>
  <si>
    <t>Token Payment</t>
  </si>
  <si>
    <t>Relief Allowance</t>
  </si>
  <si>
    <t>Housing Allowance</t>
  </si>
  <si>
    <t>Overtime Pay</t>
  </si>
  <si>
    <t>Ex-Gratia</t>
  </si>
  <si>
    <t>Car Allowance</t>
  </si>
  <si>
    <t>Mobile Allowance</t>
  </si>
  <si>
    <t>Petrol Allowance</t>
  </si>
  <si>
    <t>Training</t>
  </si>
  <si>
    <t>Training Related Expenses</t>
  </si>
  <si>
    <t>Medical-Clinic</t>
  </si>
  <si>
    <t>Staff Amenities</t>
  </si>
  <si>
    <t>Staff Insurance</t>
  </si>
  <si>
    <t>Staff - VSS</t>
  </si>
  <si>
    <t>Housing Interest Subsidy</t>
  </si>
  <si>
    <t>Corporate Club Allowance</t>
  </si>
  <si>
    <t>Corporate Club Adjustment</t>
  </si>
  <si>
    <t>Practical Allowance</t>
  </si>
  <si>
    <t>Mutual Separation Scheme (MSS)</t>
  </si>
  <si>
    <t>Staff-Gratuity</t>
  </si>
  <si>
    <t>Staff Training Fund - AICB (Fka IBBM)</t>
  </si>
  <si>
    <t>Car Loan  Interest Subsidy</t>
  </si>
  <si>
    <t>AIF-IBFIM Staff Training Fund</t>
  </si>
  <si>
    <t>Directors' Allowance</t>
  </si>
  <si>
    <t>Employee Entertainment Allowance</t>
  </si>
  <si>
    <t>Travelling-Local</t>
  </si>
  <si>
    <t>Travelling - Directors</t>
  </si>
  <si>
    <t>Representation Expense</t>
  </si>
  <si>
    <t>Annual Dinner</t>
  </si>
  <si>
    <t>Office Refreshment</t>
  </si>
  <si>
    <t>Leave Passage</t>
  </si>
  <si>
    <t>Parking Fees</t>
  </si>
  <si>
    <t>Travelling-overseas</t>
  </si>
  <si>
    <t>Stationaries</t>
  </si>
  <si>
    <t>Printing/Stationary - Promotion</t>
  </si>
  <si>
    <t>Rent Expense - Office Space</t>
  </si>
  <si>
    <t>Rent Expense - Equipment</t>
  </si>
  <si>
    <t>Electricity</t>
  </si>
  <si>
    <t>Water</t>
  </si>
  <si>
    <t>Telephone</t>
  </si>
  <si>
    <t>Postage/Courier</t>
  </si>
  <si>
    <t>Other Expenses/Stamp</t>
  </si>
  <si>
    <t>Corporate Subscription / Membership Fee</t>
  </si>
  <si>
    <t>Newspaper</t>
  </si>
  <si>
    <t>Status Information Report</t>
  </si>
  <si>
    <t>Economic Report</t>
  </si>
  <si>
    <t>Publication</t>
  </si>
  <si>
    <t>Advertising, Marketing &amp; Promotion</t>
  </si>
  <si>
    <t>Advertising-Recruitment/Others</t>
  </si>
  <si>
    <t>Professional Fees-Others</t>
  </si>
  <si>
    <t>Audit Fees</t>
  </si>
  <si>
    <t>Consultancy Fees</t>
  </si>
  <si>
    <t>Professional Services-Legal Fees</t>
  </si>
  <si>
    <t>Professional Fees-borrower</t>
  </si>
  <si>
    <t>Swift charges</t>
  </si>
  <si>
    <t>Motor Vehicle - Other Expense</t>
  </si>
  <si>
    <t>Motor Vehicle - Petrol</t>
  </si>
  <si>
    <t>Motor Vehicle - Road Tax</t>
  </si>
  <si>
    <t>Motor Vehicle - Insurance</t>
  </si>
  <si>
    <t>Motor Vehicle - Maintainance</t>
  </si>
  <si>
    <t>Office Maintenance</t>
  </si>
  <si>
    <t>Computer Maintenance</t>
  </si>
  <si>
    <t>Equipment Maintenance</t>
  </si>
  <si>
    <t>Building Maintenance</t>
  </si>
  <si>
    <t>Quit Rent &amp; Assessment</t>
  </si>
  <si>
    <t>Filing Fees</t>
  </si>
  <si>
    <t>Stamp Duty</t>
  </si>
  <si>
    <t>Insurance-Fire/Consequential</t>
  </si>
  <si>
    <t>Insurance-Hospital</t>
  </si>
  <si>
    <t>Insurance-Public/FIPI Prof Indemnity</t>
  </si>
  <si>
    <t>Insurance - Commercial</t>
  </si>
  <si>
    <t>Insurance-Computer/Cyber/IT</t>
  </si>
  <si>
    <t>Insurance - Building</t>
  </si>
  <si>
    <t>Insurance - Berne Union</t>
  </si>
  <si>
    <t>Insurance - Credit Alliance</t>
  </si>
  <si>
    <t>Insurance - Office</t>
  </si>
  <si>
    <t>Bank Charges</t>
  </si>
  <si>
    <t>Donation</t>
  </si>
  <si>
    <t>Donation - Group</t>
  </si>
  <si>
    <t>Miscellaneous Office Expenses</t>
  </si>
  <si>
    <t>Miscellaneous - Group</t>
  </si>
  <si>
    <t>Depreciation Expense</t>
  </si>
  <si>
    <t>GST Expenses not recovered</t>
  </si>
  <si>
    <t>Miscellaneous</t>
  </si>
  <si>
    <t xml:space="preserve">     Administrative Expenses</t>
  </si>
  <si>
    <t>Shariah Allowance.</t>
  </si>
  <si>
    <t>Rentas Expenses</t>
  </si>
  <si>
    <t>CSR, Donations &amp; Charity Contribution</t>
  </si>
  <si>
    <t>Other Subscription Fee</t>
  </si>
  <si>
    <t>Professional Fees</t>
  </si>
  <si>
    <t>Processing Fee Exp</t>
  </si>
  <si>
    <t>Allowance for Accrued Expenses-MOF No L</t>
  </si>
  <si>
    <t>Interest Expense-USD</t>
  </si>
  <si>
    <t>Upfront Fees</t>
  </si>
  <si>
    <t>Commitment Fees</t>
  </si>
  <si>
    <t>Brokerage Commission</t>
  </si>
  <si>
    <t>Management Fees -RHAM</t>
  </si>
  <si>
    <t>Interest Expense-RM</t>
  </si>
  <si>
    <t>Management Fees -Alliance</t>
  </si>
  <si>
    <t>Interest Expense-JBIC2</t>
  </si>
  <si>
    <t>Interest Expense-EUR</t>
  </si>
  <si>
    <t>Profit  Expense-USD</t>
  </si>
  <si>
    <t>Profit  Expense-EUR</t>
  </si>
  <si>
    <t>Profit Expense-SGD</t>
  </si>
  <si>
    <t>Profit  Expense-AUD</t>
  </si>
  <si>
    <t>Profit Expense-RCi Maybank Islamic MYR</t>
  </si>
  <si>
    <t>Profit  Exp (SFC)-USD</t>
  </si>
  <si>
    <t>Profit  Exp (SF)-RM</t>
  </si>
  <si>
    <t>Profit  Exp (SFC)-AUD</t>
  </si>
  <si>
    <t>Profit  Exp (SFC)-GBP</t>
  </si>
  <si>
    <t>Profit  Expenses-Teraju</t>
  </si>
  <si>
    <t>Profit Unwinding TL SCB USD300M</t>
  </si>
  <si>
    <t>BNM AES profit expense</t>
  </si>
  <si>
    <t>Profit Exp MM DepositIslamic MYR</t>
  </si>
  <si>
    <t>Amortisation TL SCB USD300M</t>
  </si>
  <si>
    <t>Amortisation TFI SMBC</t>
  </si>
  <si>
    <t>Other Financial Charges-Prof Fee</t>
  </si>
  <si>
    <t>Expenses on behalf SPV/EXIM Sukuk</t>
  </si>
  <si>
    <t>Brokerage Fee</t>
  </si>
  <si>
    <t>SJPP related expenses</t>
  </si>
  <si>
    <t>Accretion/Amortization Premium/Discount</t>
  </si>
  <si>
    <t>Profit Expense -Sukuk (USD)</t>
  </si>
  <si>
    <t>Profit Expense -Sukuk (HKD)</t>
  </si>
  <si>
    <t>Sukuk FV Amortization/Accretion-HKD</t>
  </si>
  <si>
    <t>Profit  Expense on Deposit -RM</t>
  </si>
  <si>
    <t>Profit  Expense on Deposit -USD</t>
  </si>
  <si>
    <t>Profit  Expense on Deposit -HKD</t>
  </si>
  <si>
    <t>Profit  Expense on Deposit -GBP</t>
  </si>
  <si>
    <t>Profit  Expense on Deposit - EUR</t>
  </si>
  <si>
    <t>Profit  Expense on Deposit - AUD</t>
  </si>
  <si>
    <t xml:space="preserve">     Financial Expenses</t>
  </si>
  <si>
    <t>Unrealized Gain or Loss on Foreign Exch</t>
  </si>
  <si>
    <t>Realized Gain or Loss on Foreign Exchan</t>
  </si>
  <si>
    <t>Forex-Cross Currency Swap</t>
  </si>
  <si>
    <t>Forex-Spot</t>
  </si>
  <si>
    <t>Advertising, Marketing and Promotion</t>
  </si>
  <si>
    <t xml:space="preserve">     Forex Gain &amp; Loss</t>
  </si>
  <si>
    <t>Unrealized ForGain or Loss Inv</t>
  </si>
  <si>
    <t>Realized Forex Gain or Loss on  -Inv</t>
  </si>
  <si>
    <t>Forex-Fwd Contract</t>
  </si>
  <si>
    <t>Realise Gain-Contract Cust</t>
  </si>
  <si>
    <t>Forex Gain &amp;Loss (Investment)</t>
  </si>
  <si>
    <t>TOTAL ADMINISTRATION &amp; FINANCIAL EXPENSES</t>
  </si>
  <si>
    <t>PROFIT BEFORE ALLOWANCES</t>
  </si>
  <si>
    <t>Allowances for Bad Debts Written Off</t>
  </si>
  <si>
    <t>Write Back Allowances - Bad Debts</t>
  </si>
  <si>
    <t>Claim - Provision Specific</t>
  </si>
  <si>
    <t>Individual Allowance</t>
  </si>
  <si>
    <t xml:space="preserve"> Takaful Specific Provision</t>
  </si>
  <si>
    <t>Individual Allow (Principal)</t>
  </si>
  <si>
    <t>Expected Credt Loss Stage 3</t>
  </si>
  <si>
    <t xml:space="preserve">     Specific Provision-doubtful debts&amp;claims</t>
  </si>
  <si>
    <t>Expected Credit Loss Stage 1 -Commitmen</t>
  </si>
  <si>
    <t>ECL Commitment &amp; Contingent (Liability)</t>
  </si>
  <si>
    <t>Claim - Provision General</t>
  </si>
  <si>
    <t>Collective Allowance</t>
  </si>
  <si>
    <t>Bad &amp; Doubtful Debts-General Guarantee</t>
  </si>
  <si>
    <t>Bad &amp; Doubtful Debts-General Insurance</t>
  </si>
  <si>
    <t>Bad &amp; Doubtful Debts-B.Guarantee</t>
  </si>
  <si>
    <t>Bad &amp; Doubtful Debts-Delinqt-general</t>
  </si>
  <si>
    <t>Expected Credt Loss Stage 1</t>
  </si>
  <si>
    <t>Expected Credt Loss Stage 2</t>
  </si>
  <si>
    <t xml:space="preserve">     General Provision-Doubtful Debts, Guar.</t>
  </si>
  <si>
    <t>Bad Debts Written Off-Banking.</t>
  </si>
  <si>
    <t>Bad Debts Written Off-Takaful</t>
  </si>
  <si>
    <t xml:space="preserve">     Bad Debts Written Off</t>
  </si>
  <si>
    <t>Impairment Investment Securities</t>
  </si>
  <si>
    <t>Impairement on Investment Securities</t>
  </si>
  <si>
    <t>Total Allowances</t>
  </si>
  <si>
    <t>PROFIT BEFORE TAXATION</t>
  </si>
  <si>
    <t>Provision for Tax-For The Year</t>
  </si>
  <si>
    <t>Deferred Tax</t>
  </si>
  <si>
    <t>Zakat</t>
  </si>
  <si>
    <t xml:space="preserve">  Taxation</t>
  </si>
  <si>
    <t>PROFIT BEFORE DIVIDEND</t>
  </si>
  <si>
    <t>*1*</t>
  </si>
  <si>
    <t>Kuala Lumpur          Ledger 0L                                                                   RFBILA00/RAJMATUL Page           3</t>
  </si>
  <si>
    <t>Income from P+L</t>
  </si>
  <si>
    <t>Kuala Lumpur          Ledger 0L                                                                   RFBILA00/RAJMATUL Page           4</t>
  </si>
  <si>
    <t>Accounts not assigned</t>
  </si>
  <si>
    <t>=====================</t>
  </si>
  <si>
    <t>Investment-Tawaruq Reserve</t>
  </si>
  <si>
    <t>Islamic Instrument-BAI-Equity</t>
  </si>
  <si>
    <t>Contra Valuate Profit Tawidh</t>
  </si>
  <si>
    <t>Goods and Services Tax - Input ( Dana Z</t>
  </si>
  <si>
    <t>Accretion-Instrument For Sukuk</t>
  </si>
  <si>
    <t>Contra-Sukuk</t>
  </si>
  <si>
    <t>Othr Debtor-PreEcri</t>
  </si>
  <si>
    <t>Othr Debtor-Process-Ecri</t>
  </si>
  <si>
    <t>Derivative Liability DVA (GBP)</t>
  </si>
  <si>
    <t>Forex Revaluation - ECR Accrual</t>
  </si>
  <si>
    <t>Istisna Asset-Purchase</t>
  </si>
  <si>
    <t>Suspense Account-i</t>
  </si>
  <si>
    <t>Funding-Islamic</t>
  </si>
  <si>
    <t>Profit-Pre shipment</t>
  </si>
  <si>
    <t>Recruitment Expenses</t>
  </si>
  <si>
    <t>Staff Activities</t>
  </si>
  <si>
    <t>Profit  Expense on Deposit - SGD</t>
  </si>
  <si>
    <t>Amount due from EXIM-conventional (Bank</t>
  </si>
  <si>
    <t>Cumulative profits (Unassigned)</t>
  </si>
  <si>
    <t>Cumulative profits</t>
  </si>
  <si>
    <t>Qard receivables (in EXIM's books)</t>
  </si>
  <si>
    <t>Qard payable (in EXTF's books)</t>
  </si>
  <si>
    <t>Wakalah fee</t>
  </si>
  <si>
    <t>Initial fees</t>
  </si>
  <si>
    <t>Renewal fees</t>
  </si>
  <si>
    <t>Professional fee</t>
  </si>
  <si>
    <t>Ceding commision</t>
  </si>
  <si>
    <t>Credit limit fees</t>
  </si>
  <si>
    <t>AIF-IBFIM Capacity Building Trust Fund</t>
  </si>
  <si>
    <t>Rentas expenses</t>
  </si>
  <si>
    <t>Advertising and Promotion</t>
  </si>
  <si>
    <t>CSR - Donation &amp; Promotion</t>
  </si>
  <si>
    <t>Sukuk expenses</t>
  </si>
  <si>
    <t>Movement in expense liabilities</t>
  </si>
  <si>
    <t>Total: accounts not assigned</t>
  </si>
  <si>
    <t>============================</t>
  </si>
  <si>
    <t>EXIM Bank of Malaysia                       Export-Import Bank FS Version 2                       Time 22:52:35     Date  12.07.2025</t>
  </si>
  <si>
    <t>Kuala Lumpur           Ledger 0L                                                                  RFBILA00/RAJMATUL Page           5</t>
  </si>
  <si>
    <t>EXIM</t>
  </si>
  <si>
    <t>Right of use asset-Rental Premises</t>
  </si>
  <si>
    <t>Right of use asset-Rental Equipment</t>
  </si>
  <si>
    <t>Mobile phones</t>
  </si>
  <si>
    <t>Other computer system and related hardw</t>
  </si>
  <si>
    <t>Core banking system and related hardwar</t>
  </si>
  <si>
    <t>Intangible Asset -Computer Software</t>
  </si>
  <si>
    <t>Acc. Depre-Mobile phone&amp;computer</t>
  </si>
  <si>
    <t>Acc. Depre-Other Computer system&amp;relate</t>
  </si>
  <si>
    <t>Acc. Depre-Other Core banking system</t>
  </si>
  <si>
    <t>Acc. Depre-Intangible asset computer so</t>
  </si>
  <si>
    <t>Investment in Subsidiary-PENGKALAN MEGA</t>
  </si>
  <si>
    <t>Investment in Subsidiary-Morning Glory</t>
  </si>
  <si>
    <t>Commercial Bank Of Kuwait</t>
  </si>
  <si>
    <t>Deposit Clearing-Commercial Bank-Kuwait</t>
  </si>
  <si>
    <t>Disb-Clearing -Commercial Bank- Kuwait</t>
  </si>
  <si>
    <t>Suspenset Clearing-Commercial Bank-Kwt</t>
  </si>
  <si>
    <t>Treasury Clearing-Com Bank- Kuwait</t>
  </si>
  <si>
    <t>Maybank-HKD-8385206169</t>
  </si>
  <si>
    <t>Dep-Clearing -Maybank-HKD-8385206169</t>
  </si>
  <si>
    <t>Disb-Clearing -Maybank-HKD-8385206169</t>
  </si>
  <si>
    <t>Suspense-Clearing -Maybank-HKD-83852061</t>
  </si>
  <si>
    <t xml:space="preserve"> Treasury Clearing -Maybank-HKD-8385206</t>
  </si>
  <si>
    <t>National Australian bank Limited-1803-1</t>
  </si>
  <si>
    <t>Deposit Clearing-NAB-AUD</t>
  </si>
  <si>
    <t>Disbursement Clearing NAb- AUD</t>
  </si>
  <si>
    <t>Suspense Clearing -NAB-AUD</t>
  </si>
  <si>
    <t>TreasuryClearing NAB-AUD</t>
  </si>
  <si>
    <t>Australia and New Zealand Banking Group</t>
  </si>
  <si>
    <t>Deposit Clearing-Australia and New Zeal</t>
  </si>
  <si>
    <t>Disb-Clearing -Australia and New Zealan</t>
  </si>
  <si>
    <t>Suspenset Clearing-Australia and New Ze</t>
  </si>
  <si>
    <t>Treasury Clearing-Australia and New Zea</t>
  </si>
  <si>
    <t>Disbursement Clearing AFB-00100951-TRF</t>
  </si>
  <si>
    <t>Derivative Asset-HKD</t>
  </si>
  <si>
    <t>Derivative Asset -Forward Contract</t>
  </si>
  <si>
    <t>Derivative Asset -Non Hedge</t>
  </si>
  <si>
    <t>Derivative Asset Forward Outright</t>
  </si>
  <si>
    <t>Der. DVA (Non-Hedge)</t>
  </si>
  <si>
    <t>DVA Derivative Asset FWD</t>
  </si>
  <si>
    <t>CVA Derivative Asset FWD contract</t>
  </si>
  <si>
    <t>Mizuho Bank,Japan-6736010</t>
  </si>
  <si>
    <t>Deposit Clearing-Mizuho BK-JPY</t>
  </si>
  <si>
    <t>Disbursement ClearingMizuho Bank-JPY</t>
  </si>
  <si>
    <t>Suspense Clearing Mizuho Bank-JPY</t>
  </si>
  <si>
    <t>Treasury Clearing Mizuho Bank-JPY</t>
  </si>
  <si>
    <t>Standard Chartered ,London 01271875801</t>
  </si>
  <si>
    <t>Deposit Clearing-Standard Chartered-GBP</t>
  </si>
  <si>
    <t>Disbursement Clearing-Standard Chartere</t>
  </si>
  <si>
    <t>Suspense ClearingStandard Chartered Ban</t>
  </si>
  <si>
    <t>TreasuryClearing-Standard Chartered-GBP</t>
  </si>
  <si>
    <t>Standard Chartered ,SG-0102310807</t>
  </si>
  <si>
    <t>Deposit Clearing-Standard Chartered-SGD</t>
  </si>
  <si>
    <t>Disbursement Clearing Standard Chartere</t>
  </si>
  <si>
    <t>TreasuryClearing-Standard Chartered-SGD</t>
  </si>
  <si>
    <t>CHAM BANK-0092-978-208701-09500165-001</t>
  </si>
  <si>
    <t>Deposit Clearing-CHAM-EUR</t>
  </si>
  <si>
    <t>Disbursement Clearing -CHAM- EURO</t>
  </si>
  <si>
    <t>Suspense Clearing -CHAM-EURO</t>
  </si>
  <si>
    <t>TreasuryClearing CHAM-EUR</t>
  </si>
  <si>
    <t>Standard Chartered ,Frankfurt, Germany</t>
  </si>
  <si>
    <t>Deposit Clearing-Standard Chartered-EUR</t>
  </si>
  <si>
    <t>TreasuryClearing-Standard Chartered-EUR</t>
  </si>
  <si>
    <t>Noor Islamic Bank Dubai,100010350900019</t>
  </si>
  <si>
    <t>Deposit Clearing-Noor Islamic Bank-AED</t>
  </si>
  <si>
    <t>Disbursement Clearing Noor Islamic-AED</t>
  </si>
  <si>
    <t>Suspense Clearing -NoorIslamic Bank-AED</t>
  </si>
  <si>
    <t>TreasuryClearing NoorIslamic Bank-AED</t>
  </si>
  <si>
    <t>CIMB-14310006121059-BIZ CHANNEL</t>
  </si>
  <si>
    <t>Deposit Clearing CIMB - 14310006121059</t>
  </si>
  <si>
    <t>Disbursement Clearing CIMB - 1431000612</t>
  </si>
  <si>
    <t>Suspense Clearing CIMB -14310006121059</t>
  </si>
  <si>
    <t>CIMB-14310006122051-ADMIN</t>
  </si>
  <si>
    <t>Deposit Clearing CIMB - 14310006122051</t>
  </si>
  <si>
    <t>Suspense Clearing CIMB -14310006121051</t>
  </si>
  <si>
    <t>Deposit Clearing CIMB Islamic</t>
  </si>
  <si>
    <t>Disbursement Clearing CIMB - CIMB Islam</t>
  </si>
  <si>
    <t>Suspense Clearing CIMB Islamic</t>
  </si>
  <si>
    <t>Jananiaga Clearing CIMB Islamic</t>
  </si>
  <si>
    <t>Asian Finance Bank Berhad</t>
  </si>
  <si>
    <t>Deposit Clearing AFB-00100951</t>
  </si>
  <si>
    <t>Disbursement Clearing AFB-00100951</t>
  </si>
  <si>
    <t>Suspense Clearing AFB-00100951</t>
  </si>
  <si>
    <t>Treasury Clearing AFB-00100951</t>
  </si>
  <si>
    <t>mizuho Bank-usd</t>
  </si>
  <si>
    <t>Deposit Clearing-Mizuho Bank</t>
  </si>
  <si>
    <t>Disbursement Clearing mizuho Bank</t>
  </si>
  <si>
    <t>TreasuryClearing Mizuho Bank</t>
  </si>
  <si>
    <t>Deutsche Bank AG</t>
  </si>
  <si>
    <t>Deposit Clearing-Deutsche BK-USD</t>
  </si>
  <si>
    <t>Disbursement Clearing-Deutsche BK-USD</t>
  </si>
  <si>
    <t>Suspenset Clearing-Deutsche BK-USD</t>
  </si>
  <si>
    <t>Treasury Clearing-Deutsche BK-USD</t>
  </si>
  <si>
    <t>STI-Equity Fund Reserve</t>
  </si>
  <si>
    <t>STI-Equity Fund CM</t>
  </si>
  <si>
    <t>STI-Equity Fund Commodity Murabahah</t>
  </si>
  <si>
    <t>STI-Client DSRA Commodity Murabahah</t>
  </si>
  <si>
    <t>STI-Insurance Commodity Murabahah</t>
  </si>
  <si>
    <t>STI-Deposits MYR</t>
  </si>
  <si>
    <t>STI Bonds Commodity Murabahah USD</t>
  </si>
  <si>
    <t>STI Deposits USD</t>
  </si>
  <si>
    <t>STI Commodity Murabahah EUR</t>
  </si>
  <si>
    <t>STI Deposits EUR</t>
  </si>
  <si>
    <t>STI Commodity Murabahah GBP</t>
  </si>
  <si>
    <t>STI-Deposits GBP</t>
  </si>
  <si>
    <t>STI-AUD Commodity Murabahah</t>
  </si>
  <si>
    <t>STI-Deposits AUD</t>
  </si>
  <si>
    <t>STI Deposits SGD</t>
  </si>
  <si>
    <t>STI-Buffer-EOGF Fund</t>
  </si>
  <si>
    <t>Short Term Investment - USD Bond</t>
  </si>
  <si>
    <t>Short Term Investment - SGD</t>
  </si>
  <si>
    <t>Short Term Investment - AUD</t>
  </si>
  <si>
    <t>STI-Equity USD</t>
  </si>
  <si>
    <t>Short Term Investment - GBP</t>
  </si>
  <si>
    <t>STI Client DSRA-SGD</t>
  </si>
  <si>
    <t>impairment on Investment (FM)</t>
  </si>
  <si>
    <t>Othr Fin Inst-Equity Fund Reserve iGov</t>
  </si>
  <si>
    <t>Other Financial Instrument-PDS-MTN-PROG</t>
  </si>
  <si>
    <t>Other Financial Instrument-PDS-Corp. Bo</t>
  </si>
  <si>
    <t>Other Financial Inst-PDS-Islamic Floati</t>
  </si>
  <si>
    <t>Other Financial Inst-Negotiable Islamic</t>
  </si>
  <si>
    <t>Other Financial Instrument-F01-Buffer 1</t>
  </si>
  <si>
    <t>Other Financial Instrument-F02-Buffer 2</t>
  </si>
  <si>
    <t>Other Financial Instrument-F04- Equity</t>
  </si>
  <si>
    <t>Other Financial Instrument-F51- Insuran</t>
  </si>
  <si>
    <t>Other Financial Instrument-F526- USD In</t>
  </si>
  <si>
    <t>Other Financial Instrument-F29-USD BOND</t>
  </si>
  <si>
    <t>ECR Principal</t>
  </si>
  <si>
    <t>Insurance Receivable CPS</t>
  </si>
  <si>
    <t>Insurance Receivable DCI</t>
  </si>
  <si>
    <t>Accrued Penalty-Loan debtor</t>
  </si>
  <si>
    <t>Accrued Modification gain loss</t>
  </si>
  <si>
    <t>Contra Valuate-Loans IP Asset</t>
  </si>
  <si>
    <t>Contra Valuate-Loans Accrual</t>
  </si>
  <si>
    <t>Contra Valuate-Loans Penalty</t>
  </si>
  <si>
    <t>ECR Accrued Interest</t>
  </si>
  <si>
    <t>Accrued Interest-Buffer EOGF Fund.</t>
  </si>
  <si>
    <t>Accrued Interest-Equity Fund Reserve</t>
  </si>
  <si>
    <t>Accrued Interest -Commodity Murabahah</t>
  </si>
  <si>
    <t>Accrued Interest-PDS-MTN Prog</t>
  </si>
  <si>
    <t>Accrued Interest-PDS-Corp. Bond BG</t>
  </si>
  <si>
    <t>Accrued Interest-Negotiable Islamic Deb</t>
  </si>
  <si>
    <t>Accrued Interest Eqty Reserve iGov</t>
  </si>
  <si>
    <t>Accretion-MTN-PROG-EQ</t>
  </si>
  <si>
    <t>Accretion-Pds-Corp. Bond Bank Guarantee</t>
  </si>
  <si>
    <t xml:space="preserve"> Amortizations-Pds-Corp Bond-BG</t>
  </si>
  <si>
    <t xml:space="preserve"> Accretions-Pds-Islamic Floating Bond</t>
  </si>
  <si>
    <t>Accretion-F01-Buffer 1</t>
  </si>
  <si>
    <t>Accretion-F02-Buffer 2</t>
  </si>
  <si>
    <t>Accretion-F04-Equity Fund</t>
  </si>
  <si>
    <t>Accretion-F51-Insurance Fund</t>
  </si>
  <si>
    <t>Accretion-F26-USD Internal</t>
  </si>
  <si>
    <t>Accretion-F29-USD Bond</t>
  </si>
  <si>
    <t>Amortization Equity Fund Reserve iGov-F</t>
  </si>
  <si>
    <t xml:space="preserve"> Amortization-F01-Buffer 1</t>
  </si>
  <si>
    <t xml:space="preserve"> Amortization-F02-Buffer 2</t>
  </si>
  <si>
    <t xml:space="preserve"> Amortization-F04-Equity Fund</t>
  </si>
  <si>
    <t xml:space="preserve"> Amortization-F51-Insurance Fund</t>
  </si>
  <si>
    <t xml:space="preserve"> Amortization-F26-USD Internal</t>
  </si>
  <si>
    <t xml:space="preserve"> Amortization-F29-USD Bond</t>
  </si>
  <si>
    <t>Acc. Int.-F01-Buffer 1</t>
  </si>
  <si>
    <t>Acc. Int.-F02-Buffer 2</t>
  </si>
  <si>
    <t>Acc. Int.-F04-Equity Fund</t>
  </si>
  <si>
    <t>Acc. Int.-F51-Insurance Fund</t>
  </si>
  <si>
    <t>Acc. Int.-F26-USD Internal Fund</t>
  </si>
  <si>
    <t>Other FI- Amortization-I99-Islamic Equi</t>
  </si>
  <si>
    <t>Other FI- Acc Int-I99-Islamic Equity Fu</t>
  </si>
  <si>
    <t>Acc.Int-STI-USD</t>
  </si>
  <si>
    <t>Acc.Int- Equity USD</t>
  </si>
  <si>
    <t>Accrued Interest Deposits USD</t>
  </si>
  <si>
    <t>Accrued Interest Deposits EUR</t>
  </si>
  <si>
    <t>Acc.Int-STI-GBP</t>
  </si>
  <si>
    <t>Accrued Interest Deposits GBP</t>
  </si>
  <si>
    <t>Acc.Int-STI-AUD</t>
  </si>
  <si>
    <t>Accrued Interest Deposits AUD</t>
  </si>
  <si>
    <t>Acc.Int-STI-SGD</t>
  </si>
  <si>
    <t>Accrued Interest Deposits SGD</t>
  </si>
  <si>
    <t>Acc Int Client DSRA -SGD</t>
  </si>
  <si>
    <t>GST Recoverable</t>
  </si>
  <si>
    <t>Dep.- Judgement Of Sum</t>
  </si>
  <si>
    <t>Dep.- Water</t>
  </si>
  <si>
    <t>Prepayment-Tax</t>
  </si>
  <si>
    <t>Due from EXIB</t>
  </si>
  <si>
    <t>Due from EXIB (SST/GST)</t>
  </si>
  <si>
    <t>Due from EXTF (SST/GST)</t>
  </si>
  <si>
    <t>Due from EXIB Loan &amp; Others</t>
  </si>
  <si>
    <t>Due EXIB Takaful Insurance</t>
  </si>
  <si>
    <t>Due from RI</t>
  </si>
  <si>
    <t>Other Receivable-Ex Staff Loan</t>
  </si>
  <si>
    <t>Asset Clearing-Accrual</t>
  </si>
  <si>
    <t>Spot Exchange Position-MYR</t>
  </si>
  <si>
    <t>Spot Exchange Position-USD</t>
  </si>
  <si>
    <t>Spot Exchange Position-GBP</t>
  </si>
  <si>
    <t>Spot Exchange Position-EUR</t>
  </si>
  <si>
    <t>Spot Exchange Position-AED</t>
  </si>
  <si>
    <t>Spot Exchange Position-AUD</t>
  </si>
  <si>
    <t>Spot Exchange Position-NZD</t>
  </si>
  <si>
    <t>Spot Exchange Position-SGD</t>
  </si>
  <si>
    <t>Spot Exchange Position-JPY</t>
  </si>
  <si>
    <t>Due from EXIB ( Exib Dana Interface)</t>
  </si>
  <si>
    <t>Othr Debtor-Staff Loan</t>
  </si>
  <si>
    <t>Contra Valuate-Other Receivables</t>
  </si>
  <si>
    <t>Transfer to EXIB</t>
  </si>
  <si>
    <t>Contra Asset-Jananiaga</t>
  </si>
  <si>
    <t>Contra-STI-(GBP)</t>
  </si>
  <si>
    <t>Contra-Bond</t>
  </si>
  <si>
    <t>Contra-STI-Rollover-(AUD)</t>
  </si>
  <si>
    <t>Contra-STI-Rollover-(SGD)</t>
  </si>
  <si>
    <t>Acc. Inc.-Deri HKD</t>
  </si>
  <si>
    <t>Acc. Inc.-Deri AUD</t>
  </si>
  <si>
    <t>Acc. Inc.-Deri JPY</t>
  </si>
  <si>
    <t>Acc. Inc.-Deri EUR</t>
  </si>
  <si>
    <t>Foreclose Property</t>
  </si>
  <si>
    <t>Lease Liability-Rental Premises</t>
  </si>
  <si>
    <t>Lease Liability-Rental Equipment</t>
  </si>
  <si>
    <t>Short Term Deposit (RM)</t>
  </si>
  <si>
    <t>Fixed Deposit (RM)</t>
  </si>
  <si>
    <t>Short Term Deposit (USD)</t>
  </si>
  <si>
    <t>Short Term Deposit (HKD)</t>
  </si>
  <si>
    <t>Short Term Deposit (GBP)</t>
  </si>
  <si>
    <t>Short Term Deposit (EUR)</t>
  </si>
  <si>
    <t>Short Term Deposit (AUD)</t>
  </si>
  <si>
    <t>Short Term Deposit (SGD)</t>
  </si>
  <si>
    <t>Fixed Deposit (USD)</t>
  </si>
  <si>
    <t>Fixed  Deposit (HKD)</t>
  </si>
  <si>
    <t>Fixed Deposit (GBP)</t>
  </si>
  <si>
    <t>Fixed Deposit (EUR)</t>
  </si>
  <si>
    <t>Fixed  Deposit (AUD)</t>
  </si>
  <si>
    <t>Fixed Deposit (SGD)</t>
  </si>
  <si>
    <t>DVA Derivative Liability FWD</t>
  </si>
  <si>
    <t>Derivative Liability (HKD)</t>
  </si>
  <si>
    <t>Der Lain- Forward Cont</t>
  </si>
  <si>
    <t>Der Lain- Non-Hedge</t>
  </si>
  <si>
    <t>Derivative Liability Forward Outright</t>
  </si>
  <si>
    <t>CVA Derivative Liability FWD contract</t>
  </si>
  <si>
    <t>Contra-valuate Vendor Trade</t>
  </si>
  <si>
    <t>Contra-valuate Vendor Non Trade</t>
  </si>
  <si>
    <t>Short Term Loan - Revolving  - CITIBANK</t>
  </si>
  <si>
    <t>Interest Payable -Intesa Sanpaolo S.P.A</t>
  </si>
  <si>
    <t>Interest Payable -CITIBANK JPY</t>
  </si>
  <si>
    <t>Interest Pyble -SCharted-usd-ST</t>
  </si>
  <si>
    <t>Interest Payable -Sumitomo Mitsui Trust</t>
  </si>
  <si>
    <t>Interest Pyble -Nova scotia-GBP</t>
  </si>
  <si>
    <t>Interest Payable-AFB</t>
  </si>
  <si>
    <t>Interest Payable-RC- Bank of Nova Scoti</t>
  </si>
  <si>
    <t>Interest Payable -BOT(GBP)</t>
  </si>
  <si>
    <t>Interest Payable -BOT(SGD</t>
  </si>
  <si>
    <t>Interest Payable -Citibank(USD)</t>
  </si>
  <si>
    <t>Interest Payable -BNP MALAYSIA BERHAD</t>
  </si>
  <si>
    <t>Interest Payable -BNP LABUAN</t>
  </si>
  <si>
    <t>Interest Pay- SF ( USD)</t>
  </si>
  <si>
    <t>Interest Pay- SFC (RM)</t>
  </si>
  <si>
    <t>Interest Pay- SF ( AUD)</t>
  </si>
  <si>
    <t>Interest Pay- Royal bank Of Scotland</t>
  </si>
  <si>
    <t>Interest Payable SFC -GBP</t>
  </si>
  <si>
    <t>Interest Payable SFC -SGD</t>
  </si>
  <si>
    <t>Interest paid SF.Client</t>
  </si>
  <si>
    <t>Interest Payable - RBS-100Mil-USD</t>
  </si>
  <si>
    <t>Interest Payable - RBS-100Mil-AUD</t>
  </si>
  <si>
    <t>Interest Payable - RBS-100Mil-SGD</t>
  </si>
  <si>
    <t>Interest Payable - RBS-100Mil-GBP</t>
  </si>
  <si>
    <t>Interest Payable - BOT-AUD</t>
  </si>
  <si>
    <t>Interest Pay- SF ( EUR)</t>
  </si>
  <si>
    <t>Interest Pay- Scotia ( AUD)</t>
  </si>
  <si>
    <t>Interest Pay- Scotia ( SGD)</t>
  </si>
  <si>
    <t>Interest Pay- Scotia Labuan (USD)</t>
  </si>
  <si>
    <t>Interest Pay- Scotia Labuan (AUD)</t>
  </si>
  <si>
    <t>Interest Pay- ANZ( USD)</t>
  </si>
  <si>
    <t>Interest Pay- ANZ( AUD)</t>
  </si>
  <si>
    <t>Interest Pay- Scotia Labuan (GBP)</t>
  </si>
  <si>
    <t>Interest Pay- ANZ( SGD)</t>
  </si>
  <si>
    <t>Interest Pay- Shinshei Bank Ltd (USD)</t>
  </si>
  <si>
    <t>Interest Pay- Citibank (EUR)</t>
  </si>
  <si>
    <t>Interest Pay- RBS (EUR)</t>
  </si>
  <si>
    <t>Interest Pay-Scotia Labuan (EUR)</t>
  </si>
  <si>
    <t>Interest Pay-ANZ Labuan (EUR)</t>
  </si>
  <si>
    <t>Interest Pay-Scotia Labuan (USD</t>
  </si>
  <si>
    <t>Interest Pay-Bank of America Labuan</t>
  </si>
  <si>
    <t>Interest Payable-Citibank Labuan GBP</t>
  </si>
  <si>
    <t>Interest Payable-Citibank Labuan SGD</t>
  </si>
  <si>
    <t>Interest Payable-ANZ Spore -EUR</t>
  </si>
  <si>
    <t>Interest Payable-OCBC USD</t>
  </si>
  <si>
    <t>Interest Payable-RC Mizuho Bank USD</t>
  </si>
  <si>
    <t>Interest Payable-RC ICBC Bank USD</t>
  </si>
  <si>
    <t>Interest Payable - Derivative-USD</t>
  </si>
  <si>
    <t>Interest Payable - Derivative-SGD</t>
  </si>
  <si>
    <t>Interest Payable - Derivative-EUR</t>
  </si>
  <si>
    <t>Interest Payable - Derivative-GBP</t>
  </si>
  <si>
    <t>Interest Payable - Derivative-MYR</t>
  </si>
  <si>
    <t>Interest Payable -Bond-USD</t>
  </si>
  <si>
    <t>Interest Payable -Bond-HKD</t>
  </si>
  <si>
    <t>Interest Payable -Bond-AUD</t>
  </si>
  <si>
    <t>Interest Payable -Bond-SGD</t>
  </si>
  <si>
    <t>Interest Payable -Bond-JPY</t>
  </si>
  <si>
    <t>Interest Payable -Bond-EUR</t>
  </si>
  <si>
    <t>Interest Pay- STD (RM)</t>
  </si>
  <si>
    <t>Interest Pay- FD (RM)</t>
  </si>
  <si>
    <t>Interest Pay- STD (USD)</t>
  </si>
  <si>
    <t>Interest Pay- STD (HKD)</t>
  </si>
  <si>
    <t>Interest Pay- STD (GBP)</t>
  </si>
  <si>
    <t>Interest Pay- STD (EUR)</t>
  </si>
  <si>
    <t>Interest Pay- STD (AUD)</t>
  </si>
  <si>
    <t>Interest Pay- STD (SGD)</t>
  </si>
  <si>
    <t>Interest Pay- FD (USD)</t>
  </si>
  <si>
    <t>Interest Pay- FD (HKD)</t>
  </si>
  <si>
    <t>Interest Pay- FD (GBP)</t>
  </si>
  <si>
    <t>Interest Pay- FD (EUR)</t>
  </si>
  <si>
    <t>Interest Pay- FD (AUD)</t>
  </si>
  <si>
    <t>Interest Pay- FD (SGD)</t>
  </si>
  <si>
    <t>Dividend payable-MOF</t>
  </si>
  <si>
    <t>Dividend payable-BPMB</t>
  </si>
  <si>
    <t>Provision For Individual Allowance-Mkff</t>
  </si>
  <si>
    <t>Provision Impairement Securities</t>
  </si>
  <si>
    <t>Reinsurance MLT - Advance</t>
  </si>
  <si>
    <t>Allow for UPR-Default Ins. Programme</t>
  </si>
  <si>
    <t>Allowance for Unearned Premuim 2</t>
  </si>
  <si>
    <t>Unexpired Risk Reserve</t>
  </si>
  <si>
    <t>Sinking Fund -GBP</t>
  </si>
  <si>
    <t>Sinking Fund-EUR</t>
  </si>
  <si>
    <t>SinkingFund/DSRA</t>
  </si>
  <si>
    <t>Accrued E.PIF Funds</t>
  </si>
  <si>
    <t>Provision other expenses</t>
  </si>
  <si>
    <t>Accrued Directors Allowance</t>
  </si>
  <si>
    <t>Accrued ROU (Rent Premise)</t>
  </si>
  <si>
    <t>Accrued ROU (Rent Equipment)</t>
  </si>
  <si>
    <t>Upfront interest -CBC</t>
  </si>
  <si>
    <t>Upfront Adv Interest</t>
  </si>
  <si>
    <t>Advance Interest Post - ECR</t>
  </si>
  <si>
    <t>Other Creditors -Miscellaneous2</t>
  </si>
  <si>
    <t>Other Creditors -Insurance</t>
  </si>
  <si>
    <t>IRB-Payable</t>
  </si>
  <si>
    <t>Suspense Account</t>
  </si>
  <si>
    <t>Suspense Account-FC</t>
  </si>
  <si>
    <t>Deposit -Others</t>
  </si>
  <si>
    <t>Amount Due to Reinsurer</t>
  </si>
  <si>
    <t>E-BIZ-CHANNEL CLEARING ACCOUNT</t>
  </si>
  <si>
    <t>CIMB Private Retirement</t>
  </si>
  <si>
    <t>SST/GST Output</t>
  </si>
  <si>
    <t>EIS Clearing Account</t>
  </si>
  <si>
    <t>EIS Premuim Payable</t>
  </si>
  <si>
    <t>Contra-RM-Rollover-GBP</t>
  </si>
  <si>
    <t>Contra-RM-Rollover-SGD</t>
  </si>
  <si>
    <t>Contra-RM-Rollover-AUD</t>
  </si>
  <si>
    <t>Due to MOF-M'Sian Kitchen 11-INV</t>
  </si>
  <si>
    <t>Due from MOF-M'Sian Kitchen Specific Pr</t>
  </si>
  <si>
    <t>IP Liability/ IIS (EUR)</t>
  </si>
  <si>
    <t>IP Liability/ IIS  (SGD)</t>
  </si>
  <si>
    <t>IP Liability/ IIS  (GBP)</t>
  </si>
  <si>
    <t>IP Liability/ IIS  (AUD)</t>
  </si>
  <si>
    <t>IP Liability/ IIS  (EUR)</t>
  </si>
  <si>
    <t>IP Liability/ IIS</t>
  </si>
  <si>
    <t>Due to Subsidiary-PENGKALAN MEGARIA</t>
  </si>
  <si>
    <t>Due to Subsidiary-Morning Glory</t>
  </si>
  <si>
    <t>RC OCBC-USD</t>
  </si>
  <si>
    <t>RC Mizuho Bank USD</t>
  </si>
  <si>
    <t>RC ICBC USD</t>
  </si>
  <si>
    <t>RC Bank of America Labuan USD</t>
  </si>
  <si>
    <t>RC-Shinsei Bank (USD)</t>
  </si>
  <si>
    <t>RC-ANZ(USD)</t>
  </si>
  <si>
    <t>RC-ANZ(AUD)</t>
  </si>
  <si>
    <t>RC-ANZ(SGD)</t>
  </si>
  <si>
    <t>RC-ANZ Labuan-EUR</t>
  </si>
  <si>
    <t>RC ANZ Singapore-EUR</t>
  </si>
  <si>
    <t>RC-ScotiaLabuan (USD)</t>
  </si>
  <si>
    <t>RC-ScotiaLabuan (AUD)</t>
  </si>
  <si>
    <t>RC- Scotia Labuan (GBP)</t>
  </si>
  <si>
    <t>RC-Scotia Labuan-EUR</t>
  </si>
  <si>
    <t>TL-Scotia -USD</t>
  </si>
  <si>
    <t>RC-Royal bank Of Scotland</t>
  </si>
  <si>
    <t>RC-RBS-100Mil-USD</t>
  </si>
  <si>
    <t>RC-RBS-100Mil-AUD</t>
  </si>
  <si>
    <t>RC-RBS-100Mil-SGD</t>
  </si>
  <si>
    <t>RC-RBS-100Mil-GBP</t>
  </si>
  <si>
    <t>RC-ScotiaBank(AUD)</t>
  </si>
  <si>
    <t>RC-ScotiaBank (SGD)</t>
  </si>
  <si>
    <t>RC-RBS-100Mil-EUR</t>
  </si>
  <si>
    <t>Borrowing SF Client GBP</t>
  </si>
  <si>
    <t>Borrowing SF Client SGD</t>
  </si>
  <si>
    <t>TL-Sumitomo Mitsuit Trust Bank (EUR)</t>
  </si>
  <si>
    <t>Bonds Payable-USD</t>
  </si>
  <si>
    <t>Capitalization Of Bond Cost-USD</t>
  </si>
  <si>
    <t>Bonds Premium/Discount-USD</t>
  </si>
  <si>
    <t>Bonds Payable-HKD</t>
  </si>
  <si>
    <t>Capitalization Of Bond Cost-HKD</t>
  </si>
  <si>
    <t>Bonds Premium/Discount-HKD</t>
  </si>
  <si>
    <t>Bonds Payable-AUD</t>
  </si>
  <si>
    <t>Capitalization Of Bond Cost-AUD</t>
  </si>
  <si>
    <t>Bonds Premium/Discount-AUD</t>
  </si>
  <si>
    <t>Bond FV - USD</t>
  </si>
  <si>
    <t>Bond FV-HKD</t>
  </si>
  <si>
    <t>Bond FV Accr-USD</t>
  </si>
  <si>
    <t>Bond FV Accr-HKD</t>
  </si>
  <si>
    <t>Bonds Payable-SGD</t>
  </si>
  <si>
    <t>Capitalization Of Bond Cost-SGD</t>
  </si>
  <si>
    <t>Bonds Premium/Discount-SGD</t>
  </si>
  <si>
    <t>Bonds Payable-JPY</t>
  </si>
  <si>
    <t>Capitalization Of Bond Cost-JPY</t>
  </si>
  <si>
    <t>Bonds Premium/Discount-JPY</t>
  </si>
  <si>
    <t>Bond FV-JPY</t>
  </si>
  <si>
    <t>Bond FV Accr-JPY</t>
  </si>
  <si>
    <t>Capitalization Of Bond Cost T2</t>
  </si>
  <si>
    <t>Capitalization Of Bond Cost T3 RM3b</t>
  </si>
  <si>
    <t>Bonds Payable-EUR</t>
  </si>
  <si>
    <t>Capitalization Of Bond Cost-EUR</t>
  </si>
  <si>
    <t>Bonds Premium/Discount-EUR</t>
  </si>
  <si>
    <t>Bond FV - EUR</t>
  </si>
  <si>
    <t>Bond FV Accr-EUR</t>
  </si>
  <si>
    <t>Long Term Loan-CB (USD)</t>
  </si>
  <si>
    <t>RC-CITIBANK-EUR</t>
  </si>
  <si>
    <t>RC Citibank Labuan GBP</t>
  </si>
  <si>
    <t>RC Citibank Labuan SGD</t>
  </si>
  <si>
    <t>Long Term Loan - Asian Finance Bank</t>
  </si>
  <si>
    <t>ST - Standard Chartered</t>
  </si>
  <si>
    <t>Long Term Loan-INTESO SANPAOLO (EUR)</t>
  </si>
  <si>
    <t>RC-BNP PARIBAS MSIA (EUR)</t>
  </si>
  <si>
    <t>RC-BNP PARIBAS LABUAN (EUR)</t>
  </si>
  <si>
    <t>Long Term Loan-BOTM (GBP)</t>
  </si>
  <si>
    <t>Long Term Loan-BOTM (SGD</t>
  </si>
  <si>
    <t>RC-BOT-AUD</t>
  </si>
  <si>
    <t>Long Term Loan-Cathay  United Bank-25m</t>
  </si>
  <si>
    <t>Long Term Loan-JBIC USD100K</t>
  </si>
  <si>
    <t>Revoving Credit- Nova Scotia Bank-USD</t>
  </si>
  <si>
    <t>Revoving Credit- Nova Scotia Bank-GBP</t>
  </si>
  <si>
    <t>Long Term Loan-SUMITOMO MITSUI</t>
  </si>
  <si>
    <t>AFS Investment Reserve-defered tax</t>
  </si>
  <si>
    <t>Forex Revaluation Reserve</t>
  </si>
  <si>
    <t>Redeemable convertible cumulative prefe</t>
  </si>
  <si>
    <t>Kuala Lumpur           Ledger 0L                                                                  RFBILA00/RAJMATUL Page           6</t>
  </si>
  <si>
    <t>Interest Income - Trade Debtors - SAM</t>
  </si>
  <si>
    <t>Penalty Income-Corporate Banking NonTra</t>
  </si>
  <si>
    <t>Interest Income- SME Banking NonTrade</t>
  </si>
  <si>
    <t>Penalty Income-SME Banking NonTrade</t>
  </si>
  <si>
    <t>Modification gainloss- SME Banking NonT</t>
  </si>
  <si>
    <t>Other Interest Income- Corporate Bankin</t>
  </si>
  <si>
    <t>Penalty Income-Corporate Banking Trade</t>
  </si>
  <si>
    <t>Interest Income- SME Banking Trade</t>
  </si>
  <si>
    <t>Penalty Income-SME Banking Trade</t>
  </si>
  <si>
    <t>Premuim-DCI</t>
  </si>
  <si>
    <t>Premium-Default Insurance Programme</t>
  </si>
  <si>
    <t>Premuim-Short Term -Ind Exporter Scheme</t>
  </si>
  <si>
    <t>Fronting policy</t>
  </si>
  <si>
    <t>Premuim-Short Term - Fronting</t>
  </si>
  <si>
    <t>Premuim-MLT SPC Domestic</t>
  </si>
  <si>
    <t>RI Outwards-Fronting</t>
  </si>
  <si>
    <t>RI Outwards-Short Term</t>
  </si>
  <si>
    <t>RI Outwards-Medium Long Term</t>
  </si>
  <si>
    <t>Reinsurance Outward.</t>
  </si>
  <si>
    <t>Unexpired Risk Reserve Movement</t>
  </si>
  <si>
    <t>UPR-RI MLT</t>
  </si>
  <si>
    <t>UPR-Default Ins. Programme</t>
  </si>
  <si>
    <t>Unearned Premium 2</t>
  </si>
  <si>
    <t>Facility Fee -Aset Rehabilitation and R</t>
  </si>
  <si>
    <t>Income NCB Fees</t>
  </si>
  <si>
    <t>Utilisation fee</t>
  </si>
  <si>
    <t>Prepayment fee-Corporate Banking Non Tr</t>
  </si>
  <si>
    <t>Prepayment fee-Corporate Banking Trade</t>
  </si>
  <si>
    <t>Prepayment fee-SME Banking Non Trade</t>
  </si>
  <si>
    <t>Prepayment fee-SME Banking Trade</t>
  </si>
  <si>
    <t>Prepayment fee-Digital Banking</t>
  </si>
  <si>
    <t>Agency Fee</t>
  </si>
  <si>
    <t>Broken Funding Fee-Corporate Banking Tr</t>
  </si>
  <si>
    <t>Broken Funding Fee-SME Banking Non Trad</t>
  </si>
  <si>
    <t>Arrangement Fee-Corporate Banking Trade</t>
  </si>
  <si>
    <t>Arrangement Fee-SME Banking Non Trade</t>
  </si>
  <si>
    <t>Arrangement Fee-SME Banking Trade</t>
  </si>
  <si>
    <t>Facility Fee-Corporate Banking NonTrade</t>
  </si>
  <si>
    <t>Processing Fee-SME Banking NonTrade</t>
  </si>
  <si>
    <t>Facility Fee-SME Banking NonTrade</t>
  </si>
  <si>
    <t>Income others-Admin Fee -Digital Bankin</t>
  </si>
  <si>
    <t>Income others-Non Trade Corp Banking</t>
  </si>
  <si>
    <t>Facility Fee-Corporate Banking Trade</t>
  </si>
  <si>
    <t>Unwinding Interest</t>
  </si>
  <si>
    <t>Processing Fee-SME Banking Trade</t>
  </si>
  <si>
    <t>Facility Fee-SME Banking Trade</t>
  </si>
  <si>
    <t>Income others-Trade Corp Banking</t>
  </si>
  <si>
    <t>Proff fee income</t>
  </si>
  <si>
    <t>Interest Inc - Trade Debts - Restructur</t>
  </si>
  <si>
    <t>Interest Inc Impaired Loan - Recoveries</t>
  </si>
  <si>
    <t>Income on Impaired- Unwind Interest</t>
  </si>
  <si>
    <t>Interest Income MTN Prog EQTY</t>
  </si>
  <si>
    <t>(Accrued Interest Income-F01-Buffer1)</t>
  </si>
  <si>
    <t>(Accrued Interest Income-F02-Buffer2)</t>
  </si>
  <si>
    <t>(Accrued Interest Income-F04-Equity Fun</t>
  </si>
  <si>
    <t>Accrued Interest Income-F51-Insurance F</t>
  </si>
  <si>
    <t>Accrued Interest Income-F26-USD Interna</t>
  </si>
  <si>
    <t>Accrued Interest Income-F29-USDBond</t>
  </si>
  <si>
    <t>Interest Income Equity Resrve iGov</t>
  </si>
  <si>
    <t>Amort Income-F01-Buffer 1</t>
  </si>
  <si>
    <t>Amort Income-F02-Buffer 2</t>
  </si>
  <si>
    <t>Amort Income-F04-Equity Fund</t>
  </si>
  <si>
    <t>Amort Income-F51-Insurance</t>
  </si>
  <si>
    <t>Amort Income-F26-USD Int Fund</t>
  </si>
  <si>
    <t>Amort Income-F29-USD Bond</t>
  </si>
  <si>
    <t>Amortisation -MTN-PROG-BG(EQ)</t>
  </si>
  <si>
    <t>Accretion -Pds-Corp Bond-BG</t>
  </si>
  <si>
    <t>Amortization -Pds-Corp Bond-BG</t>
  </si>
  <si>
    <t>Accret -Pds-Islamic Floating Bond</t>
  </si>
  <si>
    <t>Amortizatn Income Eqty  Reserve iGov-F1</t>
  </si>
  <si>
    <t>Amortization Eqty  Reserve iGov-F19</t>
  </si>
  <si>
    <t>Interest income Deri-USD</t>
  </si>
  <si>
    <t>Interest income Deri-HKD</t>
  </si>
  <si>
    <t>Interest income Deri-AUD</t>
  </si>
  <si>
    <t>Interest income Deri-JPY</t>
  </si>
  <si>
    <t>Interest income Deri-GBP</t>
  </si>
  <si>
    <t>Income-STI-USD Bond )</t>
  </si>
  <si>
    <t>Income-STI-SGD</t>
  </si>
  <si>
    <t>Gain on Sales Of Securities (AFS)</t>
  </si>
  <si>
    <t>Loss on Sales Of Securities (AFS)</t>
  </si>
  <si>
    <t>Gain on Sales Of Securities (HTM)</t>
  </si>
  <si>
    <t>Loss on Sales Of Securities (HTM)</t>
  </si>
  <si>
    <t>Income-STI-Buffer EOGF</t>
  </si>
  <si>
    <t>Income-STI-Equity Fund Reserve</t>
  </si>
  <si>
    <t>Income-STI-Equity USD</t>
  </si>
  <si>
    <t>Income-STI-Client MYR</t>
  </si>
  <si>
    <t>Income-STI-Client USD</t>
  </si>
  <si>
    <t>Income-STI-Client SGD</t>
  </si>
  <si>
    <t>Income-STI-GBP</t>
  </si>
  <si>
    <t>Income-STI-AUD</t>
  </si>
  <si>
    <t>Income-STI-Deposit AUD</t>
  </si>
  <si>
    <t>Income-STI-Deposit SGD</t>
  </si>
  <si>
    <t>Income-STI-Deposit MYR</t>
  </si>
  <si>
    <t>Income-STI-Deposit USD</t>
  </si>
  <si>
    <t>Income-STI-Deposit GBP</t>
  </si>
  <si>
    <t>Interest In. SFC (USD)</t>
  </si>
  <si>
    <t>Interest In. SFC (RM)</t>
  </si>
  <si>
    <t>Misc. Income - Alliance</t>
  </si>
  <si>
    <t>Misc. Income - RHAM</t>
  </si>
  <si>
    <t>Impairment Loss-Property</t>
  </si>
  <si>
    <t>Impairment Loss- Subsidiary</t>
  </si>
  <si>
    <t>Impairment Loss- Investment</t>
  </si>
  <si>
    <t>Impairment Loss-other PPE</t>
  </si>
  <si>
    <t>Rental Income - Takaful</t>
  </si>
  <si>
    <t>Rental Income - Others</t>
  </si>
  <si>
    <t>Income-Payment in Lieu</t>
  </si>
  <si>
    <t>Income-Others Staff Renewal Roadtax</t>
  </si>
  <si>
    <t>Income- Building Parking</t>
  </si>
  <si>
    <t>Derivatives(HKD)</t>
  </si>
  <si>
    <t>Derivatives - Forward Contract</t>
  </si>
  <si>
    <t>Derivatives - Non-Hedge</t>
  </si>
  <si>
    <t>Derivative Forward Purchase Outright</t>
  </si>
  <si>
    <t>Derivative DVACVA Adjustment -NH</t>
  </si>
  <si>
    <t>Derivative DVACVA Adjustment -MYR</t>
  </si>
  <si>
    <t>Fair Value of MTN USD</t>
  </si>
  <si>
    <t>Fair Value of MTN HKD</t>
  </si>
  <si>
    <t>Fair Value of MTN JPY</t>
  </si>
  <si>
    <t>Int Expense-Derivative (USD)</t>
  </si>
  <si>
    <t>Int Expense-Derivative (SGD)</t>
  </si>
  <si>
    <t>Bond FV Amortization-USD</t>
  </si>
  <si>
    <t>Bond FV Amortization-HKD</t>
  </si>
  <si>
    <t>Amortization-Capital Cost Bond</t>
  </si>
  <si>
    <t>Bond FV Amortization-JPY</t>
  </si>
  <si>
    <t>Bond FV Amortization-EUR</t>
  </si>
  <si>
    <t>Temporary Relief Allowance</t>
  </si>
  <si>
    <t>Compensation for Loss of  Employment.</t>
  </si>
  <si>
    <t>Third party Administrator for medical b</t>
  </si>
  <si>
    <t>Utilities Allowance</t>
  </si>
  <si>
    <t>In Lieu</t>
  </si>
  <si>
    <t>Professional Membership Fee</t>
  </si>
  <si>
    <t>Medical-Specialist/Non-Hospitalise</t>
  </si>
  <si>
    <t>Medical-Hospitalization</t>
  </si>
  <si>
    <t>Medical-Maternity</t>
  </si>
  <si>
    <t>Medical-Group Insurance Claims</t>
  </si>
  <si>
    <t>Special Performance-Vacation Package</t>
  </si>
  <si>
    <t>Staff Relation Expenses</t>
  </si>
  <si>
    <t>Staff  Welfare &amp; Benefits</t>
  </si>
  <si>
    <t>Encashment of Annual Leave</t>
  </si>
  <si>
    <t>EIS -Employee Insurance Scheme</t>
  </si>
  <si>
    <t>Hardship (Transportation)</t>
  </si>
  <si>
    <t>Staff Uniform</t>
  </si>
  <si>
    <t>Handphone Subsidy - Allowance</t>
  </si>
  <si>
    <t>Winter Clothing Allowance</t>
  </si>
  <si>
    <t>Spectacles Expenses</t>
  </si>
  <si>
    <t>Dental Expenses</t>
  </si>
  <si>
    <t>Directors Car Allowance</t>
  </si>
  <si>
    <t>Engagement Allowance</t>
  </si>
  <si>
    <t>Training-overseas</t>
  </si>
  <si>
    <t>Air Ticket -Oversea</t>
  </si>
  <si>
    <t>Hotel Accomodation (Overseas)</t>
  </si>
  <si>
    <t>Entertainment(Overseas)</t>
  </si>
  <si>
    <t>Airport Tax</t>
  </si>
  <si>
    <t>Subsistence Allowance-Outside Malaysia</t>
  </si>
  <si>
    <t>Subsistence Allowance-East Malaysia</t>
  </si>
  <si>
    <t>Taxi Local for Overseas Travelling</t>
  </si>
  <si>
    <t>Hotel Accomodation (Local)</t>
  </si>
  <si>
    <t>Other Expenses-Fund Raising(out of pock</t>
  </si>
  <si>
    <t>Internet Access</t>
  </si>
  <si>
    <t>Recall/Storage</t>
  </si>
  <si>
    <t>Subscription Risk Rating Fees</t>
  </si>
  <si>
    <t>Tax Agent  Fees</t>
  </si>
  <si>
    <t>Disaster Recovery</t>
  </si>
  <si>
    <t>IT subscription expenses (ROU)</t>
  </si>
  <si>
    <t>Expenses For New Building</t>
  </si>
  <si>
    <t>Meeting(staff)</t>
  </si>
  <si>
    <t>Expenses Others</t>
  </si>
  <si>
    <t>E.PIF Funds</t>
  </si>
  <si>
    <t>Depreciation-Rental Premises</t>
  </si>
  <si>
    <t>Depreciation-Rental Equipment</t>
  </si>
  <si>
    <t>Bad Debts Written Off-Others</t>
  </si>
  <si>
    <t>General allowance -Sundry debtors</t>
  </si>
  <si>
    <t>Written Off-Asset</t>
  </si>
  <si>
    <t>Gain Loss on Termination MFRS16</t>
  </si>
  <si>
    <t>Air Ticket -Local</t>
  </si>
  <si>
    <t>Printing</t>
  </si>
  <si>
    <t>Building Securities</t>
  </si>
  <si>
    <t>Branch Office Expenses</t>
  </si>
  <si>
    <t>Rental Branch Office</t>
  </si>
  <si>
    <t>Club Membership Fee</t>
  </si>
  <si>
    <t>Marketing, Exhibition and Roadshow</t>
  </si>
  <si>
    <t>Proff Fee- Misc Expenses</t>
  </si>
  <si>
    <t>Proff Fee borrower (business tech)</t>
  </si>
  <si>
    <t>Sponsorship</t>
  </si>
  <si>
    <t>Interest Expense-AFB</t>
  </si>
  <si>
    <t>Interest Expense-JPY</t>
  </si>
  <si>
    <t>Interest Expense-GBP</t>
  </si>
  <si>
    <t>Interest Expense-SGD</t>
  </si>
  <si>
    <t>Interest Exp- (AUD)</t>
  </si>
  <si>
    <t>Interest Expense Derivative-EUR</t>
  </si>
  <si>
    <t>Interest Expense Derivative-GBP</t>
  </si>
  <si>
    <t>Int Expense Derivative -MYR</t>
  </si>
  <si>
    <t>Brokerage Commission-Default Insurance</t>
  </si>
  <si>
    <t>Interest Exp (SFC)-USD</t>
  </si>
  <si>
    <t>Interest Exp (SF)-RM</t>
  </si>
  <si>
    <t>Interest Exp (SFC)-AUD</t>
  </si>
  <si>
    <t>Interest Exp (SFC)-EUR</t>
  </si>
  <si>
    <t>Interest Expenses SFC GBP</t>
  </si>
  <si>
    <t>Interest Exp (SFC) SGD</t>
  </si>
  <si>
    <t>Bloomberg</t>
  </si>
  <si>
    <t>Break Funding Fee</t>
  </si>
  <si>
    <t>Bond Exercise Expenses</t>
  </si>
  <si>
    <t>Accreation/Amortization Premium/Discoun</t>
  </si>
  <si>
    <t>Interest Expense -Bond (USD)</t>
  </si>
  <si>
    <t>Interest Expenses-Bond (SGD)</t>
  </si>
  <si>
    <t>Interest Expense -Bond (HKD)</t>
  </si>
  <si>
    <t>Amortization Bond HKD</t>
  </si>
  <si>
    <t>Interest Expense -Bond (AUD)</t>
  </si>
  <si>
    <t>Amortization Bond AUD</t>
  </si>
  <si>
    <t>Accreation/Amortization Premium/Dis -SG</t>
  </si>
  <si>
    <t>Interest Expense -Bond (JPY)</t>
  </si>
  <si>
    <t>Amortization Bond -JPY</t>
  </si>
  <si>
    <t>Accreation/Amortization Premium/Dis -EU</t>
  </si>
  <si>
    <t>Interest Expense -Bond (EUR)</t>
  </si>
  <si>
    <t>Int On Dep -RM</t>
  </si>
  <si>
    <t>Int On Dep -USD</t>
  </si>
  <si>
    <t>Int On Dep -HKD</t>
  </si>
  <si>
    <t>Int On Dep -GBP</t>
  </si>
  <si>
    <t>Int On Dep -EUR</t>
  </si>
  <si>
    <t>Int On Dep -AUD</t>
  </si>
  <si>
    <t>Int On Dep -SGD</t>
  </si>
  <si>
    <t>Unwinding Interest-rental premises</t>
  </si>
  <si>
    <t>Unwinding Interest-rental equipment</t>
  </si>
  <si>
    <t>Forex- Realise Gain /Loss Spot</t>
  </si>
  <si>
    <t>Forex- Gain and Loss TL</t>
  </si>
  <si>
    <t>Unrealised Forex- CCRIS</t>
  </si>
  <si>
    <t>Forex- Realise Gain /Loss -FX Forward C</t>
  </si>
  <si>
    <t>Realise -Contract -Customer</t>
  </si>
  <si>
    <t>Forex Counterparty-Gain/Loss-MYR</t>
  </si>
  <si>
    <t>Forex Counterparty-Gain/Loss-USD</t>
  </si>
  <si>
    <t>Forex Counterparty-Gain/Loss-GBP</t>
  </si>
  <si>
    <t>Forex Gain &amp; Loss (Counterparty)</t>
  </si>
  <si>
    <t>Forex -HR</t>
  </si>
  <si>
    <t>Individual Allowance ( Interest)</t>
  </si>
  <si>
    <t>Bad Debts Written Off-Insurance</t>
  </si>
  <si>
    <t>Impairement Invest Securities</t>
  </si>
  <si>
    <t>ECL Stage 1 Financial Investment</t>
  </si>
  <si>
    <t>ECL Stage 2 Financial Investment</t>
  </si>
  <si>
    <t>ECL Stage 3 Financial Investment</t>
  </si>
  <si>
    <t>Provision for Tax-Pr Year</t>
  </si>
  <si>
    <t>Dividend Expense</t>
  </si>
  <si>
    <t>Dividend Expense MOF -RCCPS (SOCE)</t>
  </si>
  <si>
    <t>Dividend</t>
  </si>
  <si>
    <t>Kuala Lumpur           Ledger 0L                                                                  RFBILA00/RAJMATUL Page           7</t>
  </si>
  <si>
    <t>Kuala Lumpur           Ledger 0L                                                                  RFBILA00/RAJMATUL Page           8</t>
  </si>
  <si>
    <t>Notes to financial statements</t>
  </si>
  <si>
    <t>=============================</t>
  </si>
  <si>
    <t>Contingent Forex Sell spot</t>
  </si>
  <si>
    <t>Contingent Exc Sell spot</t>
  </si>
  <si>
    <t>Contingent Forex Purchase Spot</t>
  </si>
  <si>
    <t>Contingent Exc. Purchase Spot</t>
  </si>
  <si>
    <t>Contingent Forex Sell spot-Usd</t>
  </si>
  <si>
    <t>Contingent Exc Sell spot-Usd</t>
  </si>
  <si>
    <t>Contingent Forex Purchase Spot-usd</t>
  </si>
  <si>
    <t>Contingent Exc. Purchase Spot-Usd</t>
  </si>
  <si>
    <t>Contingent Exc Sell spot-GBP</t>
  </si>
  <si>
    <t>Contingent Forex Purchase Spot-GBP</t>
  </si>
  <si>
    <t>Contingent Forex Sell spot-EUR</t>
  </si>
  <si>
    <t>Contingent Exc Sell spot-EUR</t>
  </si>
  <si>
    <t>Contingent Forex Purchase Spot-EUR</t>
  </si>
  <si>
    <t>Contingent Exc. Purchase Spot-EUR</t>
  </si>
  <si>
    <t>Contingent Forex Sell spot-AED</t>
  </si>
  <si>
    <t>Contingent Exc Sell spot-AED</t>
  </si>
  <si>
    <t>Contingent Forex Purchase Spot-AED</t>
  </si>
  <si>
    <t>Contingent Exc. Purchase Spot-AED</t>
  </si>
  <si>
    <t>Contingent Forex Sell spot-SGD</t>
  </si>
  <si>
    <t>Contingent Exc Sell spot-SGD</t>
  </si>
  <si>
    <t>Contingent Forex Purchase Spot-SGD</t>
  </si>
  <si>
    <t>Contingent Exc. Purchase Spot-SGD</t>
  </si>
  <si>
    <t>Contingent Forex Sell spot-JPY</t>
  </si>
  <si>
    <t>Contingent Exc Sell spot-JPY</t>
  </si>
  <si>
    <t>Contingent Forex Purchase Spot-JPY</t>
  </si>
  <si>
    <t>Contingent Exc. Purchase Spot-JPY</t>
  </si>
  <si>
    <t>Contingent Forex Sell spot-AUD</t>
  </si>
  <si>
    <t>Contingent Exc Sell spot-AUD</t>
  </si>
  <si>
    <t>Contingent Forex Purchase Spot-AUD</t>
  </si>
  <si>
    <t>Contingent Exc. Purchase Spot-AUD</t>
  </si>
  <si>
    <t>Notes to financial statements total</t>
  </si>
  <si>
    <t>===================================</t>
  </si>
  <si>
    <t>Kuala Lumpur           Ledger 0L                                                                  RFBILA00/RAJMATUL Page           9</t>
  </si>
  <si>
    <t>Investment in  Masceana</t>
  </si>
  <si>
    <t>STI BNM Special Relief Fund</t>
  </si>
  <si>
    <t>Acc.Int-STI BNM Special Relief Fund</t>
  </si>
  <si>
    <t>Acc. Int.-F29-USD Bond</t>
  </si>
  <si>
    <t>Acc. Inc.-Deri MYR</t>
  </si>
  <si>
    <t>Forex Revaluation</t>
  </si>
  <si>
    <t>Forex Revaluation - ECR Processing Fees</t>
  </si>
  <si>
    <t>Spot Exchange Position-SAR</t>
  </si>
  <si>
    <t>Contigent Asset- Forex-Multicurrency</t>
  </si>
  <si>
    <t>Contingent Forex Sell spot-SAR</t>
  </si>
  <si>
    <t>Contingent Exc Sell spot-SAR</t>
  </si>
  <si>
    <t>Contingent Forex Purchase Spot-SAR</t>
  </si>
  <si>
    <t>Contingent Exc. Purchase Spot-SAR</t>
  </si>
  <si>
    <t>Contingent Forex Contra Sell spot-JPY</t>
  </si>
  <si>
    <t>Contingent Forex Purchase -Multicurrenc</t>
  </si>
  <si>
    <t>Claims Payable</t>
  </si>
  <si>
    <t>Derivative  CVA  Adjustmen- Non Hedge</t>
  </si>
  <si>
    <t>Income-BNM Special Relief Fund</t>
  </si>
  <si>
    <t>Income-STI-Deposit EUR</t>
  </si>
  <si>
    <t>Interest income Deri-EUR</t>
  </si>
  <si>
    <t>Interest income Deri-RM</t>
  </si>
  <si>
    <t>B1.01.01 - Bank Cashflows.Balance b/f</t>
  </si>
  <si>
    <t>B1.01.02 - Bnk CF.ins premium cf Inc Ta</t>
  </si>
  <si>
    <t>Bnk CF.ins premium cf rltd to acqrd bsn</t>
  </si>
  <si>
    <t>B1.01.04 - Bnk CF.ins premium tax cash</t>
  </si>
  <si>
    <t>B1.01.06 - Bnk CF.ins claims cf Inc NDI</t>
  </si>
  <si>
    <t>B1.01.08 - Bnk CF.ins cf - Payment of I</t>
  </si>
  <si>
    <t>B1.01.09 - Bnk CF.ins acq cost cf</t>
  </si>
  <si>
    <t>B1.01.10 - Bnk CF.Pre ICG acq cost cf</t>
  </si>
  <si>
    <t>B1.01.11 - Bnk CF.ins directly attr exp</t>
  </si>
  <si>
    <t>B1.01.12 - Bnk CF.Reins directly attr e</t>
  </si>
  <si>
    <t>B1.01.25 - Bnk CF.Reins recoveries cf i</t>
  </si>
  <si>
    <t>B1.01.15 - Bnk CF.Reins Premium cf</t>
  </si>
  <si>
    <t>Bnk CF.Reins Prmium cf rltd to acqrd bs</t>
  </si>
  <si>
    <t>B1.01.16 - Bnk CF.Reins acq cost cf</t>
  </si>
  <si>
    <t>B1.01.27 - Bnk CF.Pre RCG acq cost cf</t>
  </si>
  <si>
    <t>B1.01.21 - Bnk CF.ins cf - Other</t>
  </si>
  <si>
    <t>B1.01.22 - Bnk CF.Reins cf - Other</t>
  </si>
  <si>
    <t>B1.01.23 - Bnk CF.ins FX presentational</t>
  </si>
  <si>
    <t>B1.01.28 - Bnk CF.Reins FX presentation</t>
  </si>
  <si>
    <t>B1.01.29 - Non Cash items</t>
  </si>
  <si>
    <t>B1.02 - Pre ICG / RCG Recognition Cash</t>
  </si>
  <si>
    <t>B1.02.06 - Future Group acq cost Cash F</t>
  </si>
  <si>
    <t>RI.LRCPAAEx.LRC PAA excluding Loss rcvr</t>
  </si>
  <si>
    <t>B1.05.01.15750 - RI.LRCPAALC.Loss Recov</t>
  </si>
  <si>
    <t>B1.05.01.20500 - RI.LICPAA.PVFCF</t>
  </si>
  <si>
    <t>B1.05.01.25750 - RI.LICPAA.RA</t>
  </si>
  <si>
    <t>B1.05.02.10500 - RI.LRCEx.PVFCF</t>
  </si>
  <si>
    <t>B1.05.02.20750 - RI.LRCEx.RA</t>
  </si>
  <si>
    <t>RI.LRCEx.CSM (inc the loss rcvry adj)</t>
  </si>
  <si>
    <t>B1.05.02.35100 - RI.LRCEx.Loss rcvry co</t>
  </si>
  <si>
    <t>B1.05.02.37400 - RI.LRCLC. Loss Recover</t>
  </si>
  <si>
    <t>Transfer to Islamic banking business</t>
  </si>
  <si>
    <t>Amount due to EXTF/from EXTF</t>
  </si>
  <si>
    <t>Other receivables</t>
  </si>
  <si>
    <t>B1.05.02.47250 - RI.LIC.PVFCF</t>
  </si>
  <si>
    <t>B1.05.02.53250 - RI.LIC.RA</t>
  </si>
  <si>
    <t>Claims paid- Short-term</t>
  </si>
  <si>
    <t>Claims paid- Long-term</t>
  </si>
  <si>
    <t>B1.06.01 - Control_B/fs</t>
  </si>
  <si>
    <t>B1.06.02 - Control_Cashflows</t>
  </si>
  <si>
    <t>B1.06.12 - Control_Other</t>
  </si>
  <si>
    <t>LRCPAAEx.LRC Excluding allwnc for Loss</t>
  </si>
  <si>
    <t>B2.02.01.16000 - LRCPAALC.Allowance for</t>
  </si>
  <si>
    <t>Other payable - MFRS17</t>
  </si>
  <si>
    <t>Unexpired risk reserve</t>
  </si>
  <si>
    <t>B2.02.01.20500 - LICPAA.PVFCF</t>
  </si>
  <si>
    <t>B2.02.01.26250 - LICPAA.RA</t>
  </si>
  <si>
    <t>B2.02.02.10500 - LRCEx.PVFCF</t>
  </si>
  <si>
    <t>B2.02.02.23750 - LRCEx.RA</t>
  </si>
  <si>
    <t>B2.02.02.29000 - LRCEx.CSM</t>
  </si>
  <si>
    <t>B2.02.02.40750 - LRCLC.PVFCF</t>
  </si>
  <si>
    <t>B2.02.02.50250 - LRCLC.RA</t>
  </si>
  <si>
    <t>B2.02.02.55750 - LIC.PVFCF</t>
  </si>
  <si>
    <t>B2.02.02.62500 - LIC.RA</t>
  </si>
  <si>
    <t>B2.04.01 - Control_B/fs</t>
  </si>
  <si>
    <t>B2.04.02 - Control_Cashflows</t>
  </si>
  <si>
    <t>B2.04.12 - Control_Other</t>
  </si>
  <si>
    <t>Accrued claim- General</t>
  </si>
  <si>
    <t>Accrued claim- Specific</t>
  </si>
  <si>
    <t>Allowance for doubtful debts</t>
  </si>
  <si>
    <t>IF IE.Int exp accretion rate differenti</t>
  </si>
  <si>
    <t>IF IE.effct of chngs in Int rates&amp;OthrF</t>
  </si>
  <si>
    <t>IF IE.Lckd in effct of nonfin assumptio</t>
  </si>
  <si>
    <t>A2.01.01.21000 - IF IE.Effect of FX dif</t>
  </si>
  <si>
    <t>RF IE.Int accretion rate differential</t>
  </si>
  <si>
    <t>RF IE.effct of chngs in Int rates&amp;OthrF</t>
  </si>
  <si>
    <t>RF IE.LckdinEffctOfNonFinAssmptionChngs</t>
  </si>
  <si>
    <t>A2.01.02.20750 - RF IE.Effect of FX dif</t>
  </si>
  <si>
    <t>A2.03 - OTHER</t>
  </si>
  <si>
    <t>A2.04 - FX Presentational (Direct)</t>
  </si>
  <si>
    <t>A2.05 - FX Presentational (RI held)</t>
  </si>
  <si>
    <t>B2.01.01 - EQ.Retained profit b/f</t>
  </si>
  <si>
    <t>B2.01.02 - EQ.Total OCI b/f</t>
  </si>
  <si>
    <t>B2.01.03 - EQ.Other</t>
  </si>
  <si>
    <t>IR.expctd ins srvc exps f period(exc. L</t>
  </si>
  <si>
    <t>IR.chng in Risk adj f risk expired(exc.</t>
  </si>
  <si>
    <t>IR.contractual srvc margin allctd to Re</t>
  </si>
  <si>
    <t>ST- Comprehensive policy shipment</t>
  </si>
  <si>
    <t>ST- Specific policy</t>
  </si>
  <si>
    <t>ST- Advance payment bond</t>
  </si>
  <si>
    <t>ST- Bank letter of credit</t>
  </si>
  <si>
    <t>ST- Fronting</t>
  </si>
  <si>
    <t>ST- Domestic credit insurance</t>
  </si>
  <si>
    <t>MLT- Specific policy</t>
  </si>
  <si>
    <t>MLT- Performance bond</t>
  </si>
  <si>
    <t>MLT- Buyer credit</t>
  </si>
  <si>
    <t>MLT- Advance payment bond</t>
  </si>
  <si>
    <t>ST- Default insurance programme</t>
  </si>
  <si>
    <t>MLT- Overseas investment</t>
  </si>
  <si>
    <t>Unearned premium- ST</t>
  </si>
  <si>
    <t>Unearned premium- MLT</t>
  </si>
  <si>
    <t>Unearned premium- Reinsurance MLT</t>
  </si>
  <si>
    <t>Unearned premium- Default insurance pro</t>
  </si>
  <si>
    <t>A1.01.01.13000 - IR.Recovery acq cash f</t>
  </si>
  <si>
    <t>IR.Exprnc adj.prmium &amp; assciatd sfs(exc</t>
  </si>
  <si>
    <t>A1.01.01.13500 - IR.Other</t>
  </si>
  <si>
    <t>A1.01.01.13750 - Total Insurance revenu</t>
  </si>
  <si>
    <t>Income no-claim-bonus fees</t>
  </si>
  <si>
    <t>Acceptance fees</t>
  </si>
  <si>
    <t>Professional fee income</t>
  </si>
  <si>
    <t>Ceding commission</t>
  </si>
  <si>
    <t>Fronting policy fees</t>
  </si>
  <si>
    <t>Credit information fees</t>
  </si>
  <si>
    <t>Recoveries- Insurance</t>
  </si>
  <si>
    <t>Short-term</t>
  </si>
  <si>
    <t>Reinsurance- Commission</t>
  </si>
  <si>
    <t>A1.01.02.10250 - ISE.Incurred claims</t>
  </si>
  <si>
    <t>A1.01.02.11250 - ISE.Incurred directly</t>
  </si>
  <si>
    <t>A1.01.02.12750 - ISE.Insurance Acquisit</t>
  </si>
  <si>
    <t>ISE.Risk adj on Incurred Claims &amp; exps</t>
  </si>
  <si>
    <t>ISE.Crrnt srvc.Systmtic allocation to L</t>
  </si>
  <si>
    <t>ISE.Exclusion of NDIC element from ins</t>
  </si>
  <si>
    <t>ISE.PAA.Exclusion of NDIC elment frm in</t>
  </si>
  <si>
    <t>ISE.Pre ICG acq cf asset imprmnt / Reve</t>
  </si>
  <si>
    <t>ISE.PAA.Pre ICG acq sf asset imprmnt /</t>
  </si>
  <si>
    <t>A1.01.02.16635 - ISE.Other amounts</t>
  </si>
  <si>
    <t>A1.01.02.16650 - ISE.PAA.Other amounts</t>
  </si>
  <si>
    <t>Medium/Long-term</t>
  </si>
  <si>
    <t>ISE.FtreSrvcEffctsOfCntrctInitiallyRecg</t>
  </si>
  <si>
    <t>ISE.Future srvc.Estimation change of Lo</t>
  </si>
  <si>
    <t>ISE.Past srvc.chngs in FCFs relating to</t>
  </si>
  <si>
    <t>RIE.expctd claims and other exp recover</t>
  </si>
  <si>
    <t>RIE.Contractual srvc margin for srvc re</t>
  </si>
  <si>
    <t>A1.01.03.11750 - RIE.Risk adj for risk</t>
  </si>
  <si>
    <t>A1.01.03.11800 - RIE.Reversal of loss r</t>
  </si>
  <si>
    <t>RIE.ExprnceAdjsFrmCddPrmmPaidinPriod(No</t>
  </si>
  <si>
    <t>RIE.Movement for risk expired in the pe</t>
  </si>
  <si>
    <t>A1.01.03.14000 - RIE.Experience adjustm</t>
  </si>
  <si>
    <t>RIE.chngs in the risk of non prfrmnce b</t>
  </si>
  <si>
    <t>RIE.ClaimRcvrdIncurrdClaims&amp;othrClaimsC</t>
  </si>
  <si>
    <t>RIE.Movement in RA for incurred claims</t>
  </si>
  <si>
    <t>A1.01.03.16710 - RIE.acq costs.expctd A</t>
  </si>
  <si>
    <t>RIE.acq costs.Amortization experience v</t>
  </si>
  <si>
    <t>A1.01.03.16730 - RIE.acq costs.Amortiza</t>
  </si>
  <si>
    <t>RIE.acq costs.expd immediately (PAA)</t>
  </si>
  <si>
    <t>RIE.incmRcgntionOfOnerousUndrlyg cont (</t>
  </si>
  <si>
    <t>RIE.incm on rcgntion of onerous undrlyg</t>
  </si>
  <si>
    <t>RIE.RvrsalLossRcvryCmpRcgnsd(excFCFRIHe</t>
  </si>
  <si>
    <t>RIE.Reversal of Loss rcvry comp recogni</t>
  </si>
  <si>
    <t>RIE.chngsFCFRIHeldFrmOnerousUndrlygCont</t>
  </si>
  <si>
    <t>RIE.chngNnPAAFCFRIHldifEnttApliesPAAUnd</t>
  </si>
  <si>
    <t>A1.01.03.17750 - RIE.Past Service</t>
  </si>
  <si>
    <t>A1.01.03.18550 - ISE.Other amounts</t>
  </si>
  <si>
    <t>A1.01.03.18650 - ISE.Other amounts PAA</t>
  </si>
  <si>
    <t>A1.01.03.18750 - OTH.Investment Compone</t>
  </si>
  <si>
    <t>A1.03.01.10000 - IF IE.Interest expense</t>
  </si>
  <si>
    <t>IF IE.effct of chngs in IntRates&amp;OthrFi</t>
  </si>
  <si>
    <t>IF IE.Locked in effct of non fin assmpt</t>
  </si>
  <si>
    <t>A1.03.01.25000 - IF IE.Effect of FX dif</t>
  </si>
  <si>
    <t>A1.03.02.10000 - RF IE.Interest expense</t>
  </si>
  <si>
    <t>RF IE.effct of chngs in IntRates&amp;OthrFi</t>
  </si>
  <si>
    <t>RF IE.Lckd in effct ofNonFinAssmptnChng</t>
  </si>
  <si>
    <t>A1.03.02.24500 - RF IE.Effect of FX dif</t>
  </si>
  <si>
    <t>RF IE.chngs in the risk of nonprfrmnce</t>
  </si>
  <si>
    <t>A1.04.1 - OTH.Investment Component</t>
  </si>
  <si>
    <t>Staff-Muture Separation Scheme</t>
  </si>
  <si>
    <t>In Lieu &amp; Recruiitment Exp</t>
  </si>
  <si>
    <t>Staff Subscription Fee</t>
  </si>
  <si>
    <t>Paid Leave</t>
  </si>
  <si>
    <t>IBBM Training Fund</t>
  </si>
  <si>
    <t>Employee Insurance Scheme</t>
  </si>
  <si>
    <t>Hardship Transportation</t>
  </si>
  <si>
    <t>Allowances- Practical</t>
  </si>
  <si>
    <t>CSR-Donation &amp; Promotion</t>
  </si>
  <si>
    <t>Exhibition and Roadshow</t>
  </si>
  <si>
    <t>Auditors' remuneration</t>
  </si>
  <si>
    <t>Professional fee borrower (Bus.Tech)</t>
  </si>
  <si>
    <t>Insurance - Fire</t>
  </si>
  <si>
    <t>Insurance - Hospital</t>
  </si>
  <si>
    <t>Insurance - Public</t>
  </si>
  <si>
    <t>Insurance - Computer</t>
  </si>
  <si>
    <t>Insurance office</t>
  </si>
  <si>
    <t>Depreciation - ROU (Rental Premises)</t>
  </si>
  <si>
    <t>Depreciation - ROU (Rental Equipment)</t>
  </si>
  <si>
    <t>Bad Debts Written Off-Non Banking and I</t>
  </si>
  <si>
    <t>Bad debt written-off</t>
  </si>
  <si>
    <t>Asset Written Off</t>
  </si>
  <si>
    <t>Claim- General provision</t>
  </si>
  <si>
    <t>Bad &amp; doubtful debt provision</t>
  </si>
  <si>
    <t>Claim- Specific provision</t>
  </si>
  <si>
    <t>EXIM Islamic Banking                        Export-Import Bank FS Version 2                       Time 16:03:05     Date  09.06.2025</t>
  </si>
  <si>
    <t>(01.2025-04.2025)</t>
  </si>
  <si>
    <t>*000.0-</t>
  </si>
  <si>
    <t>EXIM Bank of Malaysia                       Export-Import Bank FS Version 2                       Time 16:03:05     Date  09.06.2025</t>
  </si>
  <si>
    <t>TOTAL</t>
  </si>
  <si>
    <t>TOTAL C&amp;C</t>
  </si>
  <si>
    <t>TOTAL LAF</t>
  </si>
  <si>
    <t>Stage 2 (MIA)</t>
  </si>
  <si>
    <t>Stage 2 (Watchlist)</t>
  </si>
  <si>
    <t>Stage 3</t>
  </si>
  <si>
    <t xml:space="preserve"> Aemulus Corporation Sdn  </t>
  </si>
  <si>
    <t xml:space="preserve"> Aescomed Healthcare Sdn  </t>
  </si>
  <si>
    <t xml:space="preserve"> Agro 19 Berhad </t>
  </si>
  <si>
    <t xml:space="preserve"> AMC Cincaria Sdn Bhd </t>
  </si>
  <si>
    <t xml:space="preserve"> Amcorp Properties Berhad </t>
  </si>
  <si>
    <t xml:space="preserve"> Ann Joo Integrated Steel  </t>
  </si>
  <si>
    <t xml:space="preserve"> Asia Cargo Network  </t>
  </si>
  <si>
    <t xml:space="preserve"> Asia Cargo Network Sdn Bhd </t>
  </si>
  <si>
    <t xml:space="preserve"> A-T Precision Engineeri </t>
  </si>
  <si>
    <t xml:space="preserve"> Bertambest Sdn Bhd </t>
  </si>
  <si>
    <t xml:space="preserve"> Bhavani Foods (M) Sdn Bhd </t>
  </si>
  <si>
    <t xml:space="preserve"> Biforst Logistics Sdn Bhd </t>
  </si>
  <si>
    <t xml:space="preserve"> Bio Eneco Sdn Bhd </t>
  </si>
  <si>
    <t xml:space="preserve"> Boustead Petroleum  </t>
  </si>
  <si>
    <t xml:space="preserve"> Bumi Armada Holdings  </t>
  </si>
  <si>
    <t xml:space="preserve"> Cahya Mata Phosphat </t>
  </si>
  <si>
    <t xml:space="preserve"> Choon Eng (Sarawak) </t>
  </si>
  <si>
    <t xml:space="preserve"> Confast Mobile Sdn Bhd </t>
  </si>
  <si>
    <t xml:space="preserve"> Duta Marine Sdn Bhd </t>
  </si>
  <si>
    <t xml:space="preserve"> Energy Equipment Tech  </t>
  </si>
  <si>
    <t xml:space="preserve"> Fabulous Sunview Sdn Bhd </t>
  </si>
  <si>
    <t xml:space="preserve"> Fathopes Energy Sdn Bhd </t>
  </si>
  <si>
    <t xml:space="preserve"> FGV Capital Sdn Bhd </t>
  </si>
  <si>
    <t xml:space="preserve"> Gemilang Coachwork Sdn  </t>
  </si>
  <si>
    <t xml:space="preserve"> Glide Technology Sdn  </t>
  </si>
  <si>
    <t xml:space="preserve"> Global Tower Corporat </t>
  </si>
  <si>
    <t xml:space="preserve"> Helms Geomarine Sdn Bhd </t>
  </si>
  <si>
    <t xml:space="preserve"> Hernan Corporation Sdn  </t>
  </si>
  <si>
    <t xml:space="preserve"> Hextar Global Bhd </t>
  </si>
  <si>
    <t xml:space="preserve"> HY-Fresh Industries Sdn Bhd </t>
  </si>
  <si>
    <t xml:space="preserve"> Hyrax Oil Sdn Bhd </t>
  </si>
  <si>
    <t xml:space="preserve"> IGNIS Environment  </t>
  </si>
  <si>
    <t xml:space="preserve"> Impact Metal Resource </t>
  </si>
  <si>
    <t xml:space="preserve"> Ingress Industrial  </t>
  </si>
  <si>
    <t xml:space="preserve"> IRadar Sdn Bhd </t>
  </si>
  <si>
    <t xml:space="preserve"> Istanbul Sabiha Gokcen  </t>
  </si>
  <si>
    <t xml:space="preserve"> JFC Food Industries Sdn Bhd  </t>
  </si>
  <si>
    <t xml:space="preserve"> JLand Australia Pty Ltd </t>
  </si>
  <si>
    <t xml:space="preserve"> Joyeria Kohinoor Sdn Bhd </t>
  </si>
  <si>
    <t xml:space="preserve"> Kian Joo Cans Distributi </t>
  </si>
  <si>
    <t xml:space="preserve"> KLITZ Vibrant Imported  </t>
  </si>
  <si>
    <t xml:space="preserve"> KR Travel &amp; Tours Sdn Bhd </t>
  </si>
  <si>
    <t xml:space="preserve"> Kyoto Energy Ventures  </t>
  </si>
  <si>
    <t xml:space="preserve"> Mac World Industrie </t>
  </si>
  <si>
    <t xml:space="preserve"> Malaysia Steel Works  </t>
  </si>
  <si>
    <t xml:space="preserve"> Marine Creation Sdn Bhd </t>
  </si>
  <si>
    <t xml:space="preserve"> Marrybrown Australia  </t>
  </si>
  <si>
    <t xml:space="preserve"> Marrybrown Deer Park Pty  </t>
  </si>
  <si>
    <t xml:space="preserve"> Master Suppliers Sdn Bhd </t>
  </si>
  <si>
    <t xml:space="preserve"> MB Burwood Pty Ltd  </t>
  </si>
  <si>
    <t xml:space="preserve"> MB Melbourne Central  </t>
  </si>
  <si>
    <t xml:space="preserve"> Mewah-Oils Sdn Bhd </t>
  </si>
  <si>
    <t xml:space="preserve"> Mewaholeo Industrie </t>
  </si>
  <si>
    <t xml:space="preserve"> MHC Coldstorage Sdn  </t>
  </si>
  <si>
    <t xml:space="preserve"> MKRS Bumi (M) Sdn Bhd </t>
  </si>
  <si>
    <t xml:space="preserve"> N.K Rubber (M) Sdn  </t>
  </si>
  <si>
    <t xml:space="preserve"> Nikmat Mujur Sdn Bhd  </t>
  </si>
  <si>
    <t xml:space="preserve"> Ocean21 Offshore Sdn Bhd </t>
  </si>
  <si>
    <t xml:space="preserve"> OM Materials (Sarawak)  </t>
  </si>
  <si>
    <t xml:space="preserve"> Pertama Ferroalloys Sdn Bhd </t>
  </si>
  <si>
    <t xml:space="preserve"> Perusahaan Otomobil  </t>
  </si>
  <si>
    <t xml:space="preserve"> Pipesway Furniture Sdn Bhd </t>
  </si>
  <si>
    <t xml:space="preserve"> Probase Eswatini Pty Ltd </t>
  </si>
  <si>
    <t xml:space="preserve"> PT Envirotech Akva  </t>
  </si>
  <si>
    <t xml:space="preserve"> PTS Goldkist Industrie </t>
  </si>
  <si>
    <t xml:space="preserve"> Purebleach Sdn Bhd </t>
  </si>
  <si>
    <t xml:space="preserve"> Pusan Furniture Industrie </t>
  </si>
  <si>
    <t xml:space="preserve"> PWN Excellence Sdn  </t>
  </si>
  <si>
    <t xml:space="preserve"> Radysis Asia Sdn Bhd </t>
  </si>
  <si>
    <t xml:space="preserve"> Republic of Iraq </t>
  </si>
  <si>
    <t xml:space="preserve"> Republic of Seychelle </t>
  </si>
  <si>
    <t xml:space="preserve"> Rizman Ruzaini Creations  </t>
  </si>
  <si>
    <t xml:space="preserve"> RR Industries Sdn Bhd  </t>
  </si>
  <si>
    <t xml:space="preserve"> S P Setia Berhad </t>
  </si>
  <si>
    <t xml:space="preserve"> Sage Promaster Sdn Bhd </t>
  </si>
  <si>
    <t xml:space="preserve"> Saragreen Sdn Bhd </t>
  </si>
  <si>
    <t xml:space="preserve"> Sarawak Petchem Sdn Bhd  </t>
  </si>
  <si>
    <t xml:space="preserve"> Seri Elbert (Singapore) Pte </t>
  </si>
  <si>
    <t xml:space="preserve"> Seri Emei (Singapore) Pte </t>
  </si>
  <si>
    <t xml:space="preserve"> Seri Emory (Singapore) Pte </t>
  </si>
  <si>
    <t xml:space="preserve"> Seri Emperor (Singapore) Pte </t>
  </si>
  <si>
    <t xml:space="preserve"> Seri Erlang (Singapore) Pte </t>
  </si>
  <si>
    <t xml:space="preserve"> Seri Everest (Singapore) Pte </t>
  </si>
  <si>
    <t xml:space="preserve"> Siti Khadijah Apparel  </t>
  </si>
  <si>
    <t xml:space="preserve"> Sky Blue Media Sdn Bhd </t>
  </si>
  <si>
    <t xml:space="preserve"> SMH Rail Sdn Bhd </t>
  </si>
  <si>
    <t xml:space="preserve"> Southeast Asia Fruits  </t>
  </si>
  <si>
    <t xml:space="preserve"> Sri Dayaa Manufacturing Sdn  </t>
  </si>
  <si>
    <t xml:space="preserve"> Tabco Food Services  </t>
  </si>
  <si>
    <t xml:space="preserve"> Taiace Energy Services  </t>
  </si>
  <si>
    <t xml:space="preserve"> Teras Budi Resource </t>
  </si>
  <si>
    <t xml:space="preserve"> Thai Aroi Rice Vermicell </t>
  </si>
  <si>
    <t xml:space="preserve"> The Ministry of Finance Government of LAO PDR </t>
  </si>
  <si>
    <t xml:space="preserve"> Tiong Nam Logistics Solutions  </t>
  </si>
  <si>
    <t xml:space="preserve"> Tristar Global Sdn Bhd </t>
  </si>
  <si>
    <t xml:space="preserve"> UB Acrylic (M) Sdn  </t>
  </si>
  <si>
    <t xml:space="preserve"> Well-Built Alloy Industrie </t>
  </si>
  <si>
    <t xml:space="preserve"> Whitex Garments Sdn Bhd </t>
  </si>
  <si>
    <t xml:space="preserve"> WSA Venture Australia  </t>
  </si>
  <si>
    <t xml:space="preserve"> YH Polymer Sdn Bhd </t>
  </si>
  <si>
    <t xml:space="preserve"> Yinson International Pte  </t>
  </si>
  <si>
    <t xml:space="preserve"> Zaid Ibrahim &amp; Co. </t>
  </si>
  <si>
    <t>EXIM/BHP/SBLC/24/011(3)</t>
  </si>
  <si>
    <t xml:space="preserve"> Boustead Petroleum Marketing  </t>
  </si>
  <si>
    <t>EXIM/HELMS/BG/24/044</t>
  </si>
  <si>
    <t>EXIM/HELMS/BG-i/25/012</t>
  </si>
  <si>
    <t>EXIM/OMS/SBLC/24/091</t>
  </si>
  <si>
    <t>EXIM/OMS/SBLC/24/094</t>
  </si>
  <si>
    <t>EXIM/OMS/SBLC/24/095</t>
  </si>
  <si>
    <t>EXIM/OMS/SBLC/25/001</t>
  </si>
  <si>
    <t>EXIM/OMS/SBLC/25/005</t>
  </si>
  <si>
    <t>EXIM/OMS/SBLC/25/006</t>
  </si>
  <si>
    <t>EXIM/OMS/SBLC/25/007</t>
  </si>
  <si>
    <t>EXIM/OMS/SBLC/25/008</t>
  </si>
  <si>
    <t>EXIM/OMS/SBLC/25/010</t>
  </si>
  <si>
    <t>EXIM/PFSB/BG-1/24/064</t>
  </si>
  <si>
    <t>EXIM/SMH/PB/25/004</t>
  </si>
  <si>
    <t>EXIM/URBAN/PB/24/002</t>
  </si>
  <si>
    <t>EXIM/URBAN/PB/24/078</t>
  </si>
  <si>
    <t>May Movement</t>
  </si>
  <si>
    <t>June Movement</t>
  </si>
  <si>
    <t>BS July 2025</t>
  </si>
  <si>
    <t>BS June 2025 &amp; July 2025 Less Undrawn</t>
  </si>
  <si>
    <t>ECL - July 2025</t>
  </si>
  <si>
    <t>As at July-2025</t>
  </si>
  <si>
    <t xml:space="preserve">Aemulus Corporation Sdn </t>
  </si>
  <si>
    <t xml:space="preserve">Aescomed Healthcare Sdn </t>
  </si>
  <si>
    <t>Agro 19 Berhad</t>
  </si>
  <si>
    <t xml:space="preserve">Agro 19 Industries Sdn Bhd </t>
  </si>
  <si>
    <t>AMC Cincaria Sdn Bhd</t>
  </si>
  <si>
    <t>Amcorp Properties Berhad</t>
  </si>
  <si>
    <t xml:space="preserve">Ann Joo Integrated Steel </t>
  </si>
  <si>
    <t>A-T Precision Engineeri</t>
  </si>
  <si>
    <t>Bertambest Sdn Bhd</t>
  </si>
  <si>
    <t>Bhavani Foods (M) Sdn Bhd</t>
  </si>
  <si>
    <t>Bio Eneco Sdn Bhd</t>
  </si>
  <si>
    <t xml:space="preserve">Boustead Petroleum </t>
  </si>
  <si>
    <t xml:space="preserve">Bumi Armada Holdings </t>
  </si>
  <si>
    <t>Confast Mobile Sdn Bhd</t>
  </si>
  <si>
    <t>Duta Marine Sdn Bhd</t>
  </si>
  <si>
    <t>Fabulous Sunview Sdn Bhd</t>
  </si>
  <si>
    <t>Fathopes Energy Sdn Bhd</t>
  </si>
  <si>
    <t>FGV Capital Sdn Bhd</t>
  </si>
  <si>
    <t>Gemilang Coachwork Sdn</t>
  </si>
  <si>
    <t xml:space="preserve">Glide Technology Sdn </t>
  </si>
  <si>
    <t>Global Tower Corporat</t>
  </si>
  <si>
    <t>Helms Geomarine Sdn Bhd</t>
  </si>
  <si>
    <t xml:space="preserve">Hernan Corporation Sdn </t>
  </si>
  <si>
    <t>Hextar Global Bhd</t>
  </si>
  <si>
    <t>HY-Fresh Industries Sdn Bhd</t>
  </si>
  <si>
    <t xml:space="preserve">IGNIS Environment </t>
  </si>
  <si>
    <t>Impact Metal Resource</t>
  </si>
  <si>
    <t>IRadar Sdn Bhd</t>
  </si>
  <si>
    <t xml:space="preserve">Istanbul Sabiha Gokcen </t>
  </si>
  <si>
    <t>Kian Joo Cans Distributi</t>
  </si>
  <si>
    <t xml:space="preserve">Klitz Vibrant Imported </t>
  </si>
  <si>
    <t xml:space="preserve">Kyoto Energy Ventures </t>
  </si>
  <si>
    <t>Mac World Industrie</t>
  </si>
  <si>
    <t xml:space="preserve">Malaysia Steel Works </t>
  </si>
  <si>
    <t>Marine Creation Sdn Bhd</t>
  </si>
  <si>
    <t xml:space="preserve">Marrybrown Australia </t>
  </si>
  <si>
    <t xml:space="preserve">Marrybrown Deer Park Pty </t>
  </si>
  <si>
    <t>Master Suppliers Sdn Bhd</t>
  </si>
  <si>
    <t xml:space="preserve">MB Burwood Pty Ltd </t>
  </si>
  <si>
    <t xml:space="preserve">MB Melbourne Central </t>
  </si>
  <si>
    <t>Mewah-Oils Sdn Bhd</t>
  </si>
  <si>
    <t>Mewaholeo Industrie</t>
  </si>
  <si>
    <t xml:space="preserve">MHC Coldstorage Sdn </t>
  </si>
  <si>
    <t>MKRS Bumi (M) Sdn Bhd</t>
  </si>
  <si>
    <t xml:space="preserve">N.K Rubber (M) Sdn. </t>
  </si>
  <si>
    <t>Ocean21 Offshore Sdn Bhd</t>
  </si>
  <si>
    <t xml:space="preserve">OM Materials (Sarawak) </t>
  </si>
  <si>
    <t>Pertama Ferroalloys Sdn</t>
  </si>
  <si>
    <t xml:space="preserve">Perusahaan Otomobil </t>
  </si>
  <si>
    <t>Pipesway Furniture Sdn Bhd</t>
  </si>
  <si>
    <t xml:space="preserve">PT Envirotech Akva </t>
  </si>
  <si>
    <t>PTS Goldkist Industrie</t>
  </si>
  <si>
    <t>Purebleach Sdn Bhd</t>
  </si>
  <si>
    <t>Pusan Furniture Industrie</t>
  </si>
  <si>
    <t>Radysis Asia Sdn Bhd</t>
  </si>
  <si>
    <t>Republic of Iraq</t>
  </si>
  <si>
    <t xml:space="preserve">Rizman Ruzaini Creations </t>
  </si>
  <si>
    <t>S P Setia Berhad</t>
  </si>
  <si>
    <t xml:space="preserve">Sarawak Petchem Sdn Bhd </t>
  </si>
  <si>
    <t>Seri Elbert (Singapore) Pte.</t>
  </si>
  <si>
    <t xml:space="preserve">Seri Emei (Singapore) Pte. </t>
  </si>
  <si>
    <t>Seri Emory (Singapore) Pte.</t>
  </si>
  <si>
    <t>Seri Emperor (Singapore) Pte.</t>
  </si>
  <si>
    <t>Seri Erlang (Singapore) Pte.</t>
  </si>
  <si>
    <t>Seri Everest (Singapore) Pte.</t>
  </si>
  <si>
    <t xml:space="preserve">Siti Khadijah Apparel </t>
  </si>
  <si>
    <t>SKS Claremont Pty Ltd</t>
  </si>
  <si>
    <t>Sky Blue Media Sdn Bhd</t>
  </si>
  <si>
    <t>SMH Rail Sdn Bhd</t>
  </si>
  <si>
    <t xml:space="preserve">Southeast Asia Fruits </t>
  </si>
  <si>
    <t xml:space="preserve">Sunnite Timur Sdn Bhd </t>
  </si>
  <si>
    <t xml:space="preserve">Tabco Food Services </t>
  </si>
  <si>
    <t>Thai Aroi Rice Vermicell</t>
  </si>
  <si>
    <t>The Ministry of Finance Government of LAO PDR</t>
  </si>
  <si>
    <t xml:space="preserve">Tiong Nam Logistics Solutions </t>
  </si>
  <si>
    <t>Tristar Global Sdn Bhd</t>
  </si>
  <si>
    <t xml:space="preserve">UB Acrylic (M) Sdn </t>
  </si>
  <si>
    <t>Urban Pinnacle Sdn Bhd</t>
  </si>
  <si>
    <t>Well-Built Alloy Industrie</t>
  </si>
  <si>
    <t xml:space="preserve">WSA Venture Australia </t>
  </si>
  <si>
    <t>YH Polymer Sdn. Bhd</t>
  </si>
  <si>
    <t>Yinson Global Corporat</t>
  </si>
  <si>
    <t>Zaid Ibrahim &amp; Co.</t>
  </si>
  <si>
    <t>Biforst Logistics Sdn Bhd</t>
  </si>
  <si>
    <t>Cahya Mata Phosphat</t>
  </si>
  <si>
    <t>Choon Eng (Sarawak)</t>
  </si>
  <si>
    <t>Hyrax Oil Sdn Bhd</t>
  </si>
  <si>
    <t xml:space="preserve">Ingress Industrial </t>
  </si>
  <si>
    <t xml:space="preserve">JFC Food Industries Sdn Bhd </t>
  </si>
  <si>
    <t>Jland Australia Pty Ltd</t>
  </si>
  <si>
    <t>Joyeria Kohinoor Sdn Bhd</t>
  </si>
  <si>
    <t>KR Travel &amp; Tours Sdn Bhd</t>
  </si>
  <si>
    <t xml:space="preserve">PWN Excellence Sdn </t>
  </si>
  <si>
    <t>Republic of Seychelle</t>
  </si>
  <si>
    <t>Saragreen Sdn Bhd</t>
  </si>
  <si>
    <t>Sri Dayaa Manufacturing Sdn</t>
  </si>
  <si>
    <t xml:space="preserve">Taiace Energy Services </t>
  </si>
  <si>
    <t>Teras Budi Resource</t>
  </si>
  <si>
    <t>3308-02137-131-0440-00</t>
  </si>
  <si>
    <t>3308-01137-122-0439-00</t>
  </si>
  <si>
    <t>3308-01137-110-0437-00</t>
  </si>
  <si>
    <t>SUNNITE TIMUR SDN BHD</t>
  </si>
  <si>
    <t>3308-01137-107-0430-00</t>
  </si>
  <si>
    <t>3308-05013-107-0438-00</t>
  </si>
  <si>
    <t>3308-02246-107-0434-00</t>
  </si>
  <si>
    <t>YINSON GLOBAL CORPORATION (S) PTE LTD</t>
  </si>
  <si>
    <t>3308-02205-107-0441-00</t>
  </si>
  <si>
    <t>SAGE PROMASTER SDN BHD</t>
  </si>
  <si>
    <t>SKS CLAREMONT PTY LTD</t>
  </si>
  <si>
    <t>Sum of ECL - July 20252</t>
  </si>
  <si>
    <t>Sum of ECL - July 2025</t>
  </si>
  <si>
    <t>(BS ECL Stage 1, 07/2025 -Conventional)</t>
  </si>
  <si>
    <t>(BS ECL Stage 2, 07/2025 -Conventional)</t>
  </si>
  <si>
    <t>(BS ECL Stage 1, 07/2025 -Islamic)</t>
  </si>
  <si>
    <t>(BS ECL Stage 2, 07/2025 -Islamic )</t>
  </si>
  <si>
    <t>(BS ECL Stage 1, 07/2025 -Conventional - BG)</t>
  </si>
  <si>
    <t>(BS ECL Stage 2, 07/2025 -Conventional - BG)</t>
  </si>
  <si>
    <t>(BS ECL Stage 1, 07/2025 -Islamic - BG)</t>
  </si>
  <si>
    <t>(BS ECL Stage 2, 07/2025 -Islamic - BG)</t>
  </si>
  <si>
    <t>(BS ECL Stage 1, 07/2025 -Conventional - Undrawn Loan)</t>
  </si>
  <si>
    <t>(BS ECL Stage 2, 07/2025 -Conventional - Undrawn Loan)</t>
  </si>
  <si>
    <t>(BS ECL Stage 1, 07/2025 -Islamic - Undrawn Loan)</t>
  </si>
  <si>
    <t>(BS ECL Stage 2, 07/2025 -Islamic - Undrawn Loan)</t>
  </si>
  <si>
    <t>EXIM Islamic Banking                        Export-Import Bank FS Version 2                       Time 02:34:02     Date  10.08.2025</t>
  </si>
  <si>
    <t>(01.2025-07.2025)</t>
  </si>
  <si>
    <t>SST - Service Tax</t>
  </si>
  <si>
    <t>InLieu</t>
  </si>
  <si>
    <t>Staff Welfare</t>
  </si>
  <si>
    <t>Driver Allowance</t>
  </si>
  <si>
    <t>EXIM Bank of Malaysia                       Export-Import Bank FS Version 2                       Time 02:34:02     Date  10.08.2025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</si>
</sst>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b/>
      <u/>
      <sz val="11"/>
      <name val="Aptos Narrow"/>
      <family val="2"/>
      <scheme val="minor"/>
    </font>
    <font>
      <i/>
      <sz val="11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color rgb="FF00B0F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rgb="FFEE000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rgb="FFEE0000"/>
      <name val="Aptos Narrow"/>
      <family val="2"/>
      <scheme val="minor"/>
    </font>
    <font>
      <b/>
      <sz val="10"/>
      <color rgb="FFEE000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3">
    <xf numFmtId="0" fontId="0" fillId="0" borderId="0" xfId="0"/>
    <xf numFmtId="0" fontId="4" fillId="2" borderId="0" xfId="0" applyFont="1" applyFill="1"/>
    <xf numFmtId="0" fontId="4" fillId="2" borderId="1" xfId="0" applyFont="1" applyFill="1" applyBorder="1" applyAlignment="1">
      <alignment horizontal="center"/>
    </xf>
    <xf numFmtId="43" fontId="4" fillId="2" borderId="0" xfId="1" applyFont="1" applyFill="1"/>
    <xf numFmtId="43" fontId="4" fillId="2" borderId="0" xfId="0" applyNumberFormat="1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43" fontId="3" fillId="2" borderId="1" xfId="1" applyFont="1" applyFill="1" applyBorder="1"/>
    <xf numFmtId="43" fontId="3" fillId="2" borderId="1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3" fontId="4" fillId="2" borderId="0" xfId="1" applyFont="1" applyFill="1" applyAlignment="1">
      <alignment horizontal="center"/>
    </xf>
    <xf numFmtId="43" fontId="3" fillId="2" borderId="0" xfId="1" applyFont="1" applyFill="1" applyAlignment="1">
      <alignment horizontal="center"/>
    </xf>
    <xf numFmtId="43" fontId="3" fillId="2" borderId="2" xfId="1" applyFont="1" applyFill="1" applyBorder="1" applyAlignment="1">
      <alignment horizontal="center"/>
    </xf>
    <xf numFmtId="43" fontId="3" fillId="2" borderId="3" xfId="1" applyFont="1" applyFill="1" applyBorder="1"/>
    <xf numFmtId="43" fontId="3" fillId="3" borderId="7" xfId="1" applyFont="1" applyFill="1" applyBorder="1" applyAlignment="1">
      <alignment horizontal="center" vertical="top"/>
    </xf>
    <xf numFmtId="43" fontId="3" fillId="3" borderId="4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3" borderId="8" xfId="0" applyFont="1" applyFill="1" applyBorder="1" applyAlignment="1">
      <alignment horizontal="center" vertical="top"/>
    </xf>
    <xf numFmtId="17" fontId="4" fillId="2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top"/>
    </xf>
    <xf numFmtId="0" fontId="3" fillId="3" borderId="7" xfId="0" applyFont="1" applyFill="1" applyBorder="1" applyAlignment="1">
      <alignment horizontal="center" vertical="top"/>
    </xf>
    <xf numFmtId="0" fontId="5" fillId="5" borderId="0" xfId="0" applyFont="1" applyFill="1"/>
    <xf numFmtId="0" fontId="4" fillId="5" borderId="0" xfId="0" applyFont="1" applyFill="1"/>
    <xf numFmtId="0" fontId="4" fillId="0" borderId="0" xfId="0" applyFont="1"/>
    <xf numFmtId="164" fontId="2" fillId="0" borderId="0" xfId="2" applyFont="1"/>
    <xf numFmtId="0" fontId="4" fillId="5" borderId="0" xfId="0" quotePrefix="1" applyFont="1" applyFill="1"/>
    <xf numFmtId="0" fontId="4" fillId="5" borderId="0" xfId="0" applyFont="1" applyFill="1" applyAlignment="1">
      <alignment horizontal="center"/>
    </xf>
    <xf numFmtId="0" fontId="6" fillId="5" borderId="0" xfId="0" applyFont="1" applyFill="1"/>
    <xf numFmtId="0" fontId="5" fillId="7" borderId="0" xfId="0" applyFont="1" applyFill="1"/>
    <xf numFmtId="0" fontId="4" fillId="7" borderId="0" xfId="0" applyFont="1" applyFill="1"/>
    <xf numFmtId="0" fontId="4" fillId="7" borderId="0" xfId="0" applyFont="1" applyFill="1" applyAlignment="1">
      <alignment horizontal="center"/>
    </xf>
    <xf numFmtId="0" fontId="6" fillId="7" borderId="0" xfId="0" applyFont="1" applyFill="1"/>
    <xf numFmtId="40" fontId="4" fillId="7" borderId="0" xfId="0" applyNumberFormat="1" applyFont="1" applyFill="1"/>
    <xf numFmtId="164" fontId="4" fillId="4" borderId="0" xfId="2" applyFont="1" applyFill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1"/>
    </xf>
    <xf numFmtId="0" fontId="3" fillId="2" borderId="0" xfId="0" applyFont="1" applyFill="1" applyAlignment="1">
      <alignment horizontal="center"/>
    </xf>
    <xf numFmtId="43" fontId="3" fillId="2" borderId="0" xfId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4" fontId="9" fillId="0" borderId="0" xfId="0" applyNumberFormat="1" applyFont="1"/>
    <xf numFmtId="0" fontId="9" fillId="0" borderId="0" xfId="0" applyFont="1"/>
    <xf numFmtId="43" fontId="7" fillId="2" borderId="0" xfId="1" applyFont="1" applyFill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164" fontId="0" fillId="0" borderId="0" xfId="0" applyNumberFormat="1"/>
    <xf numFmtId="164" fontId="4" fillId="2" borderId="0" xfId="0" applyNumberFormat="1" applyFont="1" applyFill="1"/>
    <xf numFmtId="165" fontId="7" fillId="2" borderId="0" xfId="0" applyNumberFormat="1" applyFont="1" applyFill="1"/>
    <xf numFmtId="165" fontId="7" fillId="2" borderId="0" xfId="0" applyNumberFormat="1" applyFont="1" applyFill="1" applyAlignment="1">
      <alignment horizontal="right"/>
    </xf>
    <xf numFmtId="166" fontId="7" fillId="2" borderId="0" xfId="1" applyNumberFormat="1" applyFont="1" applyFill="1" applyAlignment="1">
      <alignment horizontal="center"/>
    </xf>
    <xf numFmtId="43" fontId="4" fillId="2" borderId="0" xfId="0" applyNumberFormat="1" applyFont="1" applyFill="1" applyAlignment="1">
      <alignment horizontal="center"/>
    </xf>
    <xf numFmtId="1" fontId="12" fillId="8" borderId="0" xfId="0" applyNumberFormat="1" applyFont="1" applyFill="1" applyAlignment="1">
      <alignment horizontal="center" vertical="center"/>
    </xf>
    <xf numFmtId="1" fontId="12" fillId="8" borderId="0" xfId="0" quotePrefix="1" applyNumberFormat="1" applyFont="1" applyFill="1" applyAlignment="1">
      <alignment horizontal="center" vertical="center"/>
    </xf>
    <xf numFmtId="0" fontId="13" fillId="0" borderId="0" xfId="0" applyFont="1"/>
    <xf numFmtId="1" fontId="12" fillId="8" borderId="0" xfId="0" applyNumberFormat="1" applyFont="1" applyFill="1" applyAlignment="1">
      <alignment horizontal="center" vertical="center" wrapText="1"/>
    </xf>
    <xf numFmtId="0" fontId="14" fillId="0" borderId="0" xfId="0" applyFont="1"/>
    <xf numFmtId="164" fontId="9" fillId="6" borderId="0" xfId="0" applyNumberFormat="1" applyFont="1" applyFill="1"/>
    <xf numFmtId="164" fontId="9" fillId="6" borderId="4" xfId="0" applyNumberFormat="1" applyFont="1" applyFill="1" applyBorder="1"/>
    <xf numFmtId="164" fontId="9" fillId="0" borderId="0" xfId="2" applyFont="1"/>
    <xf numFmtId="164" fontId="9" fillId="0" borderId="0" xfId="2" applyFont="1" applyFill="1"/>
    <xf numFmtId="164" fontId="0" fillId="0" borderId="0" xfId="2" applyFont="1"/>
    <xf numFmtId="164" fontId="0" fillId="0" borderId="0" xfId="2" applyFont="1" applyFill="1"/>
    <xf numFmtId="164" fontId="9" fillId="0" borderId="9" xfId="0" applyNumberFormat="1" applyFont="1" applyBorder="1"/>
    <xf numFmtId="164" fontId="9" fillId="0" borderId="4" xfId="0" applyNumberFormat="1" applyFont="1" applyBorder="1"/>
    <xf numFmtId="164" fontId="15" fillId="0" borderId="0" xfId="2" applyFont="1" applyFill="1"/>
    <xf numFmtId="164" fontId="0" fillId="0" borderId="9" xfId="0" applyNumberFormat="1" applyBorder="1"/>
    <xf numFmtId="164" fontId="9" fillId="0" borderId="10" xfId="0" applyNumberFormat="1" applyFont="1" applyBorder="1"/>
    <xf numFmtId="0" fontId="15" fillId="9" borderId="0" xfId="0" applyFont="1" applyFill="1"/>
    <xf numFmtId="164" fontId="9" fillId="4" borderId="0" xfId="0" applyNumberFormat="1" applyFont="1" applyFill="1"/>
    <xf numFmtId="164" fontId="9" fillId="10" borderId="0" xfId="0" applyNumberFormat="1" applyFont="1" applyFill="1"/>
    <xf numFmtId="0" fontId="2" fillId="0" borderId="0" xfId="0" applyFont="1"/>
    <xf numFmtId="164" fontId="4" fillId="0" borderId="0" xfId="2" applyFont="1" applyFill="1"/>
    <xf numFmtId="164" fontId="2" fillId="0" borderId="0" xfId="2" applyFont="1" applyFill="1"/>
    <xf numFmtId="0" fontId="2" fillId="0" borderId="0" xfId="0" applyFont="1" applyAlignment="1">
      <alignment horizontal="center"/>
    </xf>
    <xf numFmtId="0" fontId="7" fillId="0" borderId="0" xfId="0" applyFont="1"/>
    <xf numFmtId="40" fontId="4" fillId="11" borderId="0" xfId="0" applyNumberFormat="1" applyFont="1" applyFill="1"/>
    <xf numFmtId="0" fontId="3" fillId="3" borderId="1" xfId="0" applyFont="1" applyFill="1" applyBorder="1" applyAlignment="1">
      <alignment horizontal="left" vertical="top"/>
    </xf>
    <xf numFmtId="1" fontId="12" fillId="8" borderId="0" xfId="0" applyNumberFormat="1" applyFont="1" applyFill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left" vertical="center" indent="1"/>
    </xf>
    <xf numFmtId="164" fontId="4" fillId="0" borderId="0" xfId="2" applyFont="1" applyFill="1" applyAlignment="1" applyProtection="1">
      <alignment vertical="center"/>
    </xf>
    <xf numFmtId="0" fontId="16" fillId="4" borderId="0" xfId="0" applyFont="1" applyFill="1" applyAlignment="1">
      <alignment horizontal="left" vertical="center" indent="1"/>
    </xf>
    <xf numFmtId="164" fontId="16" fillId="4" borderId="0" xfId="2" applyFont="1" applyFill="1" applyAlignment="1" applyProtection="1">
      <alignment vertical="center"/>
    </xf>
    <xf numFmtId="165" fontId="17" fillId="12" borderId="0" xfId="2" applyNumberFormat="1" applyFont="1" applyFill="1" applyAlignment="1" applyProtection="1">
      <alignment horizontal="center" vertical="center" wrapText="1"/>
      <protection locked="0"/>
    </xf>
    <xf numFmtId="164" fontId="17" fillId="12" borderId="0" xfId="2" applyFont="1" applyFill="1" applyAlignment="1" applyProtection="1">
      <alignment horizontal="center" vertical="center" wrapText="1"/>
      <protection locked="0"/>
    </xf>
    <xf numFmtId="165" fontId="13" fillId="12" borderId="0" xfId="2" applyNumberFormat="1" applyFont="1" applyFill="1" applyAlignment="1" applyProtection="1">
      <alignment vertical="center"/>
    </xf>
    <xf numFmtId="164" fontId="17" fillId="12" borderId="0" xfId="2" applyFont="1" applyFill="1" applyAlignment="1" applyProtection="1">
      <alignment vertical="center"/>
    </xf>
    <xf numFmtId="165" fontId="18" fillId="4" borderId="0" xfId="2" applyNumberFormat="1" applyFont="1" applyFill="1" applyAlignment="1" applyProtection="1">
      <alignment vertical="center"/>
    </xf>
    <xf numFmtId="164" fontId="19" fillId="4" borderId="0" xfId="2" applyFont="1" applyFill="1" applyAlignment="1" applyProtection="1">
      <alignment vertical="center"/>
    </xf>
    <xf numFmtId="165" fontId="13" fillId="0" borderId="0" xfId="2" applyNumberFormat="1" applyFont="1" applyFill="1" applyAlignment="1" applyProtection="1">
      <alignment vertical="center"/>
    </xf>
    <xf numFmtId="164" fontId="17" fillId="0" borderId="0" xfId="2" applyFont="1" applyFill="1" applyAlignment="1" applyProtection="1">
      <alignment vertical="center"/>
    </xf>
    <xf numFmtId="165" fontId="18" fillId="0" borderId="0" xfId="2" applyNumberFormat="1" applyFont="1" applyFill="1" applyAlignment="1" applyProtection="1">
      <alignment vertical="center"/>
    </xf>
    <xf numFmtId="164" fontId="19" fillId="0" borderId="0" xfId="2" applyFont="1" applyFill="1" applyAlignment="1" applyProtection="1">
      <alignment vertical="center"/>
    </xf>
    <xf numFmtId="0" fontId="8" fillId="0" borderId="0" xfId="0" applyFont="1"/>
    <xf numFmtId="164" fontId="3" fillId="0" borderId="0" xfId="2" applyFont="1" applyFill="1" applyAlignment="1" applyProtection="1">
      <alignment vertical="center"/>
    </xf>
    <xf numFmtId="165" fontId="17" fillId="12" borderId="10" xfId="2" applyNumberFormat="1" applyFont="1" applyFill="1" applyBorder="1" applyAlignment="1" applyProtection="1">
      <alignment vertical="center"/>
    </xf>
    <xf numFmtId="164" fontId="3" fillId="2" borderId="1" xfId="0" applyNumberFormat="1" applyFont="1" applyFill="1" applyBorder="1"/>
    <xf numFmtId="164" fontId="13" fillId="0" borderId="0" xfId="2" applyFont="1" applyFill="1" applyAlignment="1" applyProtection="1">
      <alignment vertical="center"/>
    </xf>
    <xf numFmtId="164" fontId="13" fillId="12" borderId="0" xfId="2" applyFont="1" applyFill="1" applyAlignment="1" applyProtection="1">
      <alignment vertical="center"/>
    </xf>
    <xf numFmtId="164" fontId="18" fillId="12" borderId="0" xfId="2" applyFont="1" applyFill="1" applyAlignment="1" applyProtection="1">
      <alignment vertical="center"/>
    </xf>
    <xf numFmtId="164" fontId="18" fillId="0" borderId="0" xfId="2" applyFont="1" applyFill="1" applyAlignment="1" applyProtection="1">
      <alignment vertical="center"/>
    </xf>
    <xf numFmtId="164" fontId="17" fillId="12" borderId="10" xfId="2" applyFont="1" applyFill="1" applyBorder="1" applyAlignment="1" applyProtection="1">
      <alignment vertical="center"/>
    </xf>
    <xf numFmtId="40" fontId="4" fillId="0" borderId="0" xfId="0" applyNumberFormat="1" applyFont="1"/>
    <xf numFmtId="43" fontId="4" fillId="0" borderId="0" xfId="0" applyNumberFormat="1" applyFont="1"/>
    <xf numFmtId="4" fontId="2" fillId="0" borderId="0" xfId="0" applyNumberFormat="1" applyFont="1"/>
    <xf numFmtId="40" fontId="2" fillId="0" borderId="0" xfId="0" applyNumberFormat="1" applyFont="1"/>
    <xf numFmtId="4" fontId="4" fillId="0" borderId="0" xfId="0" applyNumberFormat="1" applyFont="1"/>
    <xf numFmtId="0" fontId="4" fillId="0" borderId="0" xfId="0" applyFont="1" applyAlignment="1">
      <alignment horizontal="center"/>
    </xf>
    <xf numFmtId="43" fontId="9" fillId="0" borderId="0" xfId="0" applyNumberFormat="1" applyFont="1"/>
    <xf numFmtId="1" fontId="4" fillId="2" borderId="0" xfId="0" applyNumberFormat="1" applyFont="1" applyFill="1"/>
    <xf numFmtId="164" fontId="4" fillId="0" borderId="3" xfId="1" applyNumberFormat="1" applyFont="1" applyFill="1" applyBorder="1" applyAlignment="1">
      <alignment horizontal="center"/>
    </xf>
    <xf numFmtId="164" fontId="4" fillId="0" borderId="3" xfId="1" applyNumberFormat="1" applyFont="1" applyFill="1" applyBorder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3" xfId="0" applyNumberFormat="1" applyFont="1" applyBorder="1"/>
    <xf numFmtId="1" fontId="4" fillId="0" borderId="0" xfId="0" applyNumberFormat="1" applyFont="1"/>
    <xf numFmtId="164" fontId="4" fillId="0" borderId="1" xfId="1" applyNumberFormat="1" applyFont="1" applyFill="1" applyBorder="1"/>
    <xf numFmtId="49" fontId="4" fillId="2" borderId="1" xfId="0" quotePrefix="1" applyNumberFormat="1" applyFont="1" applyFill="1" applyBorder="1"/>
    <xf numFmtId="0" fontId="4" fillId="2" borderId="1" xfId="0" applyFont="1" applyFill="1" applyBorder="1" applyAlignment="1">
      <alignment horizontal="left"/>
    </xf>
    <xf numFmtId="49" fontId="4" fillId="0" borderId="1" xfId="0" quotePrefix="1" applyNumberFormat="1" applyFont="1" applyBorder="1"/>
    <xf numFmtId="43" fontId="0" fillId="0" borderId="0" xfId="1" applyFont="1"/>
    <xf numFmtId="164" fontId="4" fillId="0" borderId="0" xfId="0" applyNumberFormat="1" applyFont="1"/>
    <xf numFmtId="40" fontId="4" fillId="12" borderId="0" xfId="0" applyNumberFormat="1" applyFont="1" applyFill="1"/>
    <xf numFmtId="0" fontId="11" fillId="4" borderId="0" xfId="0" applyFont="1" applyFill="1" applyAlignment="1">
      <alignment horizontal="center" vertical="center" wrapText="1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7" fontId="3" fillId="2" borderId="1" xfId="1" applyNumberFormat="1" applyFont="1" applyFill="1" applyBorder="1" applyAlignment="1">
      <alignment horizontal="center" vertical="center"/>
    </xf>
    <xf numFmtId="17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Comma" xfId="1" builtinId="3"/>
    <cellStyle name="Comma 2" xfId="2" xr:uid="{D690C894-071A-4853-9D2A-888B8D61F94D}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mexim.sharepoint.com/sites/Division-FinanceandOperations/Shared%20Documents/Dept%20-%20Finance%20and%20Accounting/Dept%20-%20Finance%20and%20Reporting/FAIR/01.%20ACC%20OPS%20-%20OTHER/RECONCILIATION/List%20of%20Recon/2025/05%20May%202025/ECL%20Stage%201%20&amp;%202/ECL%20PNL%20%20202505.xlsx" TargetMode="External"/><Relationship Id="rId2" Type="http://schemas.microsoft.com/office/2019/04/relationships/externalLinkLongPath" Target="https://mexim.sharepoint.com/sites/Division-FinanceandOperations/Shared%20Documents/Dept%20-%20Finance%20and%20Accounting/Dept%20-%20Finance%20and%20Reporting/FAIR/01.%20ACC%20OPS%20-%20OTHER/RECONCILIATION/List%20of%20Recon/2025/07%20Jul%202025/ECL%20PNL%20%20202505.xlsx?6754730A" TargetMode="External"/><Relationship Id="rId1" Type="http://schemas.openxmlformats.org/officeDocument/2006/relationships/externalLinkPath" Target="file:///\\6754730A\ECL%20PNL%20%20202505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exim-my.sharepoint.com/personal/rajmatulain_exim_com_my/Documents/Desktop/07.%20July25%20closing/07.%20ECL%20Computation%20Client%20Template%20July%202025%20(Manual)%20-%20ECL%20C&amp;CTemplate%20(Final)%20v1.xlsm" TargetMode="External"/><Relationship Id="rId1" Type="http://schemas.openxmlformats.org/officeDocument/2006/relationships/externalLinkPath" Target="https://mexim-my.sharepoint.com/personal/rajmatulain_exim_com_my/Documents/Desktop/07.%20July25%20closing/07.%20ECL%20Computation%20Client%20Template%20July%202025%20(Manual)%20-%20ECL%20C&amp;CTemplate%20(Final)%20v1.xlsm" TargetMode="External"/></Relationships>
</file>

<file path=xl/externalLinks/_rels/externalLink3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mexim.sharepoint.com/sites/Division-FinanceandOperations/Shared%20Documents/Dept%20-%20Finance%20and%20Accounting/Dept%20-%20Finance%20and%20Reporting/FAIR/01.%20ACC%20OPS%20-%20OTHER/RECONCILIATION/List%20of%20Recon/2025/06%20Jun%202025/ECL%20Stage%201%20&amp;%202/ECL%20S1%20S2%20Jun-2025%20working%20v5.xlsx" TargetMode="External"/><Relationship Id="rId2" Type="http://schemas.microsoft.com/office/2019/04/relationships/externalLinkLongPath" Target="https://mexim.sharepoint.com/sites/Division-FinanceandOperations/Shared%20Documents/Dept%20-%20Finance%20and%20Accounting/Dept%20-%20Finance%20and%20Reporting/FAIR/01.%20ACC%20OPS%20-%20OTHER/RECONCILIATION/List%20of%20Recon/2025/06%20Jun%202025/ECL%20Stage%201%20&amp;%202/ECL%20S1%20S2%20Jun-2025%20working%20v5.xlsx?690F26CC" TargetMode="External"/><Relationship Id="rId1" Type="http://schemas.openxmlformats.org/officeDocument/2006/relationships/externalLinkPath" Target="file:///\\690F26CC\ECL%20S1%20S2%20Jun-2025%20working%20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JVBS202211"/>
      <sheetName val="workjv202211"/>
      <sheetName val="ECL PNL202211"/>
      <sheetName val="ECL YTD202211"/>
      <sheetName val="working202211"/>
      <sheetName val="YTDworking202211"/>
      <sheetName val="ECL PNL202212"/>
      <sheetName val="ECL YTD202212"/>
      <sheetName val="working202212"/>
      <sheetName val="YTDworking202212"/>
      <sheetName val="JVBS202212"/>
      <sheetName val="workjv202212"/>
      <sheetName val="workjv202213"/>
      <sheetName val="ECL PNL202213"/>
      <sheetName val="ECL YTD202213"/>
      <sheetName val="working202213"/>
      <sheetName val="YTDworking202213"/>
      <sheetName val="JVBS202213"/>
      <sheetName val="workjv202301"/>
      <sheetName val="workjv202301P13"/>
      <sheetName val="ECL PNL202301P13"/>
      <sheetName val="ECL PNL202301"/>
      <sheetName val="ECL YTD202301"/>
      <sheetName val="working202301"/>
      <sheetName val="YTDworking202301"/>
      <sheetName val="JVBS202301"/>
      <sheetName val="workjv202302P13"/>
      <sheetName val="ECL PNL202302P13"/>
      <sheetName val="workjv202302"/>
      <sheetName val="ECL PNL202302"/>
      <sheetName val="ECL YTD202302"/>
      <sheetName val="working202302"/>
      <sheetName val="YTDworking202302"/>
      <sheetName val="JVBS202302"/>
      <sheetName val="workjv202303"/>
      <sheetName val="ECL PNL202303"/>
      <sheetName val="ECL YTD202303"/>
      <sheetName val="working202303"/>
      <sheetName val="YTDworking202303"/>
      <sheetName val="JVBS202303"/>
      <sheetName val="workjv202304"/>
      <sheetName val="ECL PNL202304"/>
      <sheetName val="ECL YTD202304"/>
      <sheetName val="JVBS202304"/>
      <sheetName val="workjv202305"/>
      <sheetName val="ECL PNL202305"/>
      <sheetName val="ECL YTD202305"/>
      <sheetName val="JVBS202305"/>
      <sheetName val="JVBS202306"/>
      <sheetName val="workjv202306"/>
      <sheetName val="ECL PNL202306"/>
      <sheetName val="ECL YTD202306"/>
      <sheetName val="JVBS202307"/>
      <sheetName val="workjv202307"/>
      <sheetName val="ECL PNL202307"/>
      <sheetName val="ECL YTD202307"/>
      <sheetName val="JVBS202308"/>
      <sheetName val="JVBS202308 (revised)"/>
      <sheetName val="workjv202308"/>
      <sheetName val="ECL PNL202308"/>
      <sheetName val="ECL YTD202308"/>
      <sheetName val="JVBS202309"/>
      <sheetName val="workjv202309"/>
      <sheetName val="ECL PNL202309"/>
      <sheetName val="ECL YTD202309"/>
      <sheetName val="JVBS202310"/>
      <sheetName val="workjv202310"/>
      <sheetName val="ECL PNL202310"/>
      <sheetName val="ECL YTD202310"/>
      <sheetName val="JVBS202311"/>
      <sheetName val="workjv202311"/>
      <sheetName val="ECL PNL202311"/>
      <sheetName val="ECL YTD202311"/>
      <sheetName val="JVBS202312"/>
      <sheetName val="workjv202312"/>
      <sheetName val="ECL PNL202312"/>
      <sheetName val="ECL YTD202312"/>
      <sheetName val="JVBS202312(P13)"/>
      <sheetName val="workjv202312(P13)"/>
      <sheetName val="workjv202312(P13) (2)"/>
      <sheetName val="ECL PNL202312(P13)"/>
      <sheetName val="ECL YTD202312(P13)"/>
      <sheetName val="JVBS202401(P13)"/>
      <sheetName val="workjv202401(P13)"/>
      <sheetName val="ECL PNL202401(P13)"/>
      <sheetName val="ECL YTD202401(P13)"/>
      <sheetName val="JVBSYTD202402(P13)"/>
      <sheetName val="JVRevJan2024"/>
      <sheetName val="workjvYTD202402(P13)"/>
      <sheetName val="workjv202402(P13)"/>
      <sheetName val="ECL PNL202402(P13)"/>
      <sheetName val="ECL YTD202402(P13)"/>
      <sheetName val="working ECL PNL202402(P13) "/>
      <sheetName val="working ECL YTD202402(P13)"/>
      <sheetName val="JVBSYTD202403"/>
      <sheetName val="workjv202403"/>
      <sheetName val="ECL PNL202403"/>
      <sheetName val="ECL YTD202403"/>
      <sheetName val="JVBSYTD202404"/>
      <sheetName val="workjv202404"/>
      <sheetName val="ECL PNL202404"/>
      <sheetName val="ECL YTD202404"/>
      <sheetName val="JVBSYTD202405"/>
      <sheetName val="JVadjMay"/>
      <sheetName val="workjv202405"/>
      <sheetName val="ECL PNL202405"/>
      <sheetName val="ECL YTD202405"/>
      <sheetName val="JVBSYTD202406"/>
      <sheetName val="workjv2024006"/>
      <sheetName val="ECL PNL2024006"/>
      <sheetName val="ECL YTD2024006"/>
      <sheetName val="JVBSYTD202407"/>
      <sheetName val="workjv2024007"/>
      <sheetName val="ECL PNL2024007"/>
      <sheetName val="ECL YTD2024007"/>
      <sheetName val="JVBSYTD202408"/>
      <sheetName val="workjv2024008"/>
      <sheetName val="ECL PNL2024008"/>
      <sheetName val="ECL YTD2024008"/>
      <sheetName val="JVBSYTD202409"/>
      <sheetName val="workjv202409"/>
      <sheetName val="ECL PNL202409"/>
      <sheetName val="ECL YTD202409"/>
      <sheetName val="JVBSYTD202410"/>
      <sheetName val="workjv202410"/>
      <sheetName val="ECL PNL202410"/>
      <sheetName val="ECL YTD202410"/>
      <sheetName val="JVBSYTD202411"/>
      <sheetName val="workjv202411"/>
      <sheetName val="ECL PNL202411"/>
      <sheetName val="ECL YTD202411"/>
      <sheetName val="JVBSYTD202411 (2)"/>
      <sheetName val="workjv202411 (2)"/>
      <sheetName val="ECL PNL202411 (2)"/>
      <sheetName val="ECL YTD202411 (2)"/>
      <sheetName val="JVBSYTD202412"/>
      <sheetName val="workjv202412"/>
      <sheetName val="ECL PNL202412"/>
      <sheetName val="ECL YTD202412"/>
      <sheetName val="JVBSYTD202501"/>
      <sheetName val="workjv202501"/>
      <sheetName val="ECL PNL202501"/>
      <sheetName val="ECL YTD202501"/>
      <sheetName val="JV202502"/>
      <sheetName val="workjv202502"/>
      <sheetName val="ECL PNL202502"/>
      <sheetName val="ECL YTD202502"/>
      <sheetName val="JVadj"/>
      <sheetName val="JV202503"/>
      <sheetName val="workjv202503"/>
      <sheetName val="ECL PNL202503"/>
      <sheetName val="ECL YTD202503"/>
      <sheetName val="BSPNL"/>
      <sheetName val="JV202504"/>
      <sheetName val="workjv202504"/>
      <sheetName val="ECL PNL202504"/>
      <sheetName val="ECL YTD202504"/>
      <sheetName val="Overall"/>
      <sheetName val="ECL LAF"/>
      <sheetName val="ECL C&amp;C"/>
      <sheetName val="YTD LAF (i)"/>
      <sheetName val="Sheet1"/>
      <sheetName val="ECL LAF (2)"/>
      <sheetName val="ECL C&amp;C (2)"/>
      <sheetName val="working ECL PNL202403"/>
      <sheetName val="working ECL YTD2024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>
        <row r="296">
          <cell r="GX296">
            <v>0</v>
          </cell>
          <cell r="HB296">
            <v>0</v>
          </cell>
        </row>
        <row r="297">
          <cell r="GX297">
            <v>0</v>
          </cell>
          <cell r="HB297">
            <v>0</v>
          </cell>
        </row>
        <row r="298">
          <cell r="GX298">
            <v>0</v>
          </cell>
          <cell r="HB298">
            <v>0</v>
          </cell>
        </row>
      </sheetData>
      <sheetData sheetId="151" refreshError="1"/>
      <sheetData sheetId="152"/>
      <sheetData sheetId="153" refreshError="1"/>
      <sheetData sheetId="154" refreshError="1"/>
      <sheetData sheetId="155">
        <row r="302">
          <cell r="GX302">
            <v>0</v>
          </cell>
          <cell r="HB302">
            <v>0</v>
          </cell>
        </row>
        <row r="303">
          <cell r="GX303">
            <v>0</v>
          </cell>
          <cell r="HB303">
            <v>0</v>
          </cell>
        </row>
        <row r="304">
          <cell r="GX304">
            <v>0</v>
          </cell>
          <cell r="HB304">
            <v>0</v>
          </cell>
        </row>
      </sheetData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posed working"/>
      <sheetName val="OM Materials - Revised ECL"/>
      <sheetName val="Active"/>
      <sheetName val="ECL"/>
      <sheetName val="Lifetime PD"/>
      <sheetName val="FL PD"/>
      <sheetName val="LGD"/>
      <sheetName val="FX Jul-26"/>
      <sheetName val="Manual"/>
    </sheetNames>
    <sheetDataSet>
      <sheetData sheetId="0"/>
      <sheetData sheetId="1"/>
      <sheetData sheetId="2">
        <row r="2">
          <cell r="B2" t="str">
            <v>Valuation date</v>
          </cell>
        </row>
        <row r="3">
          <cell r="B3" t="str">
            <v>Number of Loans</v>
          </cell>
        </row>
        <row r="5">
          <cell r="B5">
            <v>1</v>
          </cell>
          <cell r="S5">
            <v>18</v>
          </cell>
          <cell r="U5">
            <v>20</v>
          </cell>
        </row>
        <row r="6">
          <cell r="S6">
            <v>17</v>
          </cell>
          <cell r="U6">
            <v>19</v>
          </cell>
        </row>
        <row r="7">
          <cell r="B7" t="str">
            <v>Finance (SAP) Number</v>
          </cell>
          <cell r="S7" t="str">
            <v>Currency</v>
          </cell>
          <cell r="U7" t="str">
            <v>Watchlist (Yes/No)</v>
          </cell>
        </row>
        <row r="8">
          <cell r="B8">
            <v>501180</v>
          </cell>
          <cell r="S8" t="str">
            <v>MYR</v>
          </cell>
          <cell r="U8" t="str">
            <v>No</v>
          </cell>
        </row>
        <row r="9">
          <cell r="B9">
            <v>501125</v>
          </cell>
          <cell r="S9" t="str">
            <v>MYR</v>
          </cell>
          <cell r="U9" t="str">
            <v>No</v>
          </cell>
        </row>
        <row r="10">
          <cell r="B10">
            <v>501172</v>
          </cell>
          <cell r="S10" t="str">
            <v>MYR</v>
          </cell>
          <cell r="U10" t="str">
            <v>No</v>
          </cell>
        </row>
        <row r="11">
          <cell r="B11">
            <v>501111</v>
          </cell>
          <cell r="S11" t="str">
            <v>MYR</v>
          </cell>
          <cell r="U11" t="str">
            <v>No</v>
          </cell>
        </row>
        <row r="12">
          <cell r="B12">
            <v>501166</v>
          </cell>
          <cell r="S12" t="str">
            <v>MYR</v>
          </cell>
          <cell r="U12" t="str">
            <v>No</v>
          </cell>
        </row>
        <row r="13">
          <cell r="B13">
            <v>501173</v>
          </cell>
          <cell r="S13" t="str">
            <v>MYR</v>
          </cell>
          <cell r="U13" t="str">
            <v>No</v>
          </cell>
        </row>
        <row r="14">
          <cell r="B14">
            <v>501129</v>
          </cell>
          <cell r="S14" t="str">
            <v>MYR</v>
          </cell>
          <cell r="U14" t="str">
            <v>No</v>
          </cell>
        </row>
        <row r="15">
          <cell r="B15">
            <v>501209</v>
          </cell>
          <cell r="S15" t="str">
            <v>GBP</v>
          </cell>
          <cell r="U15" t="str">
            <v>No</v>
          </cell>
        </row>
        <row r="16">
          <cell r="B16">
            <v>501265</v>
          </cell>
          <cell r="S16" t="str">
            <v>MYR</v>
          </cell>
          <cell r="U16" t="str">
            <v>No</v>
          </cell>
        </row>
        <row r="17">
          <cell r="B17">
            <v>501161</v>
          </cell>
          <cell r="S17" t="str">
            <v>MYR</v>
          </cell>
          <cell r="U17" t="str">
            <v>No</v>
          </cell>
        </row>
        <row r="18">
          <cell r="B18">
            <v>501231</v>
          </cell>
          <cell r="S18" t="str">
            <v>MYR</v>
          </cell>
          <cell r="U18" t="str">
            <v>No</v>
          </cell>
        </row>
        <row r="19">
          <cell r="B19">
            <v>501137</v>
          </cell>
          <cell r="S19" t="str">
            <v>MYR</v>
          </cell>
          <cell r="U19" t="str">
            <v>No</v>
          </cell>
        </row>
        <row r="20">
          <cell r="B20">
            <v>501131</v>
          </cell>
          <cell r="S20" t="str">
            <v>MYR</v>
          </cell>
          <cell r="U20" t="str">
            <v>No</v>
          </cell>
        </row>
        <row r="21">
          <cell r="B21">
            <v>501114</v>
          </cell>
          <cell r="S21" t="str">
            <v>MYR</v>
          </cell>
          <cell r="U21" t="str">
            <v>No</v>
          </cell>
        </row>
        <row r="22">
          <cell r="B22">
            <v>501035</v>
          </cell>
          <cell r="S22" t="str">
            <v>MYR</v>
          </cell>
          <cell r="U22" t="str">
            <v>No</v>
          </cell>
        </row>
        <row r="23">
          <cell r="B23">
            <v>501086</v>
          </cell>
          <cell r="S23" t="str">
            <v>USD</v>
          </cell>
          <cell r="U23" t="str">
            <v>No</v>
          </cell>
        </row>
        <row r="24">
          <cell r="B24">
            <v>501156</v>
          </cell>
          <cell r="S24" t="str">
            <v>USD</v>
          </cell>
          <cell r="U24" t="str">
            <v>No</v>
          </cell>
        </row>
        <row r="25">
          <cell r="B25">
            <v>501100</v>
          </cell>
          <cell r="S25" t="str">
            <v>USD</v>
          </cell>
          <cell r="U25" t="str">
            <v>No</v>
          </cell>
        </row>
        <row r="26">
          <cell r="B26">
            <v>501159</v>
          </cell>
          <cell r="S26" t="str">
            <v>USD</v>
          </cell>
          <cell r="U26" t="str">
            <v>No</v>
          </cell>
        </row>
        <row r="27">
          <cell r="B27">
            <v>501234</v>
          </cell>
          <cell r="S27" t="str">
            <v>MYR</v>
          </cell>
          <cell r="U27" t="str">
            <v>No</v>
          </cell>
        </row>
        <row r="28">
          <cell r="B28">
            <v>501233</v>
          </cell>
          <cell r="S28" t="str">
            <v>MYR</v>
          </cell>
          <cell r="U28" t="str">
            <v>No</v>
          </cell>
        </row>
        <row r="29">
          <cell r="B29">
            <v>501222</v>
          </cell>
          <cell r="S29" t="str">
            <v>USD</v>
          </cell>
          <cell r="U29" t="str">
            <v>No</v>
          </cell>
        </row>
        <row r="30">
          <cell r="B30">
            <v>501219</v>
          </cell>
          <cell r="S30" t="str">
            <v>USD</v>
          </cell>
          <cell r="U30" t="str">
            <v>No</v>
          </cell>
        </row>
        <row r="31">
          <cell r="B31">
            <v>501232</v>
          </cell>
          <cell r="S31" t="str">
            <v>USD</v>
          </cell>
          <cell r="U31" t="str">
            <v>No</v>
          </cell>
        </row>
        <row r="32">
          <cell r="B32">
            <v>501242</v>
          </cell>
          <cell r="S32" t="str">
            <v>MYR</v>
          </cell>
          <cell r="U32" t="str">
            <v>No</v>
          </cell>
        </row>
        <row r="33">
          <cell r="B33">
            <v>501208</v>
          </cell>
          <cell r="S33" t="str">
            <v>MYR</v>
          </cell>
          <cell r="U33" t="str">
            <v>No</v>
          </cell>
        </row>
        <row r="34">
          <cell r="B34">
            <v>501181</v>
          </cell>
          <cell r="S34" t="str">
            <v>MYR</v>
          </cell>
          <cell r="U34" t="str">
            <v>No</v>
          </cell>
        </row>
        <row r="35">
          <cell r="B35">
            <v>500784</v>
          </cell>
          <cell r="S35" t="str">
            <v>MYR</v>
          </cell>
          <cell r="U35" t="str">
            <v>No</v>
          </cell>
        </row>
        <row r="36">
          <cell r="B36">
            <v>501147</v>
          </cell>
          <cell r="S36" t="str">
            <v>MYR</v>
          </cell>
          <cell r="U36" t="str">
            <v>No</v>
          </cell>
        </row>
        <row r="37">
          <cell r="B37">
            <v>501141</v>
          </cell>
          <cell r="S37" t="str">
            <v>MYR</v>
          </cell>
          <cell r="U37" t="str">
            <v>No</v>
          </cell>
        </row>
        <row r="38">
          <cell r="B38">
            <v>501149</v>
          </cell>
          <cell r="S38" t="str">
            <v>MYR</v>
          </cell>
          <cell r="U38" t="str">
            <v>No</v>
          </cell>
        </row>
        <row r="39">
          <cell r="B39">
            <v>501190</v>
          </cell>
          <cell r="S39" t="str">
            <v>USD</v>
          </cell>
          <cell r="U39" t="str">
            <v>No</v>
          </cell>
        </row>
        <row r="40">
          <cell r="B40">
            <v>501171</v>
          </cell>
          <cell r="S40" t="str">
            <v>USD</v>
          </cell>
          <cell r="U40" t="str">
            <v>No</v>
          </cell>
        </row>
        <row r="41">
          <cell r="B41">
            <v>501130</v>
          </cell>
          <cell r="S41" t="str">
            <v>MYR</v>
          </cell>
          <cell r="U41" t="str">
            <v>No</v>
          </cell>
        </row>
        <row r="42">
          <cell r="B42">
            <v>501128</v>
          </cell>
          <cell r="S42" t="str">
            <v>USD</v>
          </cell>
          <cell r="U42" t="str">
            <v>No</v>
          </cell>
        </row>
        <row r="43">
          <cell r="B43">
            <v>501210</v>
          </cell>
          <cell r="S43" t="str">
            <v>USD</v>
          </cell>
          <cell r="U43" t="str">
            <v>No</v>
          </cell>
        </row>
        <row r="44">
          <cell r="B44">
            <v>501194</v>
          </cell>
          <cell r="S44" t="str">
            <v>MYR</v>
          </cell>
          <cell r="U44" t="str">
            <v>No</v>
          </cell>
        </row>
        <row r="45">
          <cell r="B45">
            <v>501246</v>
          </cell>
          <cell r="S45" t="str">
            <v>MYR</v>
          </cell>
          <cell r="U45" t="str">
            <v>No</v>
          </cell>
        </row>
        <row r="46">
          <cell r="B46">
            <v>501192</v>
          </cell>
          <cell r="S46" t="str">
            <v>MYR</v>
          </cell>
          <cell r="U46" t="str">
            <v>No</v>
          </cell>
        </row>
        <row r="47">
          <cell r="B47">
            <v>501191</v>
          </cell>
          <cell r="S47" t="str">
            <v>MYR</v>
          </cell>
          <cell r="U47" t="str">
            <v>No</v>
          </cell>
        </row>
        <row r="48">
          <cell r="B48">
            <v>501140</v>
          </cell>
          <cell r="S48" t="str">
            <v>MYR</v>
          </cell>
          <cell r="U48" t="str">
            <v>No</v>
          </cell>
        </row>
        <row r="49">
          <cell r="B49">
            <v>501195</v>
          </cell>
          <cell r="S49" t="str">
            <v>MYR</v>
          </cell>
          <cell r="U49" t="str">
            <v>No</v>
          </cell>
        </row>
        <row r="50">
          <cell r="B50">
            <v>501245</v>
          </cell>
          <cell r="S50" t="str">
            <v>MYR</v>
          </cell>
          <cell r="U50" t="str">
            <v>No</v>
          </cell>
        </row>
        <row r="51">
          <cell r="B51">
            <v>500749</v>
          </cell>
          <cell r="S51" t="str">
            <v>EUR</v>
          </cell>
          <cell r="U51" t="str">
            <v>No</v>
          </cell>
        </row>
        <row r="52">
          <cell r="B52">
            <v>501146</v>
          </cell>
          <cell r="S52" t="str">
            <v>MYR</v>
          </cell>
          <cell r="U52" t="str">
            <v>No</v>
          </cell>
        </row>
        <row r="53">
          <cell r="B53">
            <v>501145</v>
          </cell>
          <cell r="S53" t="str">
            <v>MYR</v>
          </cell>
          <cell r="U53" t="str">
            <v>No</v>
          </cell>
        </row>
        <row r="54">
          <cell r="B54">
            <v>501160</v>
          </cell>
          <cell r="S54" t="str">
            <v>MYR</v>
          </cell>
          <cell r="U54" t="str">
            <v>No</v>
          </cell>
        </row>
        <row r="55">
          <cell r="B55">
            <v>501220</v>
          </cell>
          <cell r="S55" t="str">
            <v>MYR</v>
          </cell>
          <cell r="U55" t="str">
            <v>No</v>
          </cell>
        </row>
        <row r="56">
          <cell r="B56">
            <v>501201</v>
          </cell>
          <cell r="S56" t="str">
            <v>MYR</v>
          </cell>
          <cell r="U56" t="str">
            <v>No</v>
          </cell>
        </row>
        <row r="57">
          <cell r="B57">
            <v>501187</v>
          </cell>
          <cell r="S57" t="str">
            <v>MYR</v>
          </cell>
          <cell r="U57" t="str">
            <v>No</v>
          </cell>
        </row>
        <row r="58">
          <cell r="B58">
            <v>501186</v>
          </cell>
          <cell r="S58" t="str">
            <v>MYR</v>
          </cell>
          <cell r="U58" t="str">
            <v>No</v>
          </cell>
        </row>
        <row r="59">
          <cell r="B59">
            <v>501176</v>
          </cell>
          <cell r="S59" t="str">
            <v>MYR</v>
          </cell>
          <cell r="U59" t="str">
            <v>No</v>
          </cell>
        </row>
        <row r="60">
          <cell r="B60">
            <v>501205</v>
          </cell>
          <cell r="S60" t="str">
            <v>MYR</v>
          </cell>
          <cell r="U60" t="str">
            <v>No</v>
          </cell>
        </row>
        <row r="61">
          <cell r="B61">
            <v>501204</v>
          </cell>
          <cell r="S61" t="str">
            <v>MYR</v>
          </cell>
          <cell r="U61" t="str">
            <v>No</v>
          </cell>
        </row>
        <row r="62">
          <cell r="B62">
            <v>501249</v>
          </cell>
          <cell r="S62" t="str">
            <v>AUD</v>
          </cell>
          <cell r="U62" t="str">
            <v>No</v>
          </cell>
        </row>
        <row r="63">
          <cell r="B63">
            <v>501248</v>
          </cell>
          <cell r="S63" t="str">
            <v>AUD</v>
          </cell>
          <cell r="U63" t="str">
            <v>No</v>
          </cell>
        </row>
        <row r="64">
          <cell r="B64">
            <v>501251</v>
          </cell>
          <cell r="S64" t="str">
            <v>AUD</v>
          </cell>
          <cell r="U64" t="str">
            <v>No</v>
          </cell>
        </row>
        <row r="65">
          <cell r="B65">
            <v>501211</v>
          </cell>
          <cell r="S65" t="str">
            <v>MYR</v>
          </cell>
          <cell r="U65" t="str">
            <v>No</v>
          </cell>
        </row>
        <row r="66">
          <cell r="B66">
            <v>501252</v>
          </cell>
          <cell r="S66" t="str">
            <v>AUD</v>
          </cell>
          <cell r="U66" t="str">
            <v>No</v>
          </cell>
        </row>
        <row r="67">
          <cell r="B67">
            <v>501253</v>
          </cell>
          <cell r="S67" t="str">
            <v>AUD</v>
          </cell>
          <cell r="U67" t="str">
            <v>No</v>
          </cell>
        </row>
        <row r="68">
          <cell r="B68">
            <v>500790</v>
          </cell>
          <cell r="S68" t="str">
            <v>MYR</v>
          </cell>
          <cell r="U68" t="str">
            <v>No</v>
          </cell>
        </row>
        <row r="69">
          <cell r="B69">
            <v>500783</v>
          </cell>
          <cell r="S69" t="str">
            <v>MYR</v>
          </cell>
          <cell r="U69" t="str">
            <v>No</v>
          </cell>
        </row>
        <row r="70">
          <cell r="B70">
            <v>501240</v>
          </cell>
          <cell r="S70" t="str">
            <v>MYR</v>
          </cell>
          <cell r="U70" t="str">
            <v>No</v>
          </cell>
        </row>
        <row r="71">
          <cell r="B71">
            <v>501174</v>
          </cell>
          <cell r="S71" t="str">
            <v>MYR</v>
          </cell>
          <cell r="U71" t="str">
            <v>No</v>
          </cell>
        </row>
        <row r="72">
          <cell r="B72">
            <v>501255</v>
          </cell>
          <cell r="S72" t="str">
            <v>MYR</v>
          </cell>
          <cell r="U72" t="str">
            <v>No</v>
          </cell>
        </row>
        <row r="73">
          <cell r="B73">
            <v>501188</v>
          </cell>
          <cell r="S73" t="str">
            <v>MYR</v>
          </cell>
          <cell r="U73" t="str">
            <v>No</v>
          </cell>
        </row>
        <row r="74">
          <cell r="B74">
            <v>501241</v>
          </cell>
          <cell r="S74" t="str">
            <v>USD</v>
          </cell>
          <cell r="U74" t="str">
            <v>No</v>
          </cell>
        </row>
        <row r="75">
          <cell r="B75">
            <v>501230</v>
          </cell>
          <cell r="S75" t="str">
            <v>USD</v>
          </cell>
          <cell r="U75" t="str">
            <v>No</v>
          </cell>
        </row>
        <row r="76">
          <cell r="B76" t="str">
            <v>EXIM/OMS/BG(FG)/24/082</v>
          </cell>
          <cell r="S76" t="str">
            <v>MYR</v>
          </cell>
          <cell r="U76" t="str">
            <v>No</v>
          </cell>
        </row>
        <row r="77">
          <cell r="B77" t="str">
            <v>EXIM/OMS/BG(FG)/24/083</v>
          </cell>
          <cell r="S77" t="str">
            <v>MYR</v>
          </cell>
          <cell r="U77" t="str">
            <v>No</v>
          </cell>
        </row>
        <row r="78">
          <cell r="B78" t="str">
            <v>EXIM/OMS/BG(FG)/24/084</v>
          </cell>
          <cell r="S78" t="str">
            <v>MYR</v>
          </cell>
          <cell r="U78" t="str">
            <v>No</v>
          </cell>
        </row>
        <row r="79">
          <cell r="B79" t="str">
            <v>EXIM/OMS/BG(FG)/24/085</v>
          </cell>
          <cell r="S79" t="str">
            <v>MYR</v>
          </cell>
          <cell r="U79" t="str">
            <v>No</v>
          </cell>
        </row>
        <row r="80">
          <cell r="B80" t="str">
            <v>EXIM/OMS/BG(FG)/24/086</v>
          </cell>
          <cell r="S80" t="str">
            <v>MYR</v>
          </cell>
          <cell r="U80" t="str">
            <v>No</v>
          </cell>
        </row>
        <row r="81">
          <cell r="B81" t="str">
            <v>EXIM/OMS/BG(FG)/25/002</v>
          </cell>
          <cell r="S81" t="str">
            <v>MYR</v>
          </cell>
          <cell r="U81" t="str">
            <v>No</v>
          </cell>
        </row>
        <row r="82">
          <cell r="B82" t="str">
            <v>EXIM/OMS/BG(FG)/24/071</v>
          </cell>
          <cell r="S82" t="str">
            <v>MYR</v>
          </cell>
          <cell r="U82" t="str">
            <v>No</v>
          </cell>
        </row>
        <row r="83">
          <cell r="B83" t="str">
            <v>EXIM/OMS/BG(FG)/24/072</v>
          </cell>
          <cell r="S83" t="str">
            <v>MYR</v>
          </cell>
          <cell r="U83" t="str">
            <v>No</v>
          </cell>
        </row>
        <row r="84">
          <cell r="B84" t="str">
            <v>EXIM/OMS/BG(FG)/24/073</v>
          </cell>
          <cell r="S84" t="str">
            <v>MYR</v>
          </cell>
          <cell r="U84" t="str">
            <v>No</v>
          </cell>
        </row>
        <row r="85">
          <cell r="B85" t="str">
            <v>EXIM/OMS/BG(FG)/24/074</v>
          </cell>
          <cell r="S85" t="str">
            <v>MYR</v>
          </cell>
          <cell r="U85" t="str">
            <v>No</v>
          </cell>
        </row>
        <row r="86">
          <cell r="B86" t="str">
            <v>EXIM/OMS/BG(FG)/24/075</v>
          </cell>
          <cell r="S86" t="str">
            <v>MYR</v>
          </cell>
          <cell r="U86" t="str">
            <v>No</v>
          </cell>
        </row>
        <row r="87">
          <cell r="B87" t="str">
            <v>EXIM/OMS/BG(FG)/24/076</v>
          </cell>
          <cell r="S87" t="str">
            <v>MYR</v>
          </cell>
          <cell r="U87" t="str">
            <v>No</v>
          </cell>
        </row>
        <row r="88">
          <cell r="B88">
            <v>501263</v>
          </cell>
          <cell r="S88" t="str">
            <v>USD</v>
          </cell>
          <cell r="U88" t="str">
            <v>No</v>
          </cell>
        </row>
        <row r="89">
          <cell r="B89">
            <v>501168</v>
          </cell>
          <cell r="S89" t="str">
            <v>USD</v>
          </cell>
          <cell r="U89" t="str">
            <v>No</v>
          </cell>
        </row>
        <row r="90">
          <cell r="B90">
            <v>500694</v>
          </cell>
          <cell r="S90" t="str">
            <v>MYR</v>
          </cell>
          <cell r="U90" t="str">
            <v>No</v>
          </cell>
        </row>
        <row r="91">
          <cell r="B91">
            <v>500693</v>
          </cell>
          <cell r="S91" t="str">
            <v>MYR</v>
          </cell>
          <cell r="U91" t="str">
            <v>No</v>
          </cell>
        </row>
        <row r="92">
          <cell r="B92">
            <v>501175</v>
          </cell>
          <cell r="S92" t="str">
            <v>MYR</v>
          </cell>
          <cell r="U92" t="str">
            <v>No</v>
          </cell>
        </row>
        <row r="93">
          <cell r="B93">
            <v>501096</v>
          </cell>
          <cell r="S93" t="str">
            <v>USD</v>
          </cell>
          <cell r="U93" t="str">
            <v>No</v>
          </cell>
        </row>
        <row r="94">
          <cell r="B94">
            <v>501224</v>
          </cell>
          <cell r="S94" t="str">
            <v>MYR</v>
          </cell>
          <cell r="U94" t="str">
            <v>No</v>
          </cell>
        </row>
        <row r="95">
          <cell r="B95">
            <v>501110</v>
          </cell>
          <cell r="S95" t="str">
            <v>MYR</v>
          </cell>
          <cell r="U95" t="str">
            <v>No</v>
          </cell>
        </row>
        <row r="96">
          <cell r="B96">
            <v>501169</v>
          </cell>
          <cell r="S96" t="str">
            <v>MYR</v>
          </cell>
          <cell r="U96" t="str">
            <v>No</v>
          </cell>
        </row>
        <row r="97">
          <cell r="B97">
            <v>501170</v>
          </cell>
          <cell r="S97" t="str">
            <v>MYR</v>
          </cell>
          <cell r="U97" t="str">
            <v>No</v>
          </cell>
        </row>
        <row r="98">
          <cell r="B98">
            <v>501218</v>
          </cell>
          <cell r="S98" t="str">
            <v>MYR</v>
          </cell>
          <cell r="U98" t="str">
            <v>No</v>
          </cell>
        </row>
        <row r="99">
          <cell r="B99">
            <v>501118</v>
          </cell>
          <cell r="S99" t="str">
            <v>MYR</v>
          </cell>
          <cell r="U99" t="str">
            <v>No</v>
          </cell>
        </row>
        <row r="100">
          <cell r="B100">
            <v>500400</v>
          </cell>
          <cell r="S100" t="str">
            <v>USD</v>
          </cell>
          <cell r="U100" t="str">
            <v>No</v>
          </cell>
        </row>
        <row r="101">
          <cell r="B101">
            <v>501206</v>
          </cell>
          <cell r="S101" t="str">
            <v>MYR</v>
          </cell>
          <cell r="U101" t="str">
            <v>No</v>
          </cell>
        </row>
        <row r="102">
          <cell r="B102">
            <v>501203</v>
          </cell>
          <cell r="S102" t="str">
            <v>MYR</v>
          </cell>
          <cell r="U102" t="str">
            <v>No</v>
          </cell>
        </row>
        <row r="103">
          <cell r="B103">
            <v>501066</v>
          </cell>
          <cell r="S103" t="str">
            <v>GBP</v>
          </cell>
          <cell r="U103" t="str">
            <v>No</v>
          </cell>
        </row>
        <row r="104">
          <cell r="B104">
            <v>501184</v>
          </cell>
          <cell r="S104" t="str">
            <v>MYR</v>
          </cell>
          <cell r="U104" t="str">
            <v>No</v>
          </cell>
        </row>
        <row r="105">
          <cell r="B105">
            <v>501185</v>
          </cell>
          <cell r="S105" t="str">
            <v>MYR</v>
          </cell>
          <cell r="U105" t="str">
            <v>No</v>
          </cell>
        </row>
        <row r="106">
          <cell r="B106">
            <v>501098</v>
          </cell>
          <cell r="S106" t="str">
            <v>USD</v>
          </cell>
          <cell r="U106" t="str">
            <v>No</v>
          </cell>
        </row>
        <row r="107">
          <cell r="B107">
            <v>501075</v>
          </cell>
          <cell r="S107" t="str">
            <v>USD</v>
          </cell>
          <cell r="U107" t="str">
            <v>No</v>
          </cell>
        </row>
        <row r="108">
          <cell r="B108">
            <v>501077</v>
          </cell>
          <cell r="S108" t="str">
            <v>USD</v>
          </cell>
          <cell r="U108" t="str">
            <v>No</v>
          </cell>
        </row>
        <row r="109">
          <cell r="B109">
            <v>501076</v>
          </cell>
          <cell r="S109" t="str">
            <v>USD</v>
          </cell>
          <cell r="U109" t="str">
            <v>No</v>
          </cell>
        </row>
        <row r="110">
          <cell r="B110">
            <v>501078</v>
          </cell>
          <cell r="S110" t="str">
            <v>USD</v>
          </cell>
          <cell r="U110" t="str">
            <v>No</v>
          </cell>
        </row>
        <row r="111">
          <cell r="B111">
            <v>501072</v>
          </cell>
          <cell r="S111" t="str">
            <v>USD</v>
          </cell>
          <cell r="U111" t="str">
            <v>No</v>
          </cell>
        </row>
        <row r="112">
          <cell r="B112">
            <v>501073</v>
          </cell>
          <cell r="S112" t="str">
            <v>USD</v>
          </cell>
          <cell r="U112" t="str">
            <v>No</v>
          </cell>
        </row>
        <row r="113">
          <cell r="B113">
            <v>501124</v>
          </cell>
          <cell r="S113" t="str">
            <v>MYR</v>
          </cell>
          <cell r="U113" t="str">
            <v>No</v>
          </cell>
        </row>
        <row r="114">
          <cell r="B114">
            <v>501127</v>
          </cell>
          <cell r="S114" t="str">
            <v>MYR</v>
          </cell>
          <cell r="U114" t="str">
            <v>No</v>
          </cell>
        </row>
        <row r="115">
          <cell r="B115">
            <v>501262</v>
          </cell>
          <cell r="S115" t="str">
            <v>AUD</v>
          </cell>
          <cell r="U115" t="str">
            <v>No</v>
          </cell>
        </row>
        <row r="116">
          <cell r="B116">
            <v>501155</v>
          </cell>
          <cell r="S116" t="str">
            <v>USD</v>
          </cell>
          <cell r="U116" t="str">
            <v>No</v>
          </cell>
        </row>
        <row r="117">
          <cell r="B117" t="str">
            <v>EXIM/SMH/APB/25/003</v>
          </cell>
          <cell r="S117" t="str">
            <v>USD</v>
          </cell>
          <cell r="U117" t="str">
            <v>No</v>
          </cell>
        </row>
        <row r="118">
          <cell r="B118" t="str">
            <v>EXIM/SMH/TNBG/25/013</v>
          </cell>
          <cell r="S118" t="str">
            <v>USD</v>
          </cell>
          <cell r="U118" t="str">
            <v>No</v>
          </cell>
        </row>
        <row r="119">
          <cell r="B119" t="str">
            <v>EXIM/SMH/TNBG/25/014</v>
          </cell>
          <cell r="S119" t="str">
            <v>USD</v>
          </cell>
          <cell r="U119" t="str">
            <v>No</v>
          </cell>
        </row>
        <row r="120">
          <cell r="B120" t="str">
            <v>EXIM/SMH/TNBG/25/015</v>
          </cell>
          <cell r="S120" t="str">
            <v>USD</v>
          </cell>
          <cell r="U120" t="str">
            <v>No</v>
          </cell>
        </row>
        <row r="121">
          <cell r="B121" t="str">
            <v>EXIM/SMH/TNBG/25/016</v>
          </cell>
          <cell r="S121" t="str">
            <v>USD</v>
          </cell>
          <cell r="U121" t="str">
            <v>No</v>
          </cell>
        </row>
        <row r="122">
          <cell r="B122">
            <v>501079</v>
          </cell>
          <cell r="S122" t="str">
            <v>USD</v>
          </cell>
          <cell r="U122" t="str">
            <v>No</v>
          </cell>
        </row>
        <row r="123">
          <cell r="B123">
            <v>501070</v>
          </cell>
          <cell r="S123" t="str">
            <v>MYR</v>
          </cell>
          <cell r="U123" t="str">
            <v>No</v>
          </cell>
        </row>
        <row r="124">
          <cell r="B124">
            <v>501148</v>
          </cell>
          <cell r="S124" t="str">
            <v>MYR</v>
          </cell>
          <cell r="U124" t="str">
            <v>No</v>
          </cell>
        </row>
        <row r="125">
          <cell r="B125">
            <v>501225</v>
          </cell>
          <cell r="S125" t="str">
            <v>MYR</v>
          </cell>
          <cell r="U125" t="str">
            <v>No</v>
          </cell>
        </row>
        <row r="126">
          <cell r="B126">
            <v>501158</v>
          </cell>
          <cell r="S126" t="str">
            <v>AUD</v>
          </cell>
          <cell r="U126" t="str">
            <v>No</v>
          </cell>
        </row>
        <row r="127">
          <cell r="B127">
            <v>501182</v>
          </cell>
          <cell r="S127" t="str">
            <v>MYR</v>
          </cell>
          <cell r="U127" t="str">
            <v>No</v>
          </cell>
        </row>
        <row r="128">
          <cell r="B128">
            <v>500937</v>
          </cell>
          <cell r="S128" t="str">
            <v>USD</v>
          </cell>
          <cell r="U128" t="str">
            <v>No</v>
          </cell>
        </row>
        <row r="129">
          <cell r="B129">
            <v>501097</v>
          </cell>
          <cell r="S129" t="str">
            <v>MYR</v>
          </cell>
          <cell r="U129" t="str">
            <v>No</v>
          </cell>
        </row>
        <row r="130">
          <cell r="B130">
            <v>501258</v>
          </cell>
          <cell r="S130" t="str">
            <v>MYR</v>
          </cell>
          <cell r="U130" t="str">
            <v>No</v>
          </cell>
        </row>
        <row r="131">
          <cell r="B131">
            <v>501193</v>
          </cell>
          <cell r="S131" t="str">
            <v>MYR</v>
          </cell>
          <cell r="U131" t="str">
            <v>No</v>
          </cell>
        </row>
        <row r="132">
          <cell r="B132">
            <v>501119</v>
          </cell>
          <cell r="S132" t="str">
            <v>MYR</v>
          </cell>
          <cell r="U132" t="str">
            <v>No</v>
          </cell>
        </row>
        <row r="133">
          <cell r="B133">
            <v>501134</v>
          </cell>
          <cell r="S133" t="str">
            <v>MYR</v>
          </cell>
          <cell r="U133" t="str">
            <v>No</v>
          </cell>
        </row>
        <row r="134">
          <cell r="B134">
            <v>501126</v>
          </cell>
          <cell r="S134" t="str">
            <v>MYR</v>
          </cell>
          <cell r="U134" t="str">
            <v>No</v>
          </cell>
        </row>
        <row r="135">
          <cell r="B135">
            <v>501122</v>
          </cell>
          <cell r="S135" t="str">
            <v>MYR</v>
          </cell>
          <cell r="U135" t="str">
            <v>No</v>
          </cell>
        </row>
        <row r="136">
          <cell r="B136">
            <v>501121</v>
          </cell>
          <cell r="S136" t="str">
            <v>MYR</v>
          </cell>
          <cell r="U136" t="str">
            <v>No</v>
          </cell>
        </row>
        <row r="137">
          <cell r="B137">
            <v>501123</v>
          </cell>
          <cell r="S137" t="str">
            <v>MYR</v>
          </cell>
          <cell r="U137" t="str">
            <v>No</v>
          </cell>
        </row>
        <row r="138">
          <cell r="B138">
            <v>501260</v>
          </cell>
          <cell r="S138" t="str">
            <v>USD</v>
          </cell>
          <cell r="U138" t="str">
            <v>No</v>
          </cell>
        </row>
        <row r="139">
          <cell r="B139">
            <v>501259</v>
          </cell>
          <cell r="S139" t="str">
            <v>USD</v>
          </cell>
          <cell r="U139" t="str">
            <v>No</v>
          </cell>
        </row>
        <row r="140">
          <cell r="B140">
            <v>501167</v>
          </cell>
          <cell r="S140" t="str">
            <v>USD</v>
          </cell>
          <cell r="U140" t="str">
            <v>No</v>
          </cell>
        </row>
        <row r="141">
          <cell r="B141">
            <v>501157</v>
          </cell>
          <cell r="S141" t="str">
            <v>USD</v>
          </cell>
          <cell r="U141" t="str">
            <v>No</v>
          </cell>
        </row>
        <row r="142">
          <cell r="B142">
            <v>501049</v>
          </cell>
          <cell r="S142" t="str">
            <v>USD</v>
          </cell>
          <cell r="U142" t="str">
            <v>No</v>
          </cell>
        </row>
        <row r="143">
          <cell r="B143">
            <v>500605</v>
          </cell>
          <cell r="S143" t="str">
            <v>USD</v>
          </cell>
          <cell r="U143" t="str">
            <v>No</v>
          </cell>
        </row>
        <row r="144">
          <cell r="B144">
            <v>501085</v>
          </cell>
          <cell r="S144" t="str">
            <v>USD</v>
          </cell>
          <cell r="U144" t="str">
            <v>No</v>
          </cell>
        </row>
        <row r="145">
          <cell r="B145">
            <v>501092</v>
          </cell>
          <cell r="S145" t="str">
            <v>USD</v>
          </cell>
          <cell r="U145" t="str">
            <v>No</v>
          </cell>
        </row>
        <row r="146">
          <cell r="B146">
            <v>501198</v>
          </cell>
          <cell r="S146" t="str">
            <v>MYR</v>
          </cell>
          <cell r="U146" t="str">
            <v>No</v>
          </cell>
        </row>
        <row r="147">
          <cell r="B147">
            <v>501197</v>
          </cell>
          <cell r="S147" t="str">
            <v>MYR</v>
          </cell>
          <cell r="U147" t="str">
            <v>No</v>
          </cell>
        </row>
        <row r="148">
          <cell r="B148">
            <v>501264</v>
          </cell>
          <cell r="S148" t="str">
            <v>USD</v>
          </cell>
          <cell r="U148" t="str">
            <v>No</v>
          </cell>
        </row>
        <row r="149">
          <cell r="B149">
            <v>500995</v>
          </cell>
          <cell r="S149" t="str">
            <v>MYR</v>
          </cell>
          <cell r="U149" t="str">
            <v>No</v>
          </cell>
        </row>
        <row r="150">
          <cell r="B150">
            <v>501109</v>
          </cell>
          <cell r="S150" t="str">
            <v>MYR</v>
          </cell>
          <cell r="U150" t="str">
            <v>Yes</v>
          </cell>
        </row>
        <row r="151">
          <cell r="B151">
            <v>501108</v>
          </cell>
          <cell r="S151" t="str">
            <v>MYR</v>
          </cell>
          <cell r="U151" t="str">
            <v>Yes</v>
          </cell>
        </row>
        <row r="152">
          <cell r="B152">
            <v>501107</v>
          </cell>
          <cell r="S152" t="str">
            <v>MYR</v>
          </cell>
          <cell r="U152" t="str">
            <v>Yes</v>
          </cell>
        </row>
        <row r="153">
          <cell r="B153">
            <v>501106</v>
          </cell>
          <cell r="S153" t="str">
            <v>MYR</v>
          </cell>
          <cell r="U153" t="str">
            <v>Yes</v>
          </cell>
        </row>
        <row r="154">
          <cell r="B154">
            <v>501010</v>
          </cell>
          <cell r="S154" t="str">
            <v>USD</v>
          </cell>
          <cell r="U154" t="str">
            <v>Yes</v>
          </cell>
        </row>
        <row r="155">
          <cell r="B155">
            <v>501142</v>
          </cell>
          <cell r="S155" t="str">
            <v>MYR</v>
          </cell>
          <cell r="U155" t="str">
            <v>Yes</v>
          </cell>
        </row>
        <row r="156">
          <cell r="B156">
            <v>501179</v>
          </cell>
          <cell r="S156" t="str">
            <v>USD</v>
          </cell>
          <cell r="U156" t="str">
            <v>Yes</v>
          </cell>
        </row>
        <row r="157">
          <cell r="B157">
            <v>501178</v>
          </cell>
          <cell r="S157" t="str">
            <v>USD</v>
          </cell>
          <cell r="U157" t="str">
            <v>Yes</v>
          </cell>
        </row>
        <row r="158">
          <cell r="B158">
            <v>501133</v>
          </cell>
          <cell r="S158" t="str">
            <v>USD</v>
          </cell>
          <cell r="U158" t="str">
            <v>Yes</v>
          </cell>
        </row>
        <row r="159">
          <cell r="B159">
            <v>501050</v>
          </cell>
          <cell r="S159" t="str">
            <v>MYR</v>
          </cell>
          <cell r="U159" t="str">
            <v>Yes</v>
          </cell>
        </row>
        <row r="160">
          <cell r="B160">
            <v>501213</v>
          </cell>
          <cell r="S160" t="str">
            <v>MYR</v>
          </cell>
          <cell r="U160" t="str">
            <v>Yes</v>
          </cell>
        </row>
        <row r="161">
          <cell r="B161">
            <v>501099</v>
          </cell>
          <cell r="S161" t="str">
            <v>AUD</v>
          </cell>
          <cell r="U161" t="str">
            <v>Yes</v>
          </cell>
        </row>
        <row r="162">
          <cell r="B162">
            <v>501027</v>
          </cell>
          <cell r="S162" t="str">
            <v>MYR</v>
          </cell>
          <cell r="U162" t="str">
            <v>Yes</v>
          </cell>
        </row>
        <row r="163">
          <cell r="B163">
            <v>501061</v>
          </cell>
          <cell r="S163" t="str">
            <v>MYR</v>
          </cell>
          <cell r="U163" t="str">
            <v>Yes</v>
          </cell>
        </row>
        <row r="164">
          <cell r="B164">
            <v>501060</v>
          </cell>
          <cell r="S164" t="str">
            <v>MYR</v>
          </cell>
          <cell r="U164" t="str">
            <v>Yes</v>
          </cell>
        </row>
        <row r="165">
          <cell r="B165">
            <v>501150</v>
          </cell>
          <cell r="S165" t="str">
            <v>MYR</v>
          </cell>
          <cell r="U165" t="str">
            <v>Yes</v>
          </cell>
        </row>
        <row r="166">
          <cell r="B166">
            <v>500943</v>
          </cell>
          <cell r="S166" t="str">
            <v>MYR</v>
          </cell>
          <cell r="U166" t="str">
            <v>Yes</v>
          </cell>
        </row>
        <row r="167">
          <cell r="B167">
            <v>500941</v>
          </cell>
          <cell r="S167" t="str">
            <v>MYR</v>
          </cell>
          <cell r="U167" t="str">
            <v>Yes</v>
          </cell>
        </row>
        <row r="168">
          <cell r="B168">
            <v>500401</v>
          </cell>
          <cell r="S168" t="str">
            <v>USD</v>
          </cell>
          <cell r="U168" t="str">
            <v>Yes</v>
          </cell>
        </row>
        <row r="169">
          <cell r="B169">
            <v>501196</v>
          </cell>
          <cell r="S169" t="str">
            <v>MYR</v>
          </cell>
          <cell r="U169" t="str">
            <v>Yes</v>
          </cell>
        </row>
        <row r="170">
          <cell r="B170">
            <v>501257</v>
          </cell>
          <cell r="S170" t="str">
            <v>MYR</v>
          </cell>
          <cell r="U170" t="str">
            <v>Yes</v>
          </cell>
        </row>
        <row r="171">
          <cell r="B171">
            <v>501090</v>
          </cell>
          <cell r="S171" t="str">
            <v>MYR</v>
          </cell>
          <cell r="U171" t="str">
            <v>Yes</v>
          </cell>
        </row>
        <row r="172">
          <cell r="B172">
            <v>501217</v>
          </cell>
          <cell r="S172" t="str">
            <v>MYR</v>
          </cell>
          <cell r="U172" t="str">
            <v>Yes</v>
          </cell>
        </row>
        <row r="173">
          <cell r="B173">
            <v>501071</v>
          </cell>
          <cell r="S173" t="str">
            <v>MYR</v>
          </cell>
          <cell r="U173" t="str">
            <v>Yes</v>
          </cell>
        </row>
        <row r="174">
          <cell r="B174">
            <v>501058</v>
          </cell>
          <cell r="S174" t="str">
            <v>MYR</v>
          </cell>
          <cell r="U174" t="str">
            <v>Yes</v>
          </cell>
        </row>
        <row r="175">
          <cell r="B175">
            <v>501057</v>
          </cell>
          <cell r="S175" t="str">
            <v>MYR</v>
          </cell>
          <cell r="U175" t="str">
            <v>Yes</v>
          </cell>
        </row>
        <row r="176">
          <cell r="B176">
            <v>501056</v>
          </cell>
          <cell r="S176" t="str">
            <v>MYR</v>
          </cell>
          <cell r="U176" t="str">
            <v>Yes</v>
          </cell>
        </row>
        <row r="177">
          <cell r="B177">
            <v>501136</v>
          </cell>
          <cell r="S177" t="str">
            <v>MYR</v>
          </cell>
          <cell r="U177" t="str">
            <v>Yes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JV202506(AP and Freq.)"/>
      <sheetName val="workjv202506 (AP and Freq.)"/>
      <sheetName val="JV202506"/>
      <sheetName val="workjv202506"/>
      <sheetName val="ECL"/>
      <sheetName val="Sheet1"/>
      <sheetName val="EXIM_EXIB TB JUNE25"/>
      <sheetName val="EXIM_EXIB TB MAY25"/>
      <sheetName val="V2"/>
      <sheetName val="V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82">
          <cell r="G182">
            <v>163091770.88279268</v>
          </cell>
          <cell r="L182">
            <v>16555721.338547418</v>
          </cell>
          <cell r="Q182">
            <v>146536049.54424533</v>
          </cell>
        </row>
      </sheetData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'matul A'in binti Japilos" refreshedDate="45879.08365" createdVersion="8" refreshedVersion="8" minRefreshableVersion="3" recordCount="187" xr:uid="{B1294F26-E67A-4ADD-BC53-C50DB3FBC7C7}">
  <cacheSource type="worksheet">
    <worksheetSource ref="A2:S174" sheet="ECL"/>
  </cacheSource>
  <cacheFields count="19">
    <cacheField name="facility_exim_account_num" numFmtId="0">
      <sharedItems containsBlank="1"/>
    </cacheField>
    <cacheField name="Finance (SAP) Number" numFmtId="0">
      <sharedItems containsBlank="1" containsMixedTypes="1" containsNumber="1" containsInteger="1" minValue="500400" maxValue="501265"/>
    </cacheField>
    <cacheField name="Type of Financing" numFmtId="0">
      <sharedItems containsBlank="1" count="3">
        <s v="Islamic"/>
        <s v="Conventional"/>
        <m/>
      </sharedItems>
    </cacheField>
    <cacheField name="Borrower name" numFmtId="0">
      <sharedItems containsBlank="1"/>
    </cacheField>
    <cacheField name="Currency" numFmtId="0">
      <sharedItems containsBlank="1"/>
    </cacheField>
    <cacheField name="Watchlist (Yes/No)" numFmtId="0">
      <sharedItems containsBlank="1"/>
    </cacheField>
    <cacheField name="Undrawn/BG" numFmtId="0">
      <sharedItems containsBlank="1" count="3">
        <s v="Undrawn"/>
        <s v="BG"/>
        <m/>
      </sharedItems>
    </cacheField>
    <cacheField name="MFRS staging " numFmtId="0">
      <sharedItems containsString="0" containsBlank="1" containsNumber="1" containsInteger="1" minValue="1" maxValue="3" count="4">
        <n v="1"/>
        <n v="2"/>
        <n v="3"/>
        <m/>
      </sharedItems>
    </cacheField>
    <cacheField name="MFRS staging 2" numFmtId="0">
      <sharedItems containsString="0" containsBlank="1" containsNumber="1" containsInteger="1" minValue="0" maxValue="2" count="4">
        <n v="1"/>
        <n v="0"/>
        <n v="2"/>
        <m/>
      </sharedItems>
    </cacheField>
    <cacheField name="Staging movement" numFmtId="0">
      <sharedItems containsBlank="1"/>
    </cacheField>
    <cacheField name="ECL - July 2025" numFmtId="0">
      <sharedItems containsString="0" containsBlank="1" containsNumber="1" minValue="0" maxValue="28546258.625486169"/>
    </cacheField>
    <cacheField name="Total ECL MYR (LAF)" numFmtId="0">
      <sharedItems containsString="0" containsBlank="1" containsNumber="1" minValue="0" maxValue="28546258.625486169"/>
    </cacheField>
    <cacheField name="Total ECL MYR (C&amp;C)" numFmtId="0">
      <sharedItems containsString="0" containsBlank="1" containsNumber="1" minValue="0" maxValue="1793338.3444804479"/>
    </cacheField>
    <cacheField name="ECL - June 2025" numFmtId="0">
      <sharedItems containsString="0" containsBlank="1" containsNumber="1" minValue="0" maxValue="28026274.467144579"/>
    </cacheField>
    <cacheField name="Total ECL MYR (LAF)2" numFmtId="0">
      <sharedItems containsString="0" containsBlank="1" containsNumber="1" minValue="0" maxValue="28026274.467144579"/>
    </cacheField>
    <cacheField name="Total ECL MYR (C&amp;C)2" numFmtId="0">
      <sharedItems containsString="0" containsBlank="1" containsNumber="1" minValue="-1.4415253390211947E-4" maxValue="1796998.2582818239"/>
    </cacheField>
    <cacheField name="ECL - July 20252" numFmtId="0">
      <sharedItems containsString="0" containsBlank="1" containsNumber="1" minValue="-2635320.5986186638" maxValue="4618038.7208187701"/>
    </cacheField>
    <cacheField name="Total ECL MYR (LAF)3" numFmtId="0">
      <sharedItems containsString="0" containsBlank="1" containsNumber="1" minValue="-2635320.5986186638" maxValue="4618038.7208187701"/>
    </cacheField>
    <cacheField name="Total ECL MYR (C&amp;C)3" numFmtId="0">
      <sharedItems containsString="0" containsBlank="1" containsNumber="1" minValue="-775348.50902988599" maxValue="135668.932162363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7">
  <r>
    <s v="3308-01137-107-0390-00"/>
    <n v="501180"/>
    <x v="0"/>
    <s v="AEMULUS CORPORATION SDN BHD "/>
    <s v="MYR"/>
    <s v="No"/>
    <x v="0"/>
    <x v="0"/>
    <x v="0"/>
    <b v="1"/>
    <n v="11431.209233332691"/>
    <n v="11431.209233332691"/>
    <n v="0"/>
    <n v="3754.2444127324338"/>
    <n v="3754.2444127324338"/>
    <n v="0"/>
    <n v="7676.9648206002566"/>
    <n v="7676.9648206002566"/>
    <n v="0"/>
  </r>
  <r>
    <s v="3308-01137-110-0329-00"/>
    <n v="501125"/>
    <x v="0"/>
    <s v="AESCOMED HEALTHCARE SDN BHD "/>
    <s v="MYR"/>
    <s v="No"/>
    <x v="0"/>
    <x v="0"/>
    <x v="0"/>
    <b v="1"/>
    <n v="67382.998148066428"/>
    <n v="57803.141840054828"/>
    <n v="9579.8563080116037"/>
    <n v="50690.814064937564"/>
    <n v="21829.312995606881"/>
    <n v="28861.501069330683"/>
    <n v="16692.184083128865"/>
    <n v="35973.828844447948"/>
    <n v="-19281.644761319079"/>
  </r>
  <r>
    <s v="3308-01137-110-0363-00"/>
    <n v="501172"/>
    <x v="0"/>
    <s v="AGRO 19 BERHAD"/>
    <s v="MYR"/>
    <s v="No"/>
    <x v="0"/>
    <x v="0"/>
    <x v="0"/>
    <b v="1"/>
    <n v="490572.25951477466"/>
    <n v="490414.85682469187"/>
    <n v="157.40269008280441"/>
    <n v="1060712.6953413284"/>
    <n v="974806.35001003812"/>
    <n v="85906.345331290257"/>
    <n v="-570140.43582655373"/>
    <n v="-484391.49318534625"/>
    <n v="-85748.942641207454"/>
  </r>
  <r>
    <s v="3308-01137-132-0310-00"/>
    <n v="501111"/>
    <x v="0"/>
    <s v="AGRO 19 BERHAD"/>
    <s v="MYR"/>
    <s v="No"/>
    <x v="0"/>
    <x v="0"/>
    <x v="0"/>
    <b v="1"/>
    <n v="164949.81931038594"/>
    <n v="164923.77104753238"/>
    <n v="26.048262853556796"/>
    <n v="378970.18619677232"/>
    <n v="376930.88262737711"/>
    <n v="2039.3035693952243"/>
    <n v="-214020.36688638639"/>
    <n v="-212007.11157984473"/>
    <n v="-2013.2553065416676"/>
  </r>
  <r>
    <s v="3308-01137-110-0375-00"/>
    <n v="501166"/>
    <x v="0"/>
    <s v="AGRO 19 INDUSTRIES SDN BHD (FORMERLY KNOWN AS RR INDUSTRIES SDN BHD)"/>
    <s v="MYR"/>
    <s v="No"/>
    <x v="0"/>
    <x v="0"/>
    <x v="0"/>
    <b v="1"/>
    <n v="116221.08002379059"/>
    <n v="31204.370744100277"/>
    <n v="85016.709279690316"/>
    <n v="123766.38508413218"/>
    <n v="47656.586251389512"/>
    <n v="76109.798832742672"/>
    <n v="-7545.3050603415904"/>
    <n v="-16452.215507289235"/>
    <n v="8906.9104469476442"/>
  </r>
  <r>
    <s v="3308-01137-107-0357-01"/>
    <n v="501173"/>
    <x v="0"/>
    <s v="AGRO 19 INDUSTRIES SDN BHD (FORMERLY KNOWN AS RR INDUSTRIES SDN BHD)"/>
    <s v="MYR"/>
    <s v="No"/>
    <x v="0"/>
    <x v="0"/>
    <x v="0"/>
    <b v="1"/>
    <n v="44020.704921167686"/>
    <n v="44020.704921167686"/>
    <n v="0"/>
    <n v="45694.028333116563"/>
    <n v="45573.931593584086"/>
    <n v="120.09673953247598"/>
    <n v="-1673.323411948877"/>
    <n v="-1553.2266724164001"/>
    <n v="-120.09673953247598"/>
  </r>
  <r>
    <s v="3308-01137-110-0331-00"/>
    <n v="501129"/>
    <x v="0"/>
    <s v="AMC CINCARIA SDN. BHD."/>
    <s v="MYR"/>
    <s v="No"/>
    <x v="0"/>
    <x v="0"/>
    <x v="0"/>
    <b v="1"/>
    <n v="2809.9836134982893"/>
    <n v="195.06418678421778"/>
    <n v="2614.9194267140715"/>
    <n v="141786.04090688462"/>
    <n v="0"/>
    <n v="141786.04090688462"/>
    <n v="-138976.05729338634"/>
    <n v="195.06418678421778"/>
    <n v="-139171.12148017055"/>
  </r>
  <r>
    <s v="3308-03137-102-0389-00"/>
    <n v="501209"/>
    <x v="0"/>
    <s v="AMCORP PROPERTIES BERHAD"/>
    <s v="GBP"/>
    <s v="No"/>
    <x v="0"/>
    <x v="0"/>
    <x v="0"/>
    <b v="1"/>
    <n v="12360423.345792627"/>
    <n v="12243329.282748204"/>
    <n v="117094.06304442382"/>
    <n v="8962312.2751874942"/>
    <n v="8319828.8926836913"/>
    <n v="642483.38250380312"/>
    <n v="3398111.0706051327"/>
    <n v="3923500.3900645124"/>
    <n v="-525389.3194593793"/>
  </r>
  <r>
    <s v="3308-01137-122-0439-00"/>
    <n v="501265"/>
    <x v="0"/>
    <s v="ANN JOO INTEGRATED STEEL SDN BHD"/>
    <s v="MYR"/>
    <s v="No"/>
    <x v="0"/>
    <x v="0"/>
    <x v="1"/>
    <b v="0"/>
    <n v="230370.49779143871"/>
    <n v="195570.46201743738"/>
    <n v="34800.035774001342"/>
    <m/>
    <m/>
    <m/>
    <n v="230370.49779143871"/>
    <n v="195570.46201743738"/>
    <n v="34800.035774001342"/>
  </r>
  <r>
    <s v="3308-01137-120-0356-00"/>
    <n v="501161"/>
    <x v="0"/>
    <s v="ANN JOO INTEGRATED STEEL SDN BHD"/>
    <s v="MYR"/>
    <s v="No"/>
    <x v="0"/>
    <x v="0"/>
    <x v="0"/>
    <b v="1"/>
    <n v="3184870.2614507116"/>
    <n v="2715255.7995711332"/>
    <n v="469614.4618795783"/>
    <n v="2504119.814896171"/>
    <n v="1304278.4124782844"/>
    <n v="1199841.4024178865"/>
    <n v="680750.44655454066"/>
    <n v="1410977.3870928488"/>
    <n v="-730226.94053830823"/>
  </r>
  <r>
    <s v="3308-01137-110-0409-00"/>
    <n v="501231"/>
    <x v="0"/>
    <s v="A-T PRECISION ENGINEERING SDN. BHD."/>
    <s v="MYR"/>
    <s v="No"/>
    <x v="0"/>
    <x v="0"/>
    <x v="0"/>
    <b v="1"/>
    <n v="96445.444967476913"/>
    <n v="96359.404669410011"/>
    <n v="86.040298066899965"/>
    <n v="96033.041177192616"/>
    <n v="95947.00904731304"/>
    <n v="86.032129879579117"/>
    <n v="412.40379028429743"/>
    <n v="412.39562209697033"/>
    <n v="8.1681873208481193E-3"/>
  </r>
  <r>
    <s v="3308-01137-110-0341-00"/>
    <n v="501137"/>
    <x v="0"/>
    <s v="BERTAMBEST SDN. BHD."/>
    <s v="MYR"/>
    <s v="No"/>
    <x v="0"/>
    <x v="0"/>
    <x v="0"/>
    <b v="1"/>
    <n v="109137.7893055622"/>
    <n v="39073.613208238516"/>
    <n v="70064.176097323681"/>
    <n v="130101.75842711105"/>
    <n v="81817.455637570209"/>
    <n v="48284.302789540845"/>
    <n v="-20963.969121548856"/>
    <n v="-42743.842429331693"/>
    <n v="21779.873307782836"/>
  </r>
  <r>
    <s v="3308-01137-110-0328-00"/>
    <n v="501131"/>
    <x v="0"/>
    <s v="BHAVANI FOODS (M) SDN BHD"/>
    <s v="MYR"/>
    <s v="No"/>
    <x v="0"/>
    <x v="0"/>
    <x v="0"/>
    <b v="1"/>
    <n v="1185.7137471079723"/>
    <n v="579.67007722036305"/>
    <n v="606.04366988760921"/>
    <n v="1318.0900820280622"/>
    <n v="855.99112389601805"/>
    <n v="462.09895813204412"/>
    <n v="-132.3763349200899"/>
    <n v="-276.321046675655"/>
    <n v="143.94471175556509"/>
  </r>
  <r>
    <s v="3308-01137-107-0316-00"/>
    <n v="501114"/>
    <x v="0"/>
    <s v="BHAVANI FOODS (M) SDN BHD"/>
    <s v="MYR"/>
    <s v="No"/>
    <x v="0"/>
    <x v="0"/>
    <x v="0"/>
    <b v="1"/>
    <n v="1100.674436210935"/>
    <n v="1100.674436210935"/>
    <n v="0"/>
    <n v="1127.6672277710861"/>
    <n v="1127.6672277710861"/>
    <n v="0"/>
    <n v="-26.99279156015109"/>
    <n v="-26.99279156015109"/>
    <n v="0"/>
  </r>
  <r>
    <s v="3308-01137-110-0262-00"/>
    <n v="501035"/>
    <x v="0"/>
    <s v="BIO ENECO SDN BHD"/>
    <s v="MYR"/>
    <s v="No"/>
    <x v="0"/>
    <x v="0"/>
    <x v="0"/>
    <b v="1"/>
    <n v="1367.0613165971715"/>
    <n v="0"/>
    <n v="1367.0613165971715"/>
    <n v="1366.8498391327482"/>
    <n v="0"/>
    <n v="1366.8498391327482"/>
    <n v="0.21147746442329662"/>
    <n v="0"/>
    <n v="0.21147746442329662"/>
  </r>
  <r>
    <s v="3308-02137-110-0355-00"/>
    <n v="501156"/>
    <x v="0"/>
    <s v="BOUSTEAD PETROLEUM MARKETING SDN BHD"/>
    <s v="USD"/>
    <s v="No"/>
    <x v="0"/>
    <x v="0"/>
    <x v="0"/>
    <b v="1"/>
    <n v="1732609.9942814987"/>
    <n v="0"/>
    <n v="1732609.9942814987"/>
    <n v="1711379.37275867"/>
    <n v="0"/>
    <n v="1711379.37275867"/>
    <n v="21230.621522828704"/>
    <n v="0"/>
    <n v="21230.621522828704"/>
  </r>
  <r>
    <s v="3308-02137-121-0294-00"/>
    <n v="501086"/>
    <x v="0"/>
    <s v="BOUSTEAD PETROLEUM MARKETING SDN BHD"/>
    <s v="USD"/>
    <s v="No"/>
    <x v="0"/>
    <x v="0"/>
    <x v="0"/>
    <b v="1"/>
    <n v="1258374.839645141"/>
    <n v="823512.08995506424"/>
    <n v="434862.74969007674"/>
    <n v="856682.69521407643"/>
    <n v="0"/>
    <n v="856682.69521407643"/>
    <n v="401692.1444310646"/>
    <n v="823512.08995506424"/>
    <n v="-421819.94552399969"/>
  </r>
  <r>
    <s v="3308-02138-107-0352-00"/>
    <n v="501159"/>
    <x v="0"/>
    <s v="BUMI ARMADA HOLDINGS LABUAN LIMITED"/>
    <s v="USD"/>
    <s v="No"/>
    <x v="0"/>
    <x v="0"/>
    <x v="0"/>
    <b v="1"/>
    <n v="1210892.4985131994"/>
    <n v="1210892.4985131994"/>
    <n v="0"/>
    <n v="1185675.3525653484"/>
    <n v="1185675.3525653484"/>
    <n v="0"/>
    <n v="25217.145947851008"/>
    <n v="25217.145947851008"/>
    <n v="0"/>
  </r>
  <r>
    <s v="3308-02138-200-0300-00"/>
    <n v="501100"/>
    <x v="1"/>
    <s v="BUMI ARMADA HOLDINGS LABUAN LIMITED"/>
    <s v="USD"/>
    <s v="No"/>
    <x v="0"/>
    <x v="0"/>
    <x v="0"/>
    <b v="1"/>
    <n v="662513.37134817662"/>
    <n v="662513.37134817662"/>
    <n v="0"/>
    <n v="884796.04052207945"/>
    <n v="884796.04052207945"/>
    <n v="0"/>
    <n v="-222282.66917390283"/>
    <n v="-222282.66917390283"/>
    <n v="0"/>
  </r>
  <r>
    <s v="3308-01137-107-0410-00"/>
    <n v="501233"/>
    <x v="0"/>
    <s v="CONFAST MOBILE SDN BHD"/>
    <s v="MYR"/>
    <s v="No"/>
    <x v="0"/>
    <x v="0"/>
    <x v="0"/>
    <b v="1"/>
    <n v="133546.18408769974"/>
    <n v="133341.54716519042"/>
    <n v="204.63692250931578"/>
    <n v="3241.0536755992821"/>
    <n v="3236.5035718667782"/>
    <n v="4.5501037325037679"/>
    <n v="130305.13041210047"/>
    <n v="130105.04359332364"/>
    <n v="200.08681877681201"/>
  </r>
  <r>
    <s v="3308-01137-121-0414-00"/>
    <n v="501234"/>
    <x v="0"/>
    <s v="Confast Mobile Sdn Bhd - SMEXPORT"/>
    <s v="MYR"/>
    <s v="No"/>
    <x v="0"/>
    <x v="0"/>
    <x v="0"/>
    <b v="1"/>
    <n v="43973.622852913759"/>
    <n v="29809.679599361898"/>
    <n v="14163.943253551861"/>
    <n v="967.07721113386219"/>
    <n v="670.74527866570429"/>
    <n v="296.33193246815796"/>
    <n v="43006.5456417799"/>
    <n v="29138.934320696193"/>
    <n v="13867.611321083703"/>
  </r>
  <r>
    <s v="3308-02137-121-0399-00"/>
    <n v="501222"/>
    <x v="0"/>
    <s v="DUTA MARINE SDN. BHD."/>
    <s v="USD"/>
    <s v="No"/>
    <x v="0"/>
    <x v="0"/>
    <x v="0"/>
    <b v="1"/>
    <n v="1164400.3035183859"/>
    <n v="1162571.4066062532"/>
    <n v="1828.8969121326281"/>
    <n v="1142215.1751217139"/>
    <n v="1140535.2347611676"/>
    <n v="1679.9403605462871"/>
    <n v="22185.128396671964"/>
    <n v="22036.171845085686"/>
    <n v="148.95655158634099"/>
  </r>
  <r>
    <s v="3308-02137-107-0395-00"/>
    <n v="501219"/>
    <x v="0"/>
    <s v="DUTA MARINE SDN. BHD."/>
    <s v="USD"/>
    <s v="No"/>
    <x v="0"/>
    <x v="0"/>
    <x v="0"/>
    <b v="1"/>
    <n v="3811039.6460305406"/>
    <n v="3808373.6396206338"/>
    <n v="2666.0064099069396"/>
    <n v="3779963.9655225207"/>
    <n v="3777352.832534621"/>
    <n v="2611.1329878996298"/>
    <n v="31075.680508019868"/>
    <n v="31020.807086012792"/>
    <n v="54.873422007309728"/>
  </r>
  <r>
    <s v="3308-02137-120-0404-00"/>
    <n v="501232"/>
    <x v="0"/>
    <s v="FABULOUS SUNVIEW SDN BHD"/>
    <s v="USD"/>
    <s v="No"/>
    <x v="0"/>
    <x v="0"/>
    <x v="0"/>
    <b v="1"/>
    <n v="350563.17240792804"/>
    <n v="346763.91395339993"/>
    <n v="3799.2584545281074"/>
    <n v="344097.9274119105"/>
    <n v="340344.23390296014"/>
    <n v="3753.6935089503686"/>
    <n v="6465.2449960175436"/>
    <n v="6419.6800504397834"/>
    <n v="45.564945577738854"/>
  </r>
  <r>
    <s v="3308-01137-110-0388-01"/>
    <n v="501181"/>
    <x v="0"/>
    <s v="FATHOPES ENERGY SDN. BHD."/>
    <s v="MYR"/>
    <s v="No"/>
    <x v="0"/>
    <x v="0"/>
    <x v="0"/>
    <b v="1"/>
    <n v="374233.06342974672"/>
    <n v="365155.26017904287"/>
    <n v="9077.8032507038261"/>
    <n v="249858.11117094159"/>
    <n v="100801.53645142663"/>
    <n v="149056.57471951496"/>
    <n v="124374.95225880513"/>
    <n v="264353.72372761625"/>
    <n v="-139978.77146881114"/>
  </r>
  <r>
    <s v="3308-01137-110-0388-03"/>
    <n v="501242"/>
    <x v="0"/>
    <s v="FATHOPES ENERGY SDN. BHD."/>
    <s v="MYR"/>
    <s v="No"/>
    <x v="0"/>
    <x v="0"/>
    <x v="0"/>
    <b v="1"/>
    <n v="416621.49555738037"/>
    <n v="31024.257342596131"/>
    <n v="385597.23821478424"/>
    <n v="416383.49707831471"/>
    <n v="30837.354422293429"/>
    <n v="385546.14265602129"/>
    <n v="237.99847906565992"/>
    <n v="186.90292030270211"/>
    <n v="51.095558762957808"/>
  </r>
  <r>
    <s v="3308-01137-110-0388-02"/>
    <n v="501208"/>
    <x v="0"/>
    <s v="FATHOPES ENERGY SDN. BHD."/>
    <s v="MYR"/>
    <s v="No"/>
    <x v="0"/>
    <x v="0"/>
    <x v="0"/>
    <b v="1"/>
    <n v="338697.76200865221"/>
    <n v="216218.36608141771"/>
    <n v="122479.39592723451"/>
    <n v="333564.27307220839"/>
    <n v="282047.52597999695"/>
    <n v="51516.747092211444"/>
    <n v="5133.4889364438131"/>
    <n v="-65829.159898579237"/>
    <n v="70962.648835023065"/>
  </r>
  <r>
    <s v="3308-01137-110-0113-00"/>
    <n v="500784"/>
    <x v="0"/>
    <s v="FGV CAPITAL SDN BHD"/>
    <s v="MYR"/>
    <s v="No"/>
    <x v="0"/>
    <x v="0"/>
    <x v="0"/>
    <b v="1"/>
    <n v="9106242.5243138894"/>
    <n v="9106242.5243138894"/>
    <n v="0"/>
    <n v="11741563.122932553"/>
    <n v="11741563.122932553"/>
    <n v="0"/>
    <n v="-2635320.5986186638"/>
    <n v="-2635320.5986186638"/>
    <n v="0"/>
  </r>
  <r>
    <s v="3308-01137-110-0350-00"/>
    <n v="501147"/>
    <x v="0"/>
    <s v="GEMILANG COACHWORK SDN. BHD."/>
    <s v="MYR"/>
    <s v="No"/>
    <x v="0"/>
    <x v="0"/>
    <x v="0"/>
    <b v="1"/>
    <n v="187498.54927530317"/>
    <n v="182912.56955491879"/>
    <n v="4585.9797203843673"/>
    <n v="182214.32119949622"/>
    <n v="172826.5240218243"/>
    <n v="9387.7971776719096"/>
    <n v="5284.2280758069537"/>
    <n v="10086.045533094497"/>
    <n v="-4801.8174572875423"/>
  </r>
  <r>
    <s v="3308-01137-110-0344-00"/>
    <n v="501149"/>
    <x v="0"/>
    <s v="GLIDE TECHNOLOGY SDN BHD"/>
    <s v="MYR"/>
    <s v="No"/>
    <x v="0"/>
    <x v="0"/>
    <x v="0"/>
    <b v="1"/>
    <n v="1980.9099456070439"/>
    <n v="1324.2466195606889"/>
    <n v="656.66332604635488"/>
    <n v="1683.42385254132"/>
    <n v="676.20252982633792"/>
    <n v="1007.2213227149821"/>
    <n v="297.48609306572394"/>
    <n v="648.04408973435102"/>
    <n v="-350.5579966686272"/>
  </r>
  <r>
    <s v="3308-01137-107-0337-00"/>
    <n v="501141"/>
    <x v="0"/>
    <s v="GLIDE TECHNOLOGY SDN BHD"/>
    <s v="MYR"/>
    <s v="No"/>
    <x v="0"/>
    <x v="0"/>
    <x v="0"/>
    <b v="1"/>
    <n v="1259.322987918863"/>
    <n v="1259.322987918863"/>
    <n v="0"/>
    <n v="1293.0049822211911"/>
    <n v="1293.0049822211911"/>
    <n v="0"/>
    <n v="-33.681994302328121"/>
    <n v="-33.681994302328121"/>
    <n v="0"/>
  </r>
  <r>
    <s v="3308-02036-101-0372-00"/>
    <n v="501190"/>
    <x v="0"/>
    <s v="GLOBAL TOWER CORPORATION PTY LTD"/>
    <s v="USD"/>
    <s v="No"/>
    <x v="0"/>
    <x v="0"/>
    <x v="0"/>
    <b v="1"/>
    <n v="494692.17405451939"/>
    <n v="487689.46641312295"/>
    <n v="7002.7076413964287"/>
    <n v="642182.65399456373"/>
    <n v="632523.56589759956"/>
    <n v="9659.0880969641148"/>
    <n v="-147490.47994004434"/>
    <n v="-144834.09948447661"/>
    <n v="-2656.3804555676861"/>
  </r>
  <r>
    <s v="3308-02036-121-0362-00"/>
    <n v="501171"/>
    <x v="0"/>
    <s v="GLOBAL TOWER CORPORATION PTY LTD"/>
    <s v="USD"/>
    <s v="No"/>
    <x v="0"/>
    <x v="0"/>
    <x v="0"/>
    <b v="1"/>
    <n v="260241.96460354206"/>
    <n v="260241.96460354206"/>
    <n v="0"/>
    <n v="349780.21836790792"/>
    <n v="349780.21836790792"/>
    <n v="0"/>
    <n v="-89538.253764365858"/>
    <n v="-89538.253764365858"/>
    <n v="0"/>
  </r>
  <r>
    <s v="3308-01137-107-0327-00"/>
    <n v="501130"/>
    <x v="0"/>
    <s v="HELMS GEOMARINE SDN BHD"/>
    <s v="MYR"/>
    <s v="No"/>
    <x v="0"/>
    <x v="0"/>
    <x v="0"/>
    <b v="1"/>
    <n v="1770.0107039137156"/>
    <n v="1770.0107039137156"/>
    <n v="0"/>
    <n v="2124.950254304345"/>
    <n v="2088.5912980950752"/>
    <n v="36.358956209269785"/>
    <n v="-354.93955039062939"/>
    <n v="-318.58059418135963"/>
    <n v="-36.358956209269785"/>
  </r>
  <r>
    <s v="3308-02137-120-0334-00"/>
    <n v="501128"/>
    <x v="0"/>
    <s v="HERNAN CORPORATION SDN BHD"/>
    <s v="USD"/>
    <s v="No"/>
    <x v="0"/>
    <x v="0"/>
    <x v="0"/>
    <b v="1"/>
    <n v="493862.81471582793"/>
    <n v="337762.06848465017"/>
    <n v="156100.74623117776"/>
    <n v="522449.41843935853"/>
    <n v="406651.50870551367"/>
    <n v="115797.90973384486"/>
    <n v="-28586.603723530599"/>
    <n v="-68889.4402208635"/>
    <n v="40302.836497332901"/>
  </r>
  <r>
    <s v="3308-02137-107-0391-00"/>
    <n v="501210"/>
    <x v="0"/>
    <s v="HEXTAR GLOBAL BHD"/>
    <s v="USD"/>
    <s v="No"/>
    <x v="0"/>
    <x v="0"/>
    <x v="0"/>
    <b v="1"/>
    <n v="1369931.4383586831"/>
    <n v="1369931.4383586831"/>
    <n v="0"/>
    <n v="1376834.6073883192"/>
    <n v="1376834.6073883192"/>
    <n v="0"/>
    <n v="-6903.1690296360757"/>
    <n v="-6903.1690296360757"/>
    <n v="0"/>
  </r>
  <r>
    <s v="3308-01137-131-0374-00"/>
    <n v="501194"/>
    <x v="0"/>
    <s v="HY-FRESH INDUSTRIES SDN. BHD"/>
    <s v="MYR"/>
    <s v="No"/>
    <x v="0"/>
    <x v="0"/>
    <x v="0"/>
    <b v="1"/>
    <n v="939107.24023857783"/>
    <n v="712864.64208062156"/>
    <n v="226242.59815795621"/>
    <n v="831903.20280024759"/>
    <n v="485403.09239297372"/>
    <n v="346500.11040727387"/>
    <n v="107204.03743833024"/>
    <n v="227461.54968764784"/>
    <n v="-120257.51224931766"/>
  </r>
  <r>
    <s v="3308-01137-121-0378-00"/>
    <n v="501246"/>
    <x v="0"/>
    <s v="IGNIS ENVIRONMENT INITIATIVES SDN. BHD."/>
    <s v="MYR"/>
    <s v="No"/>
    <x v="0"/>
    <x v="0"/>
    <x v="0"/>
    <b v="1"/>
    <n v="18847.523421346035"/>
    <n v="18847.523421346035"/>
    <n v="0"/>
    <n v="18114.888662047706"/>
    <n v="18114.888662047706"/>
    <n v="0"/>
    <n v="732.6347592983293"/>
    <n v="732.6347592983293"/>
    <n v="0"/>
  </r>
  <r>
    <s v="3308-01137-107-0377-00"/>
    <n v="501192"/>
    <x v="0"/>
    <s v="IGNIS ENVIRONMENT INITIATIVES SDN. BHD."/>
    <s v="MYR"/>
    <s v="No"/>
    <x v="0"/>
    <x v="0"/>
    <x v="0"/>
    <b v="1"/>
    <n v="273782.12654028309"/>
    <n v="269077.73201337882"/>
    <n v="4704.3945269042861"/>
    <n v="273066.69519431866"/>
    <n v="268440.88869422529"/>
    <n v="4625.8065000933675"/>
    <n v="715.43134596443269"/>
    <n v="636.84331915352959"/>
    <n v="78.588026810918564"/>
  </r>
  <r>
    <s v="3308-01137-107-0376-00"/>
    <n v="501191"/>
    <x v="0"/>
    <s v="IGNIS ENVIRONMENT INITIATIVES SDN. BHD."/>
    <s v="MYR"/>
    <s v="No"/>
    <x v="0"/>
    <x v="0"/>
    <x v="0"/>
    <b v="1"/>
    <n v="290320.96644852718"/>
    <n v="289063.50303261768"/>
    <n v="1257.4634159095208"/>
    <n v="289878.89655841491"/>
    <n v="288642.43653637654"/>
    <n v="1236.4600220383502"/>
    <n v="442.06989011226688"/>
    <n v="421.06649624113925"/>
    <n v="21.003393871170601"/>
  </r>
  <r>
    <s v="3308-01137-110-0339-00"/>
    <n v="501140"/>
    <x v="0"/>
    <s v="IMPACT METAL RESOURCES SDN. BHD."/>
    <s v="MYR"/>
    <s v="No"/>
    <x v="0"/>
    <x v="0"/>
    <x v="0"/>
    <b v="1"/>
    <n v="49312.468971303409"/>
    <n v="49308.468181896234"/>
    <n v="4.0007894071740289"/>
    <n v="1089.2262610983773"/>
    <n v="1070.5145799273589"/>
    <n v="18.711681171018455"/>
    <n v="48223.242710205035"/>
    <n v="48237.953601968875"/>
    <n v="-14.710891763844426"/>
  </r>
  <r>
    <s v="3308-01137-110-0379-00"/>
    <n v="501195"/>
    <x v="0"/>
    <s v="IMPACT METAL RESOURCES SDN. BHD."/>
    <s v="MYR"/>
    <s v="No"/>
    <x v="0"/>
    <x v="0"/>
    <x v="0"/>
    <b v="1"/>
    <n v="265533.69315080601"/>
    <n v="265517.91221796168"/>
    <n v="15.780932844309586"/>
    <n v="6080.8518158477164"/>
    <n v="6080.5181729562255"/>
    <n v="0.33364289149091902"/>
    <n v="259452.8413349583"/>
    <n v="259437.39404500547"/>
    <n v="15.447289952818666"/>
  </r>
  <r>
    <s v="3308-01137-121-0428-00"/>
    <n v="501245"/>
    <x v="0"/>
    <s v="Iradar Sdn Bhd"/>
    <s v="MYR"/>
    <s v="No"/>
    <x v="0"/>
    <x v="0"/>
    <x v="0"/>
    <b v="1"/>
    <n v="355.89562780418748"/>
    <n v="340.23927759852432"/>
    <n v="15.656350205663179"/>
    <n v="15719.643281162394"/>
    <n v="15024.171537826885"/>
    <n v="695.4717433355097"/>
    <n v="-15363.747653358207"/>
    <n v="-14683.932260228361"/>
    <n v="-679.81539312984648"/>
  </r>
  <r>
    <s v="3308-04230-202-0098-00"/>
    <n v="500749"/>
    <x v="1"/>
    <s v="ISTANBUL SABIHA GOKCEN ULUSLARARASI HAVALIMANI YATIRIM YAPIM ISLETME A.S"/>
    <s v="EUR"/>
    <s v="No"/>
    <x v="0"/>
    <x v="0"/>
    <x v="0"/>
    <b v="1"/>
    <n v="1853304.8396416949"/>
    <n v="1853304.8396416949"/>
    <n v="0"/>
    <n v="2314624.7138302042"/>
    <n v="2314624.7138302042"/>
    <n v="0"/>
    <n v="-461319.8741885093"/>
    <n v="-461319.8741885093"/>
    <n v="0"/>
  </r>
  <r>
    <s v="3308-01137-107-0335-00"/>
    <n v="501146"/>
    <x v="0"/>
    <s v="KIAN JOO CANS DISTRIBUTION SDN BHD"/>
    <s v="MYR"/>
    <s v="No"/>
    <x v="0"/>
    <x v="0"/>
    <x v="0"/>
    <b v="1"/>
    <n v="9352786.9937993251"/>
    <n v="9352786.9937993251"/>
    <n v="0"/>
    <n v="9420428.2790415175"/>
    <n v="9420428.2790415175"/>
    <n v="0"/>
    <n v="-67641.285242192447"/>
    <n v="-67641.285242192447"/>
    <n v="0"/>
  </r>
  <r>
    <s v="3308-01137-110-0346-00"/>
    <n v="501145"/>
    <x v="0"/>
    <s v="KLITZ VIBRANT IMPORTED KITCHENS SDN BHD "/>
    <s v="MYR"/>
    <s v="No"/>
    <x v="0"/>
    <x v="0"/>
    <x v="0"/>
    <b v="1"/>
    <n v="219782.88759159931"/>
    <n v="40874.75886104675"/>
    <n v="178908.12873055256"/>
    <n v="100932.0493705564"/>
    <n v="0"/>
    <n v="100932.0493705564"/>
    <n v="118850.83822104291"/>
    <n v="40874.75886104675"/>
    <n v="77976.079359996162"/>
  </r>
  <r>
    <s v="3308-01137-110-0358-00"/>
    <n v="501160"/>
    <x v="0"/>
    <s v="KYOTO ENERGY VENTURES SDN BHD"/>
    <s v="MYR"/>
    <s v="No"/>
    <x v="0"/>
    <x v="0"/>
    <x v="0"/>
    <b v="1"/>
    <n v="4317.8518180227111"/>
    <n v="4284.3648868593391"/>
    <n v="33.486931163372176"/>
    <n v="4291.6470232499942"/>
    <n v="4258.1645658964371"/>
    <n v="33.482457353557045"/>
    <n v="26.204794772716923"/>
    <n v="26.200320962901969"/>
    <n v="4.4738098151313466E-3"/>
  </r>
  <r>
    <s v="3308-01137-120-0397-00"/>
    <n v="501220"/>
    <x v="0"/>
    <s v="MAC WORLD INDUSTRIES SDN BHD"/>
    <s v="MYR"/>
    <s v="No"/>
    <x v="0"/>
    <x v="0"/>
    <x v="0"/>
    <b v="1"/>
    <n v="324858.13046744111"/>
    <n v="319940.57619563618"/>
    <n v="4917.5542718049364"/>
    <n v="303286.25710999646"/>
    <n v="271938.37874719675"/>
    <n v="31347.878362799729"/>
    <n v="21571.873357444652"/>
    <n v="48002.19744843943"/>
    <n v="-26430.324090994793"/>
  </r>
  <r>
    <s v="3308-01137-110-0381-00"/>
    <n v="501201"/>
    <x v="0"/>
    <s v="MALAYSIA STEEL WORKS (KL) BERHAD "/>
    <s v="MYR"/>
    <s v="No"/>
    <x v="0"/>
    <x v="0"/>
    <x v="0"/>
    <b v="1"/>
    <n v="1636806.2867005044"/>
    <n v="0"/>
    <n v="1636806.2867005044"/>
    <n v="1636165.7456576643"/>
    <n v="0"/>
    <n v="1636165.7456576643"/>
    <n v="640.54104284010828"/>
    <n v="0"/>
    <n v="640.54104284010828"/>
  </r>
  <r>
    <s v="3308-01137-107-0369-01"/>
    <n v="501176"/>
    <x v="0"/>
    <s v="MARINE CREATION SDN. BHD."/>
    <s v="MYR"/>
    <s v="No"/>
    <x v="0"/>
    <x v="0"/>
    <x v="0"/>
    <b v="1"/>
    <n v="372.57436978273307"/>
    <n v="372.57436978273307"/>
    <n v="0"/>
    <n v="414.22962417703837"/>
    <n v="414.22962417703837"/>
    <n v="0"/>
    <n v="-41.655254394305302"/>
    <n v="-41.655254394305302"/>
    <n v="0"/>
  </r>
  <r>
    <s v="3308-01137-107-0369-02"/>
    <n v="501186"/>
    <x v="0"/>
    <s v="MARINE CREATION SDN. BHD."/>
    <s v="MYR"/>
    <s v="No"/>
    <x v="0"/>
    <x v="0"/>
    <x v="0"/>
    <b v="1"/>
    <n v="372.57436978273307"/>
    <n v="372.57436978273307"/>
    <n v="0"/>
    <n v="414.22962417703837"/>
    <n v="414.22962417703837"/>
    <n v="0"/>
    <n v="-41.655254394305302"/>
    <n v="-41.655254394305302"/>
    <n v="0"/>
  </r>
  <r>
    <s v="3308-01137-107-0369-03"/>
    <n v="501187"/>
    <x v="0"/>
    <s v="MARINE CREATION SDN. BHD."/>
    <s v="MYR"/>
    <s v="No"/>
    <x v="0"/>
    <x v="0"/>
    <x v="0"/>
    <b v="1"/>
    <n v="372.57436978273307"/>
    <n v="372.57436978273307"/>
    <n v="0"/>
    <n v="414.22962417703837"/>
    <n v="414.22962417703837"/>
    <n v="0"/>
    <n v="-41.655254394305302"/>
    <n v="-41.655254394305302"/>
    <n v="0"/>
  </r>
  <r>
    <s v="3308-01137-107-0369-04"/>
    <n v="501204"/>
    <x v="0"/>
    <s v="MARINE CREATION SDN. BHD."/>
    <s v="MYR"/>
    <s v="No"/>
    <x v="0"/>
    <x v="0"/>
    <x v="0"/>
    <b v="1"/>
    <n v="410.48145319566225"/>
    <n v="410.48145319566225"/>
    <n v="0"/>
    <n v="452.31970672869602"/>
    <n v="452.31970672869602"/>
    <n v="0"/>
    <n v="-41.838253533033765"/>
    <n v="-41.838253533033765"/>
    <n v="0"/>
  </r>
  <r>
    <s v="3308-01137-107-0369-05"/>
    <n v="501205"/>
    <x v="0"/>
    <s v="MARINE CREATION SDN. BHD."/>
    <s v="MYR"/>
    <s v="No"/>
    <x v="0"/>
    <x v="0"/>
    <x v="0"/>
    <b v="1"/>
    <n v="410.48145319566225"/>
    <n v="410.48145319566225"/>
    <n v="0"/>
    <n v="452.31970672869602"/>
    <n v="452.31970672869602"/>
    <n v="0"/>
    <n v="-41.838253533033765"/>
    <n v="-41.838253533033765"/>
    <n v="0"/>
  </r>
  <r>
    <s v="3308-05013-107-0418-00"/>
    <n v="501248"/>
    <x v="0"/>
    <s v="Marrybrown Australia Pty Ltd - TFi-1"/>
    <s v="AUD"/>
    <s v="No"/>
    <x v="0"/>
    <x v="0"/>
    <x v="0"/>
    <b v="1"/>
    <n v="24075.780594189535"/>
    <n v="24075.780594189535"/>
    <n v="0"/>
    <n v="24443.620466956356"/>
    <n v="24443.620466956356"/>
    <n v="0"/>
    <n v="-367.83987276682092"/>
    <n v="-367.83987276682092"/>
    <n v="0"/>
  </r>
  <r>
    <s v="3308-05013-107-0419-00"/>
    <n v="501249"/>
    <x v="0"/>
    <s v="Marrybrown Australia Pty Ltd - TFi-2"/>
    <s v="AUD"/>
    <s v="No"/>
    <x v="0"/>
    <x v="0"/>
    <x v="0"/>
    <b v="1"/>
    <n v="16049.333636353893"/>
    <n v="16049.333636353893"/>
    <n v="0"/>
    <n v="16295.748010199504"/>
    <n v="16295.748010199504"/>
    <n v="0"/>
    <n v="-246.41437384561141"/>
    <n v="-246.41437384561141"/>
    <n v="0"/>
  </r>
  <r>
    <s v="3308-05013-107-0422-00"/>
    <n v="501251"/>
    <x v="0"/>
    <s v="Marrybrown Deer Park Pty Ltd"/>
    <s v="AUD"/>
    <s v="No"/>
    <x v="0"/>
    <x v="0"/>
    <x v="0"/>
    <b v="1"/>
    <n v="43459.054337678841"/>
    <n v="43459.054337678841"/>
    <n v="0"/>
    <n v="44125.940158060344"/>
    <n v="44125.940158060344"/>
    <n v="0"/>
    <n v="-666.88582038150344"/>
    <n v="-666.88582038150344"/>
    <n v="0"/>
  </r>
  <r>
    <s v="3308-01137-110-0400-00"/>
    <n v="501211"/>
    <x v="0"/>
    <s v="MASTER SUPPLIERS SDN BHD"/>
    <s v="MYR"/>
    <s v="No"/>
    <x v="0"/>
    <x v="0"/>
    <x v="0"/>
    <b v="1"/>
    <n v="67048.948678052504"/>
    <n v="14220.078980620077"/>
    <n v="52828.869697432427"/>
    <n v="67468.169822780721"/>
    <n v="15358.212719750431"/>
    <n v="52109.95710303029"/>
    <n v="-419.22114472821704"/>
    <n v="-1138.1337391303532"/>
    <n v="718.91259440213616"/>
  </r>
  <r>
    <s v="3308-05013-107-0426-00"/>
    <n v="501252"/>
    <x v="0"/>
    <s v="MB Burwood Pty Ltd"/>
    <s v="AUD"/>
    <s v="No"/>
    <x v="0"/>
    <x v="0"/>
    <x v="0"/>
    <b v="1"/>
    <n v="60128.560517855411"/>
    <n v="60128.560517855411"/>
    <n v="0"/>
    <n v="61049.355297763497"/>
    <n v="61049.355297763497"/>
    <n v="0"/>
    <n v="-920.79477990808664"/>
    <n v="-920.79477990808664"/>
    <n v="0"/>
  </r>
  <r>
    <s v="3308-05013-107-0427-00"/>
    <n v="501253"/>
    <x v="0"/>
    <s v="MB Melbourne Central Pty Ltd"/>
    <s v="AUD"/>
    <s v="No"/>
    <x v="0"/>
    <x v="0"/>
    <x v="0"/>
    <b v="1"/>
    <n v="56396.919164749146"/>
    <n v="56396.919164749146"/>
    <n v="0"/>
    <n v="57260.17129292398"/>
    <n v="57260.17129292398"/>
    <n v="0"/>
    <n v="-863.25212817483407"/>
    <n v="-863.25212817483407"/>
    <n v="0"/>
  </r>
  <r>
    <s v="3308-01137-110-0117-00"/>
    <n v="500790"/>
    <x v="0"/>
    <s v="MEWAH-OILS SDN. BHD."/>
    <s v="MYR"/>
    <s v="No"/>
    <x v="0"/>
    <x v="0"/>
    <x v="0"/>
    <b v="1"/>
    <n v="3179709.3071308462"/>
    <n v="2350845.7643196988"/>
    <n v="828863.5428111474"/>
    <n v="2950242.0568218129"/>
    <n v="1870304.873813139"/>
    <n v="1079937.1830086738"/>
    <n v="229467.25030903332"/>
    <n v="480540.89050655975"/>
    <n v="-251073.64019752643"/>
  </r>
  <r>
    <s v="3308-01137-110-0111-00"/>
    <n v="500783"/>
    <x v="0"/>
    <s v="MEWAHOLEO INDUSTRIES SDN BHD"/>
    <s v="MYR"/>
    <s v="No"/>
    <x v="0"/>
    <x v="0"/>
    <x v="0"/>
    <b v="1"/>
    <n v="1263796.7365867281"/>
    <n v="933237.32225695217"/>
    <n v="330559.41432977596"/>
    <n v="1170677.3989257801"/>
    <n v="737512.65444922971"/>
    <n v="433164.74447655038"/>
    <n v="93119.337660948047"/>
    <n v="195724.66780772246"/>
    <n v="-102605.33014677442"/>
  </r>
  <r>
    <s v="3308-01137-121-0413-00"/>
    <n v="501240"/>
    <x v="0"/>
    <s v="MHC COLDSTORAGE SDN BHD"/>
    <s v="MYR"/>
    <s v="No"/>
    <x v="0"/>
    <x v="0"/>
    <x v="0"/>
    <b v="1"/>
    <n v="82857.750662535778"/>
    <n v="82857.750662535778"/>
    <n v="0"/>
    <n v="82348.998589857933"/>
    <n v="82348.998589857933"/>
    <n v="0"/>
    <n v="508.75207267784572"/>
    <n v="508.75207267784572"/>
    <n v="0"/>
  </r>
  <r>
    <s v="3308-01137-107-0387-00"/>
    <n v="501174"/>
    <x v="0"/>
    <s v="MKRS BUMI (M) SDN BHD"/>
    <s v="MYR"/>
    <s v="No"/>
    <x v="0"/>
    <x v="0"/>
    <x v="0"/>
    <b v="1"/>
    <n v="2938.4446561360342"/>
    <n v="2889.1922563705389"/>
    <n v="49.25239976549549"/>
    <n v="2332.2441043880494"/>
    <n v="2199.6346619065166"/>
    <n v="132.60944248153274"/>
    <n v="606.20055174798472"/>
    <n v="689.55759446402226"/>
    <n v="-83.357042716037256"/>
  </r>
  <r>
    <s v="3308-01137-110-0429-00"/>
    <n v="501255"/>
    <x v="0"/>
    <s v="N.K Rubber (M) Sdn Bhd"/>
    <s v="MYR"/>
    <s v="No"/>
    <x v="0"/>
    <x v="0"/>
    <x v="0"/>
    <b v="1"/>
    <n v="220799.92899629503"/>
    <n v="41953.726984481385"/>
    <n v="178846.20201181364"/>
    <n v="220676.10211682096"/>
    <n v="23496.196237798082"/>
    <n v="197179.90587902287"/>
    <n v="123.82687947407248"/>
    <n v="18457.530746683304"/>
    <n v="-18333.703867209231"/>
  </r>
  <r>
    <s v="3308-01137-107-0384-00"/>
    <n v="501188"/>
    <x v="0"/>
    <s v="OCEAN21 OFFSHORE SDN BHD"/>
    <s v="MYR"/>
    <s v="No"/>
    <x v="0"/>
    <x v="0"/>
    <x v="0"/>
    <b v="1"/>
    <n v="1866.0597125003401"/>
    <n v="1866.0597125003401"/>
    <n v="0"/>
    <n v="1912.2704979532398"/>
    <n v="1912.2704979532398"/>
    <n v="0"/>
    <n v="-46.2107854528997"/>
    <n v="-46.2107854528997"/>
    <n v="0"/>
  </r>
  <r>
    <s v="3308-02137-112-0407-00"/>
    <n v="501241"/>
    <x v="0"/>
    <s v="OM MATERIALS (SARAWAK) SDN BHD"/>
    <s v="USD"/>
    <s v="No"/>
    <x v="0"/>
    <x v="0"/>
    <x v="0"/>
    <b v="1"/>
    <n v="167062.42507173918"/>
    <n v="167062.42507173918"/>
    <n v="0"/>
    <n v="80034.39757027512"/>
    <n v="80034.39757027512"/>
    <n v="0"/>
    <n v="87028.027501464065"/>
    <n v="87028.027501464065"/>
    <n v="0"/>
  </r>
  <r>
    <s v="3308-02137-201-0403-00"/>
    <n v="501230"/>
    <x v="1"/>
    <s v="OM MATERIALS (SARAWAK) SDN BHD"/>
    <s v="USD"/>
    <s v="No"/>
    <x v="0"/>
    <x v="0"/>
    <x v="0"/>
    <b v="1"/>
    <n v="28546258.625486169"/>
    <n v="28546258.625486169"/>
    <n v="0"/>
    <n v="28026274.467144579"/>
    <n v="28026274.467144579"/>
    <n v="0"/>
    <n v="519984.15834159032"/>
    <n v="519984.15834159032"/>
    <n v="0"/>
  </r>
  <r>
    <s v="3308-01137-216-0058-00"/>
    <s v="EXIM/OMS/BG(FG)/24/082"/>
    <x v="1"/>
    <s v="OM Materials (Sarawak) Sdn Bhd"/>
    <s v="MYR"/>
    <s v="No"/>
    <x v="1"/>
    <x v="0"/>
    <x v="0"/>
    <b v="1"/>
    <n v="23421.24104193844"/>
    <n v="0"/>
    <n v="23421.24104193844"/>
    <n v="23574.785747530317"/>
    <n v="0"/>
    <n v="23574.785747530317"/>
    <n v="-153.54470559187757"/>
    <n v="0"/>
    <n v="-153.54470559187757"/>
  </r>
  <r>
    <s v="3308-01137-216-0058-00"/>
    <s v="EXIM/OMS/BG(FG)/24/083"/>
    <x v="1"/>
    <s v="OM Materials (Sarawak) Sdn Bhd"/>
    <s v="MYR"/>
    <s v="No"/>
    <x v="1"/>
    <x v="0"/>
    <x v="0"/>
    <b v="1"/>
    <n v="1561.4160694625623"/>
    <n v="0"/>
    <n v="1561.4160694625623"/>
    <n v="1571.6523831686875"/>
    <n v="0"/>
    <n v="1571.6523831686875"/>
    <n v="-10.236313706125202"/>
    <n v="0"/>
    <n v="-10.236313706125202"/>
  </r>
  <r>
    <s v="3308-01137-216-0058-00"/>
    <s v="EXIM/OMS/BG(FG)/24/084"/>
    <x v="1"/>
    <s v="OM Materials (Sarawak) Sdn Bhd"/>
    <s v="MYR"/>
    <s v="No"/>
    <x v="1"/>
    <x v="0"/>
    <x v="0"/>
    <b v="1"/>
    <n v="1040.9440463083749"/>
    <n v="0"/>
    <n v="1040.9440463083749"/>
    <n v="1047.7682554457917"/>
    <n v="0"/>
    <n v="1047.7682554457917"/>
    <n v="-6.8242091374168012"/>
    <n v="0"/>
    <n v="-6.8242091374168012"/>
  </r>
  <r>
    <s v="3308-01137-216-0058-00"/>
    <s v="EXIM/OMS/BG(FG)/24/085"/>
    <x v="1"/>
    <s v="OM Materials (Sarawak) Sdn Bhd"/>
    <s v="MYR"/>
    <s v="No"/>
    <x v="1"/>
    <x v="0"/>
    <x v="0"/>
    <b v="1"/>
    <n v="1040.9440463083749"/>
    <n v="0"/>
    <n v="1040.9440463083749"/>
    <n v="1047.7682554457917"/>
    <n v="0"/>
    <n v="1047.7682554457917"/>
    <n v="-6.8242091374168012"/>
    <n v="0"/>
    <n v="-6.8242091374168012"/>
  </r>
  <r>
    <s v="3308-01137-216-0058-00"/>
    <s v="EXIM/OMS/BG(FG)/24/086"/>
    <x v="1"/>
    <s v="OM Materials (Sarawak) Sdn Bhd"/>
    <s v="MYR"/>
    <s v="No"/>
    <x v="1"/>
    <x v="0"/>
    <x v="0"/>
    <b v="1"/>
    <n v="4684.2482083876885"/>
    <n v="0"/>
    <n v="4684.2482083876885"/>
    <n v="4714.9571495060636"/>
    <n v="0"/>
    <n v="4714.9571495060636"/>
    <n v="-30.708941118375151"/>
    <n v="0"/>
    <n v="-30.708941118375151"/>
  </r>
  <r>
    <s v="3308-01137-216-0058-00"/>
    <s v="EXIM/OMS/BG(FG)/25/002"/>
    <x v="1"/>
    <s v="OM Materials (Sarawak) Sdn Bhd"/>
    <s v="MYR"/>
    <s v="No"/>
    <x v="1"/>
    <x v="0"/>
    <x v="0"/>
    <b v="1"/>
    <n v="15893.703719996029"/>
    <n v="0"/>
    <n v="15893.703719996029"/>
    <n v="15997.899482043033"/>
    <n v="0"/>
    <n v="15997.899482043033"/>
    <n v="-104.19576204700388"/>
    <n v="0"/>
    <n v="-104.19576204700388"/>
  </r>
  <r>
    <s v="3308-01137-216-0058-00"/>
    <s v="EXIM/OMS/BG(FG)/24/071"/>
    <x v="1"/>
    <s v="OM Materials (Sarawak) Sdn Bhd"/>
    <s v="MYR"/>
    <s v="No"/>
    <x v="1"/>
    <x v="0"/>
    <x v="0"/>
    <b v="1"/>
    <n v="43719.649944951743"/>
    <n v="0"/>
    <n v="43719.649944951743"/>
    <n v="44006.266728723254"/>
    <n v="0"/>
    <n v="44006.266728723254"/>
    <n v="-286.61678377151111"/>
    <n v="0"/>
    <n v="-286.61678377151111"/>
  </r>
  <r>
    <s v="3308-01137-216-0058-00"/>
    <s v="EXIM/OMS/BG(FG)/24/072"/>
    <x v="1"/>
    <s v="OM Materials (Sarawak) Sdn Bhd"/>
    <s v="MYR"/>
    <s v="No"/>
    <x v="1"/>
    <x v="0"/>
    <x v="0"/>
    <b v="1"/>
    <n v="87439.299889903486"/>
    <n v="0"/>
    <n v="87439.299889903486"/>
    <n v="88012.533457446509"/>
    <n v="0"/>
    <n v="88012.533457446509"/>
    <n v="-573.23356754302222"/>
    <n v="0"/>
    <n v="-573.23356754302222"/>
  </r>
  <r>
    <s v="3308-01137-216-0058-00"/>
    <s v="EXIM/OMS/BG(FG)/24/073"/>
    <x v="1"/>
    <s v="OM Materials (Sarawak) Sdn Bhd"/>
    <s v="MYR"/>
    <s v="No"/>
    <x v="1"/>
    <x v="0"/>
    <x v="0"/>
    <b v="1"/>
    <n v="320610.76626297954"/>
    <n v="0"/>
    <n v="320610.76626297954"/>
    <n v="322712.62267730391"/>
    <n v="0"/>
    <n v="322712.62267730391"/>
    <n v="-2101.8564143243711"/>
    <n v="0"/>
    <n v="-2101.8564143243711"/>
  </r>
  <r>
    <s v="3308-01137-216-0058-00"/>
    <s v="EXIM/OMS/BG(FG)/24/074"/>
    <x v="1"/>
    <s v="OM Materials (Sarawak) Sdn Bhd"/>
    <s v="MYR"/>
    <s v="No"/>
    <x v="1"/>
    <x v="0"/>
    <x v="0"/>
    <b v="1"/>
    <n v="68702.307056352758"/>
    <n v="0"/>
    <n v="68702.307056352758"/>
    <n v="69152.704859422272"/>
    <n v="0"/>
    <n v="69152.704859422272"/>
    <n v="-450.39780306951434"/>
    <n v="0"/>
    <n v="-450.39780306951434"/>
  </r>
  <r>
    <s v="3308-01137-216-0058-00"/>
    <s v="EXIM/OMS/BG(FG)/24/075"/>
    <x v="1"/>
    <s v="OM Materials (Sarawak) Sdn Bhd"/>
    <s v="MYR"/>
    <s v="No"/>
    <x v="1"/>
    <x v="0"/>
    <x v="0"/>
    <b v="1"/>
    <n v="62456.642778502486"/>
    <n v="0"/>
    <n v="62456.642778502486"/>
    <n v="62866.095326747498"/>
    <n v="0"/>
    <n v="62866.095326747498"/>
    <n v="-409.45254824501171"/>
    <n v="0"/>
    <n v="-409.45254824501171"/>
  </r>
  <r>
    <s v="3308-01137-216-0058-00"/>
    <s v="EXIM/OMS/BG(FG)/24/076"/>
    <x v="1"/>
    <s v="OM Materials (Sarawak) Sdn Bhd"/>
    <s v="MYR"/>
    <s v="No"/>
    <x v="1"/>
    <x v="0"/>
    <x v="0"/>
    <b v="1"/>
    <n v="156141.60694625624"/>
    <n v="0"/>
    <n v="156141.60694625624"/>
    <n v="157165.23831686872"/>
    <n v="0"/>
    <n v="157165.23831686872"/>
    <n v="-1023.6313706124783"/>
    <n v="0"/>
    <n v="-1023.6313706124783"/>
  </r>
  <r>
    <s v="3308-02137-131-0440-00"/>
    <n v="501263"/>
    <x v="0"/>
    <s v="PERTAMA FERROALLOYS SDN. BHD."/>
    <s v="USD"/>
    <s v="No"/>
    <x v="0"/>
    <x v="0"/>
    <x v="1"/>
    <b v="0"/>
    <n v="3199652.3893980244"/>
    <n v="3199652.3893980244"/>
    <n v="0"/>
    <m/>
    <m/>
    <m/>
    <n v="3199652.3893980244"/>
    <n v="3199652.3893980244"/>
    <n v="0"/>
  </r>
  <r>
    <s v="3308-02137-112-0361-00"/>
    <n v="501168"/>
    <x v="0"/>
    <s v="PERTAMA FERROALLOYS SDN. BHD."/>
    <s v="USD"/>
    <s v="No"/>
    <x v="0"/>
    <x v="0"/>
    <x v="0"/>
    <b v="1"/>
    <n v="2538587.8622600716"/>
    <n v="1052891.7765929135"/>
    <n v="1485696.085667158"/>
    <n v="3155819.8187890123"/>
    <n v="1358821.5605071883"/>
    <n v="1796998.2582818239"/>
    <n v="-617231.9565289407"/>
    <n v="-305929.78391427477"/>
    <n v="-311302.17261466593"/>
  </r>
  <r>
    <s v="3308-01137-113-0076-00"/>
    <n v="500694"/>
    <x v="0"/>
    <s v="PERUSAHAAN OTOMOBIL NASIONAL SDN. BHD"/>
    <s v="MYR"/>
    <s v="No"/>
    <x v="0"/>
    <x v="0"/>
    <x v="0"/>
    <b v="1"/>
    <n v="2136749.021827538"/>
    <n v="343410.6773470901"/>
    <n v="1793338.3444804479"/>
    <n v="2341549.7844842775"/>
    <n v="648319.20106919552"/>
    <n v="1693230.583415082"/>
    <n v="-204800.76265673945"/>
    <n v="-304908.52372210543"/>
    <n v="100107.76106536598"/>
  </r>
  <r>
    <s v="3308-01137-212-0075-00"/>
    <n v="500693"/>
    <x v="1"/>
    <s v="PERUSAHAAN OTOMOBIL NASIONAL SDN. BHD"/>
    <s v="MYR"/>
    <s v="No"/>
    <x v="0"/>
    <x v="0"/>
    <x v="0"/>
    <b v="1"/>
    <n v="117603.38237283079"/>
    <n v="18900.795922405843"/>
    <n v="98702.586450424948"/>
    <n v="40482.994086600549"/>
    <n v="40482.994086600549"/>
    <n v="0"/>
    <n v="77120.388286230242"/>
    <n v="-21582.198164194706"/>
    <n v="98702.586450424948"/>
  </r>
  <r>
    <s v="3308-01137-110-0373-00"/>
    <n v="501175"/>
    <x v="0"/>
    <s v="PIPESWAY FURNITURE SDN BHD"/>
    <s v="MYR"/>
    <s v="No"/>
    <x v="0"/>
    <x v="0"/>
    <x v="0"/>
    <b v="1"/>
    <n v="70349.316687610029"/>
    <n v="19896.147662867159"/>
    <n v="50453.169024742871"/>
    <n v="74070.45936767236"/>
    <n v="27689.677689994147"/>
    <n v="46380.781677678213"/>
    <n v="-3721.1426800623303"/>
    <n v="-7793.530027126988"/>
    <n v="4072.3873470646577"/>
  </r>
  <r>
    <s v="3308-02105-201-0302-00"/>
    <n v="501096"/>
    <x v="0"/>
    <s v="PT ENVIROTECH AKVA INDONESIA "/>
    <s v="USD"/>
    <s v="No"/>
    <x v="0"/>
    <x v="0"/>
    <x v="0"/>
    <b v="1"/>
    <n v="335791.40111540718"/>
    <n v="335791.40111540718"/>
    <n v="0"/>
    <n v="341922.83410141693"/>
    <n v="341922.83410141693"/>
    <n v="0"/>
    <n v="-6131.4329860097496"/>
    <n v="-6131.4329860097496"/>
    <n v="0"/>
  </r>
  <r>
    <s v="3308-01137-110-0311-00"/>
    <n v="501110"/>
    <x v="0"/>
    <s v="PTS GOLDKIST INDUSTRIES SDN BHD"/>
    <s v="MYR"/>
    <s v="No"/>
    <x v="0"/>
    <x v="0"/>
    <x v="0"/>
    <b v="1"/>
    <n v="302811.87400416436"/>
    <n v="301368.8952680814"/>
    <n v="1442.9787360829832"/>
    <n v="298896.16541053518"/>
    <n v="293673.75500822038"/>
    <n v="5222.4104023147938"/>
    <n v="3915.7085936291842"/>
    <n v="7695.1402598610148"/>
    <n v="-3779.4316662318106"/>
  </r>
  <r>
    <s v="3308-01137-110-0402-00"/>
    <n v="501224"/>
    <x v="0"/>
    <s v="PTS GOLDKIST INDUSTRIES SDN BHD"/>
    <s v="MYR"/>
    <s v="No"/>
    <x v="0"/>
    <x v="0"/>
    <x v="0"/>
    <b v="1"/>
    <n v="349194.7580916998"/>
    <n v="230330.75450288778"/>
    <n v="118864.00358881202"/>
    <n v="294957.783211887"/>
    <n v="116375.23939000978"/>
    <n v="178582.54382187722"/>
    <n v="54236.974879812798"/>
    <n v="113955.515112878"/>
    <n v="-59718.5402330652"/>
  </r>
  <r>
    <s v="3308-01137-107-0365-00"/>
    <n v="501170"/>
    <x v="0"/>
    <s v="PUREBLEACH SDN BHD"/>
    <s v="MYR"/>
    <s v="No"/>
    <x v="0"/>
    <x v="0"/>
    <x v="0"/>
    <b v="1"/>
    <n v="15466.444459726688"/>
    <n v="15466.444459726688"/>
    <n v="0"/>
    <n v="15762.977107136687"/>
    <n v="15762.977107136687"/>
    <n v="0"/>
    <n v="-296.53264740999839"/>
    <n v="-296.53264740999839"/>
    <n v="0"/>
  </r>
  <r>
    <s v="3308-01137-110-0392-00"/>
    <n v="501169"/>
    <x v="0"/>
    <s v="PUREBLEACH SDN BHD"/>
    <s v="MYR"/>
    <s v="No"/>
    <x v="0"/>
    <x v="0"/>
    <x v="0"/>
    <b v="1"/>
    <n v="38322.719547395893"/>
    <n v="16612.447140739587"/>
    <n v="21710.272406656306"/>
    <n v="36548.542276314896"/>
    <n v="12943.602320267069"/>
    <n v="23604.939956047827"/>
    <n v="1774.1772710809964"/>
    <n v="3668.8448204725173"/>
    <n v="-1894.6675493915209"/>
  </r>
  <r>
    <s v="3308-01137-110-0401-00"/>
    <n v="501218"/>
    <x v="0"/>
    <s v="PUSAN FURNITURE INDUSTRIES SDN BHD"/>
    <s v="MYR"/>
    <s v="No"/>
    <x v="0"/>
    <x v="0"/>
    <x v="0"/>
    <b v="1"/>
    <n v="191943.8039500023"/>
    <n v="191871.25919723493"/>
    <n v="72.544752767361501"/>
    <n v="171835.68678980364"/>
    <n v="150858.08077579233"/>
    <n v="20977.606014011304"/>
    <n v="20108.117160198657"/>
    <n v="41013.178421442601"/>
    <n v="-20905.061261243944"/>
  </r>
  <r>
    <s v="3308-01137-107-0312-00"/>
    <n v="501118"/>
    <x v="0"/>
    <s v="RADYSIS ASIA SDN. BHD."/>
    <s v="MYR"/>
    <s v="No"/>
    <x v="0"/>
    <x v="0"/>
    <x v="0"/>
    <b v="1"/>
    <n v="3027.1472503869713"/>
    <n v="3027.1472503869713"/>
    <n v="0"/>
    <n v="138082.07900768978"/>
    <n v="138082.07900768978"/>
    <n v="0"/>
    <n v="-135054.93175730281"/>
    <n v="-135054.93175730281"/>
    <n v="0"/>
  </r>
  <r>
    <s v="3308-02107-200-0008-00"/>
    <n v="500400"/>
    <x v="1"/>
    <s v="REPUBLIC OF IRAQ"/>
    <s v="USD"/>
    <s v="No"/>
    <x v="0"/>
    <x v="0"/>
    <x v="0"/>
    <b v="1"/>
    <n v="46033.101720400264"/>
    <n v="46033.101720400264"/>
    <n v="0"/>
    <n v="45273.189130714039"/>
    <n v="45273.189130714039"/>
    <n v="0"/>
    <n v="759.91258968622424"/>
    <n v="759.91258968622424"/>
    <n v="0"/>
  </r>
  <r>
    <s v="3308-01137-107-0385-03"/>
    <n v="501203"/>
    <x v="0"/>
    <s v="RIZMAN RUZAINI CREATIONS (M) SDN BHD"/>
    <s v="MYR"/>
    <s v="No"/>
    <x v="0"/>
    <x v="0"/>
    <x v="0"/>
    <b v="1"/>
    <n v="5317.334334556228"/>
    <n v="5267.8535026967329"/>
    <n v="49.480831859494664"/>
    <n v="5432.1797981977297"/>
    <n v="5382.7888789389599"/>
    <n v="49.39091925876955"/>
    <n v="-114.84546364150174"/>
    <n v="-114.93537624222699"/>
    <n v="8.9912600725114089E-2"/>
  </r>
  <r>
    <s v="3308-01137-121-0386-00"/>
    <n v="501206"/>
    <x v="0"/>
    <s v="RIZMAN RUZAINI CREATIONS (M) SDN BHD"/>
    <s v="MYR"/>
    <s v="No"/>
    <x v="0"/>
    <x v="0"/>
    <x v="0"/>
    <b v="1"/>
    <n v="2681.619730805749"/>
    <n v="2680.179921403917"/>
    <n v="1.4398094018319529"/>
    <n v="1848.4267414183525"/>
    <n v="1848.4267414183525"/>
    <n v="0"/>
    <n v="833.19298938739644"/>
    <n v="831.75317998556443"/>
    <n v="1.4398094018319529"/>
  </r>
  <r>
    <s v="3308-03137-107-0279-00"/>
    <n v="501066"/>
    <x v="0"/>
    <s v="S P SETIA BERHAD"/>
    <s v="GBP"/>
    <s v="No"/>
    <x v="0"/>
    <x v="0"/>
    <x v="0"/>
    <b v="1"/>
    <n v="1691468.9363438822"/>
    <n v="1691468.9363438822"/>
    <n v="0"/>
    <n v="2285957.272663617"/>
    <n v="2285957.272663617"/>
    <n v="0"/>
    <n v="-594488.33631973481"/>
    <n v="-594488.33631973481"/>
    <n v="0"/>
  </r>
  <r>
    <s v="3308-01137-121-0433-00"/>
    <n v="501184"/>
    <x v="0"/>
    <s v="Sage Promaster Sdn Bhd"/>
    <s v="MYR"/>
    <s v="No"/>
    <x v="0"/>
    <x v="0"/>
    <x v="0"/>
    <b v="1"/>
    <n v="30746.979537897096"/>
    <n v="22755.011231024226"/>
    <n v="7991.9683068728709"/>
    <n v="60122.078781881879"/>
    <n v="43729.808576296244"/>
    <n v="16392.270205585635"/>
    <n v="-29375.099243984783"/>
    <n v="-20974.797345272018"/>
    <n v="-8400.3018987127653"/>
  </r>
  <r>
    <s v="3308-01137-107-0430-00"/>
    <n v="501185"/>
    <x v="0"/>
    <s v="SAGE PROMASTER SDN BHD"/>
    <s v="MYR"/>
    <s v="No"/>
    <x v="0"/>
    <x v="0"/>
    <x v="1"/>
    <b v="0"/>
    <n v="32638.467604447142"/>
    <n v="32570.455936323629"/>
    <n v="68.011668123512251"/>
    <m/>
    <m/>
    <m/>
    <n v="32638.467604447142"/>
    <n v="32570.455936323629"/>
    <n v="68.011668123512251"/>
  </r>
  <r>
    <s v="3308-02137-200-0301-00"/>
    <n v="501098"/>
    <x v="1"/>
    <s v="SARAWAK PETCHEM SDN BHD "/>
    <s v="USD"/>
    <s v="No"/>
    <x v="0"/>
    <x v="0"/>
    <x v="0"/>
    <b v="1"/>
    <n v="2441587.0354601885"/>
    <n v="2441587.0354601885"/>
    <n v="0"/>
    <n v="2445224.3305232893"/>
    <n v="2445224.3305232893"/>
    <n v="0"/>
    <n v="-3637.2950631007552"/>
    <n v="-3637.2950631007552"/>
    <n v="0"/>
  </r>
  <r>
    <s v="3308-02205-201-0285-00"/>
    <n v="501075"/>
    <x v="1"/>
    <s v="SERI ELBERT (SINGAPORE) PTE. LTD."/>
    <s v="USD"/>
    <s v="No"/>
    <x v="0"/>
    <x v="0"/>
    <x v="0"/>
    <b v="1"/>
    <n v="1241018.3040021542"/>
    <n v="1241018.3040021542"/>
    <n v="0"/>
    <n v="1273828.1150014326"/>
    <n v="1273828.1150014326"/>
    <n v="0"/>
    <n v="-32809.810999278445"/>
    <n v="-32809.810999278445"/>
    <n v="0"/>
  </r>
  <r>
    <s v="3308-02205-201-0287-00"/>
    <n v="501077"/>
    <x v="1"/>
    <s v="SERI EMEI (SINGAPORE) PTE. LTD."/>
    <s v="USD"/>
    <s v="No"/>
    <x v="0"/>
    <x v="0"/>
    <x v="0"/>
    <b v="1"/>
    <n v="1269050.2734202312"/>
    <n v="1269050.2734202312"/>
    <n v="0"/>
    <n v="1302945.7964359506"/>
    <n v="1302945.7964359506"/>
    <n v="0"/>
    <n v="-33895.523015719373"/>
    <n v="-33895.523015719373"/>
    <n v="0"/>
  </r>
  <r>
    <s v="3308-02205-201-0286-00"/>
    <n v="501076"/>
    <x v="1"/>
    <s v="SERI EMORY (SINGAPORE) PTE. LTD"/>
    <s v="USD"/>
    <s v="No"/>
    <x v="0"/>
    <x v="0"/>
    <x v="0"/>
    <b v="1"/>
    <n v="1239235.5089890375"/>
    <n v="1239235.5089890375"/>
    <n v="0"/>
    <n v="1272049.7835243661"/>
    <n v="1272049.7835243661"/>
    <n v="0"/>
    <n v="-32814.274535328615"/>
    <n v="-32814.274535328615"/>
    <n v="0"/>
  </r>
  <r>
    <s v="3308-02205-201-0288-00"/>
    <n v="501078"/>
    <x v="1"/>
    <s v="SERI EMPEROR (SINGAPORE) PTE. LTD"/>
    <s v="USD"/>
    <s v="No"/>
    <x v="0"/>
    <x v="0"/>
    <x v="0"/>
    <b v="1"/>
    <n v="1239235.5089890375"/>
    <n v="1239235.5089890375"/>
    <n v="0"/>
    <n v="1272049.7835243661"/>
    <n v="1272049.7835243661"/>
    <n v="0"/>
    <n v="-32814.274535328615"/>
    <n v="-32814.274535328615"/>
    <n v="0"/>
  </r>
  <r>
    <s v="3308-02205-201-0283-00"/>
    <n v="501072"/>
    <x v="1"/>
    <s v="SERI ERLANG (SINGAPORE) PTE. LTD."/>
    <s v="USD"/>
    <s v="No"/>
    <x v="0"/>
    <x v="0"/>
    <x v="0"/>
    <b v="1"/>
    <n v="1284998.5323706933"/>
    <n v="1284998.5323706933"/>
    <n v="0"/>
    <n v="1261952.3647908389"/>
    <n v="1261952.3647908389"/>
    <n v="0"/>
    <n v="23046.167579854373"/>
    <n v="23046.167579854373"/>
    <n v="0"/>
  </r>
  <r>
    <s v="3308-02205-201-0282-00"/>
    <n v="501073"/>
    <x v="1"/>
    <s v="SERI EVEREST (SINGAPORE) PTE. LTD."/>
    <s v="USD"/>
    <s v="No"/>
    <x v="0"/>
    <x v="0"/>
    <x v="0"/>
    <b v="1"/>
    <n v="1285392.0040549294"/>
    <n v="1285392.0040549294"/>
    <n v="0"/>
    <n v="1262339.0681654618"/>
    <n v="1262339.0681654618"/>
    <n v="0"/>
    <n v="23052.935889467597"/>
    <n v="23052.935889467597"/>
    <n v="0"/>
  </r>
  <r>
    <s v="3308-01137-110-0340-00"/>
    <n v="501124"/>
    <x v="0"/>
    <s v="SITI KHADIJAH APPAREL SDN BHD"/>
    <s v="MYR"/>
    <s v="No"/>
    <x v="0"/>
    <x v="0"/>
    <x v="0"/>
    <b v="1"/>
    <n v="232119.00965975563"/>
    <n v="164705.68912546546"/>
    <n v="67413.320534290149"/>
    <n v="6676.8925108607818"/>
    <n v="3560.7944897040434"/>
    <n v="3116.0980211567385"/>
    <n v="225442.11714889485"/>
    <n v="161144.89463576142"/>
    <n v="64297.222513133413"/>
  </r>
  <r>
    <s v="3308-01137-107-0326-00"/>
    <n v="501127"/>
    <x v="0"/>
    <s v="SITI KHADIJAH APPAREL SDN BHD"/>
    <s v="MYR"/>
    <s v="No"/>
    <x v="0"/>
    <x v="0"/>
    <x v="0"/>
    <b v="1"/>
    <n v="67999.266831247034"/>
    <n v="67999.266831247034"/>
    <n v="0"/>
    <n v="1564.8225451010883"/>
    <n v="1564.8225451010883"/>
    <n v="0"/>
    <n v="66434.444286145939"/>
    <n v="66434.444286145939"/>
    <n v="0"/>
  </r>
  <r>
    <s v="3308-05013-107-0438-00"/>
    <n v="501262"/>
    <x v="0"/>
    <s v="SKS CLAREMONT PTY LTD"/>
    <s v="AUD"/>
    <s v="No"/>
    <x v="0"/>
    <x v="0"/>
    <x v="1"/>
    <b v="0"/>
    <n v="11226.280111248132"/>
    <n v="11226.280111248132"/>
    <n v="0"/>
    <m/>
    <m/>
    <m/>
    <n v="11226.280111248132"/>
    <n v="11226.280111248132"/>
    <n v="0"/>
  </r>
  <r>
    <s v="3308-02137-107-0349-00"/>
    <n v="501155"/>
    <x v="0"/>
    <s v="SKY BLUE MEDIA SDN BHD"/>
    <s v="USD"/>
    <s v="No"/>
    <x v="0"/>
    <x v="0"/>
    <x v="0"/>
    <b v="1"/>
    <n v="53066.933588449421"/>
    <n v="46762.862360460975"/>
    <n v="6304.0712279884465"/>
    <n v="53033.360625453206"/>
    <n v="47042.411177066067"/>
    <n v="5990.9494483871349"/>
    <n v="33.57296299621521"/>
    <n v="-279.54881660509272"/>
    <n v="313.12177960131157"/>
  </r>
  <r>
    <s v="3308-02137-216-0046-00"/>
    <s v="EXIM/SMH/APB/25/003"/>
    <x v="1"/>
    <s v="SMH Rail Sdn Bhd/APB/25/003"/>
    <s v="USD"/>
    <s v="No"/>
    <x v="1"/>
    <x v="0"/>
    <x v="0"/>
    <b v="1"/>
    <n v="103223.78773872773"/>
    <n v="0"/>
    <n v="103223.78773872773"/>
    <n v="142054.2035570952"/>
    <n v="0"/>
    <n v="142054.2035570952"/>
    <n v="-38830.415818367474"/>
    <n v="0"/>
    <n v="-38830.415818367474"/>
  </r>
  <r>
    <s v="3308-02137-216-0046-00"/>
    <s v="EXIM/SMH/TNBG/25/013"/>
    <x v="1"/>
    <s v="SMH Rail Sdn Bhd/TNBG/25/013"/>
    <s v="USD"/>
    <s v="No"/>
    <x v="1"/>
    <x v="0"/>
    <x v="0"/>
    <b v="1"/>
    <n v="70648.180276375875"/>
    <n v="0"/>
    <n v="70648.180276375875"/>
    <n v="97224.401485059789"/>
    <n v="0"/>
    <n v="97224.401485059789"/>
    <n v="-26576.221208683914"/>
    <n v="0"/>
    <n v="-26576.221208683914"/>
  </r>
  <r>
    <s v="3308-02137-216-0046-00"/>
    <s v="EXIM/SMH/TNBG/25/014"/>
    <x v="1"/>
    <s v="SMH Rail Sdn Bhd/TNBG/25/014"/>
    <s v="USD"/>
    <s v="No"/>
    <x v="1"/>
    <x v="0"/>
    <x v="0"/>
    <b v="1"/>
    <n v="4415.5112672734922"/>
    <n v="0"/>
    <n v="4415.5112672734922"/>
    <n v="6076.5250928162368"/>
    <n v="0"/>
    <n v="6076.5250928162368"/>
    <n v="-1661.0138255427446"/>
    <n v="0"/>
    <n v="-1661.0138255427446"/>
  </r>
  <r>
    <s v="3308-02137-216-0046-00"/>
    <s v="EXIM/SMH/TNBG/25/015"/>
    <x v="1"/>
    <s v="SMH Rail Sdn Bhd/TNBG/25/015"/>
    <s v="USD"/>
    <s v="No"/>
    <x v="1"/>
    <x v="0"/>
    <x v="0"/>
    <b v="1"/>
    <n v="4415.5112672734922"/>
    <n v="0"/>
    <n v="4415.5112672734922"/>
    <n v="6076.5250928162368"/>
    <n v="0"/>
    <n v="6076.5250928162368"/>
    <n v="-1661.0138255427446"/>
    <n v="0"/>
    <n v="-1661.0138255427446"/>
  </r>
  <r>
    <s v="3308-02137-216-0046-00"/>
    <s v="EXIM/SMH/TNBG/25/016"/>
    <x v="1"/>
    <s v="SMH Rail Sdn Bhd/WBG/25/016"/>
    <s v="USD"/>
    <s v="No"/>
    <x v="1"/>
    <x v="0"/>
    <x v="0"/>
    <b v="1"/>
    <n v="46686.719564758583"/>
    <n v="0"/>
    <n v="46686.719564758583"/>
    <n v="64249.190130978001"/>
    <n v="0"/>
    <n v="64249.190130978001"/>
    <n v="-17562.470566219417"/>
    <n v="0"/>
    <n v="-17562.470566219417"/>
  </r>
  <r>
    <s v="3308-02137-104-0289-00"/>
    <n v="501079"/>
    <x v="0"/>
    <s v="SMH RAIL SDN BHD"/>
    <s v="USD"/>
    <s v="No"/>
    <x v="0"/>
    <x v="0"/>
    <x v="0"/>
    <b v="1"/>
    <n v="347540.24985828268"/>
    <n v="347540.24985828268"/>
    <n v="0"/>
    <n v="422291.47789535951"/>
    <n v="422291.47789535951"/>
    <n v="0"/>
    <n v="-74751.228037076828"/>
    <n v="-74751.228037076828"/>
    <n v="0"/>
  </r>
  <r>
    <s v="3308-01137-107-0281-00"/>
    <n v="501070"/>
    <x v="0"/>
    <s v="SMH RAIL SDN BHD"/>
    <s v="MYR"/>
    <s v="No"/>
    <x v="0"/>
    <x v="0"/>
    <x v="0"/>
    <b v="1"/>
    <n v="196278.64336036908"/>
    <n v="196278.64336036908"/>
    <n v="0"/>
    <n v="199116.87034137372"/>
    <n v="199116.87034137372"/>
    <n v="0"/>
    <n v="-2838.2269810046419"/>
    <n v="-2838.2269810046419"/>
    <n v="0"/>
  </r>
  <r>
    <s v="3308-01137-110-0354-00"/>
    <n v="501148"/>
    <x v="0"/>
    <s v="SOUTHEAST ASIA FRUITS INDUSTRY SDN BHD"/>
    <s v="MYR"/>
    <s v="No"/>
    <x v="0"/>
    <x v="0"/>
    <x v="0"/>
    <b v="1"/>
    <n v="103241.70365003907"/>
    <n v="90302.809710972535"/>
    <n v="12938.893939066531"/>
    <n v="82855.402727993744"/>
    <n v="46445.355732515112"/>
    <n v="36410.046995478631"/>
    <n v="20386.300922045324"/>
    <n v="43857.453978457423"/>
    <n v="-23471.153056412099"/>
  </r>
  <r>
    <s v="3308-01137-110-0437-00"/>
    <n v="501225"/>
    <x v="0"/>
    <s v="SUNNITE TIMUR SDN BHD"/>
    <s v="MYR"/>
    <s v="No"/>
    <x v="0"/>
    <x v="0"/>
    <x v="1"/>
    <b v="0"/>
    <n v="145430.72148361331"/>
    <n v="9761.7893212498457"/>
    <n v="135668.93216236346"/>
    <m/>
    <m/>
    <m/>
    <n v="145430.72148361331"/>
    <n v="9761.7893212498457"/>
    <n v="135668.93216236346"/>
  </r>
  <r>
    <s v="3308-05137-107-0347-00"/>
    <n v="501158"/>
    <x v="0"/>
    <s v="TABCO FOOD SERVICES SDN BHD"/>
    <s v="AUD"/>
    <s v="No"/>
    <x v="0"/>
    <x v="0"/>
    <x v="0"/>
    <b v="1"/>
    <n v="1050.8335157016943"/>
    <n v="1050.8335157016943"/>
    <n v="0"/>
    <n v="1071.6507328102643"/>
    <n v="1071.6507328102643"/>
    <n v="0"/>
    <n v="-20.817217108570048"/>
    <n v="-20.817217108570048"/>
    <n v="0"/>
  </r>
  <r>
    <s v="3308-01224-107-0370-00"/>
    <n v="501182"/>
    <x v="0"/>
    <s v="THAI AROI RICE VERMICELLI COMPANY LIMITED"/>
    <s v="MYR"/>
    <s v="No"/>
    <x v="0"/>
    <x v="0"/>
    <x v="0"/>
    <b v="1"/>
    <n v="117297.02789730889"/>
    <n v="117297.02789730889"/>
    <n v="0"/>
    <n v="119338.84161283814"/>
    <n v="119338.84161283814"/>
    <n v="0"/>
    <n v="-2041.8137155292497"/>
    <n v="-2041.8137155292497"/>
    <n v="0"/>
  </r>
  <r>
    <s v="3308-02123-205-0204-00"/>
    <n v="500937"/>
    <x v="1"/>
    <s v="THE MINISTRY OF FINANCE GOVERNMENT OF LAO PDR"/>
    <s v="USD"/>
    <s v="No"/>
    <x v="0"/>
    <x v="0"/>
    <x v="0"/>
    <b v="1"/>
    <n v="24465428.35603302"/>
    <n v="24465428.35603302"/>
    <n v="0"/>
    <n v="23993977.528033696"/>
    <n v="23993977.528033696"/>
    <n v="0"/>
    <n v="471450.82799932361"/>
    <n v="471450.82799932361"/>
    <n v="0"/>
  </r>
  <r>
    <s v="3308-01137-107-0303-01"/>
    <n v="501097"/>
    <x v="0"/>
    <s v="TIONG NAM LOGISTICS SOLUTIONS SDN. BHD."/>
    <s v="MYR"/>
    <s v="No"/>
    <x v="0"/>
    <x v="0"/>
    <x v="0"/>
    <b v="1"/>
    <n v="75004.963122372443"/>
    <n v="75004.963122372443"/>
    <n v="0"/>
    <n v="75809.228143042099"/>
    <n v="75809.228143042099"/>
    <n v="0"/>
    <n v="-804.26502066965622"/>
    <n v="-804.26502066965622"/>
    <n v="0"/>
  </r>
  <r>
    <s v="3308-01137-107-0303-02"/>
    <n v="501193"/>
    <x v="0"/>
    <s v="TIONG NAM LOGISTICS SOLUTIONS SDN. BHD."/>
    <s v="MYR"/>
    <s v="No"/>
    <x v="0"/>
    <x v="0"/>
    <x v="0"/>
    <b v="1"/>
    <n v="376937.43046295107"/>
    <n v="376937.43046295107"/>
    <n v="0"/>
    <n v="389517.4428313456"/>
    <n v="389517.4428313456"/>
    <n v="0"/>
    <n v="-12580.012368394528"/>
    <n v="-12580.012368394528"/>
    <n v="0"/>
  </r>
  <r>
    <s v="3308-01137-107-0303-03"/>
    <n v="501258"/>
    <x v="0"/>
    <s v="Tiong Nam Logistics Solutions Sdn Bhd - TFi - 3"/>
    <s v="MYR"/>
    <s v="No"/>
    <x v="0"/>
    <x v="0"/>
    <x v="0"/>
    <b v="1"/>
    <n v="58450.236223162705"/>
    <n v="52370.508928090916"/>
    <n v="6079.7272950717925"/>
    <n v="16706.260432034614"/>
    <n v="3864.2109232119183"/>
    <n v="12842.049508822696"/>
    <n v="41743.97579112809"/>
    <n v="48506.298004878998"/>
    <n v="-6762.3222137509038"/>
  </r>
  <r>
    <s v="3308-01137-110-0342-00"/>
    <n v="501119"/>
    <x v="0"/>
    <s v="TRISTAR GLOBAL SDN. BHD."/>
    <s v="MYR"/>
    <s v="No"/>
    <x v="0"/>
    <x v="0"/>
    <x v="0"/>
    <b v="1"/>
    <n v="52134.200018358839"/>
    <n v="0"/>
    <n v="52134.200018358839"/>
    <n v="52126.369435470304"/>
    <n v="0"/>
    <n v="52126.369435470304"/>
    <n v="7.8305828885349911"/>
    <n v="0"/>
    <n v="7.8305828885349911"/>
  </r>
  <r>
    <s v="3308-01137-110-0343-00"/>
    <n v="501134"/>
    <x v="0"/>
    <s v="UB ACRYLIC (M) SDN BHD"/>
    <s v="MYR"/>
    <s v="No"/>
    <x v="0"/>
    <x v="0"/>
    <x v="0"/>
    <b v="1"/>
    <n v="50963.982674615676"/>
    <n v="23171.703671560826"/>
    <n v="27792.279003054849"/>
    <n v="76161.769085386957"/>
    <n v="75113.473368303297"/>
    <n v="1048.2957170836573"/>
    <n v="-25197.786410771281"/>
    <n v="-51941.769696742471"/>
    <n v="26743.983285971193"/>
  </r>
  <r>
    <s v="3308-01137-107-0317-00"/>
    <n v="501121"/>
    <x v="0"/>
    <s v="URBAN PINNACLE SDN. BHD."/>
    <s v="MYR"/>
    <s v="No"/>
    <x v="0"/>
    <x v="0"/>
    <x v="0"/>
    <b v="1"/>
    <n v="215005.90264405991"/>
    <n v="215005.90264405991"/>
    <n v="0"/>
    <n v="247444.14861625797"/>
    <n v="247444.14861625797"/>
    <n v="0"/>
    <n v="-32438.245972198056"/>
    <n v="-32438.245972198056"/>
    <n v="0"/>
  </r>
  <r>
    <s v="3308-01137-107-0318-00"/>
    <n v="501122"/>
    <x v="0"/>
    <s v="URBAN PINNACLE SDN. BHD."/>
    <s v="MYR"/>
    <s v="No"/>
    <x v="0"/>
    <x v="0"/>
    <x v="0"/>
    <b v="1"/>
    <n v="464548.33563724812"/>
    <n v="464548.33563724812"/>
    <n v="0"/>
    <n v="476519.0300149885"/>
    <n v="476519.0300149885"/>
    <n v="0"/>
    <n v="-11970.694377740379"/>
    <n v="-11970.694377740379"/>
    <n v="0"/>
  </r>
  <r>
    <s v="3308-01137-107-0324-00"/>
    <n v="501126"/>
    <x v="0"/>
    <s v="URBAN PINNACLE SDN. BHD."/>
    <s v="MYR"/>
    <s v="No"/>
    <x v="0"/>
    <x v="0"/>
    <x v="0"/>
    <b v="1"/>
    <n v="240093.76795301211"/>
    <n v="240093.76795301211"/>
    <n v="0"/>
    <n v="246070.9091756446"/>
    <n v="246070.9091756446"/>
    <n v="0"/>
    <n v="-5977.1412226324901"/>
    <n v="-5977.1412226324901"/>
    <n v="0"/>
  </r>
  <r>
    <s v="3308-01137-110-0405-00"/>
    <n v="501123"/>
    <x v="0"/>
    <s v="WELL-BUILT ALLOY INDUSTRIES SDN BHD"/>
    <s v="MYR"/>
    <s v="No"/>
    <x v="0"/>
    <x v="0"/>
    <x v="0"/>
    <b v="1"/>
    <n v="184565.65953762791"/>
    <n v="175208.21457535875"/>
    <n v="9357.4449622691627"/>
    <n v="173723.66988554801"/>
    <n v="153207.85502003576"/>
    <n v="20515.81486551225"/>
    <n v="10841.989652079908"/>
    <n v="22000.359555322997"/>
    <n v="-11158.369903243087"/>
  </r>
  <r>
    <s v="3308-02137-110-0351-00"/>
    <n v="501157"/>
    <x v="0"/>
    <s v="WHITEX GARMENTS SDN BHD"/>
    <s v="USD"/>
    <s v="No"/>
    <x v="0"/>
    <x v="0"/>
    <x v="0"/>
    <b v="1"/>
    <n v="1297656.6519040195"/>
    <n v="1297656.6519040195"/>
    <n v="0"/>
    <n v="1280585.8888085303"/>
    <n v="1279917.9403567947"/>
    <n v="667.94845173565875"/>
    <n v="17070.763095489237"/>
    <n v="17738.711547224782"/>
    <n v="-667.94845173565875"/>
  </r>
  <r>
    <s v="3308-02246-121-0431-00"/>
    <n v="501259"/>
    <x v="0"/>
    <s v="Whitex Garments Sdn Bhd"/>
    <s v="USD"/>
    <s v="No"/>
    <x v="0"/>
    <x v="0"/>
    <x v="0"/>
    <b v="1"/>
    <n v="446597.3290563245"/>
    <n v="446597.3290563245"/>
    <n v="0"/>
    <n v="437345.8535711742"/>
    <n v="437345.8535711742"/>
    <n v="0"/>
    <n v="9251.4754851502948"/>
    <n v="9251.4754851502948"/>
    <n v="0"/>
  </r>
  <r>
    <s v="3308-02246-107-0434-00"/>
    <n v="501260"/>
    <x v="0"/>
    <s v="WHITEX GARMENTS SDN BHD"/>
    <s v="USD"/>
    <s v="No"/>
    <x v="0"/>
    <x v="0"/>
    <x v="1"/>
    <b v="0"/>
    <n v="667602.01523838087"/>
    <n v="659461.35867872636"/>
    <n v="8140.6565596544597"/>
    <m/>
    <m/>
    <m/>
    <n v="667602.01523838087"/>
    <n v="659461.35867872636"/>
    <n v="8140.6565596544597"/>
  </r>
  <r>
    <s v="3308-02137-110-0023-00"/>
    <n v="500605"/>
    <x v="0"/>
    <s v="WHITEX GARMENTS SDN BHD"/>
    <s v="USD"/>
    <s v="No"/>
    <x v="0"/>
    <x v="0"/>
    <x v="0"/>
    <b v="1"/>
    <n v="1131695.7192745935"/>
    <n v="1131441.8480103363"/>
    <n v="253.87126425729397"/>
    <n v="1115017.6897586233"/>
    <n v="1114854.9049009304"/>
    <n v="162.7848576929014"/>
    <n v="16678.029515970265"/>
    <n v="16586.943109405925"/>
    <n v="91.086406564392576"/>
  </r>
  <r>
    <s v="3308-02137-110-0359-00"/>
    <n v="501167"/>
    <x v="0"/>
    <s v="WHITEX GARMENTS SDN BHD"/>
    <s v="USD"/>
    <s v="No"/>
    <x v="0"/>
    <x v="0"/>
    <x v="0"/>
    <b v="1"/>
    <n v="323728.46248592698"/>
    <n v="323728.46248592698"/>
    <n v="0"/>
    <n v="319891.71656567918"/>
    <n v="319891.71670983173"/>
    <n v="-1.4415253390211947E-4"/>
    <n v="3836.7459202478058"/>
    <n v="3836.7457760952529"/>
    <n v="1.4415253390211947E-4"/>
  </r>
  <r>
    <s v="3308-02137-101-0270-00"/>
    <n v="501049"/>
    <x v="0"/>
    <s v="WHITEX GARMENTS SDN BHD"/>
    <s v="USD"/>
    <s v="No"/>
    <x v="0"/>
    <x v="0"/>
    <x v="0"/>
    <b v="1"/>
    <n v="2501127.8625942175"/>
    <n v="2501127.8625942175"/>
    <n v="0"/>
    <n v="2498436.8856709902"/>
    <n v="2498436.8856709902"/>
    <n v="0"/>
    <n v="2690.9769232273102"/>
    <n v="2690.9769232273102"/>
    <n v="0"/>
  </r>
  <r>
    <s v="3308-02137-120-0290-00"/>
    <n v="501092"/>
    <x v="0"/>
    <s v="WSA VENTURE AUSTRALIA (M) SDN BHD"/>
    <s v="USD"/>
    <s v="No"/>
    <x v="0"/>
    <x v="0"/>
    <x v="0"/>
    <b v="1"/>
    <n v="3637.0663687703827"/>
    <n v="3637.0663687703827"/>
    <n v="0"/>
    <n v="3727.9546782844595"/>
    <n v="3727.9546782844595"/>
    <n v="0"/>
    <n v="-90.888309514076809"/>
    <n v="-90.888309514076809"/>
    <n v="0"/>
  </r>
  <r>
    <s v="3308-02137-122-0291-00"/>
    <n v="501085"/>
    <x v="0"/>
    <s v="WSA VENTURE AUSTRALIA (M) SDN BHD"/>
    <s v="USD"/>
    <s v="No"/>
    <x v="0"/>
    <x v="0"/>
    <x v="0"/>
    <b v="1"/>
    <n v="74790.413159351665"/>
    <n v="1163.6269448177045"/>
    <n v="73626.78621453396"/>
    <n v="76920.821058266709"/>
    <n v="7561.0515787081385"/>
    <n v="69359.76947955857"/>
    <n v="-2130.4078989150439"/>
    <n v="-6397.4246338904341"/>
    <n v="4267.0167349753901"/>
  </r>
  <r>
    <s v="3308-01137-107-0383-00"/>
    <n v="501198"/>
    <x v="0"/>
    <s v="YH POLYMER SDN. BHD"/>
    <s v="MYR"/>
    <s v="No"/>
    <x v="0"/>
    <x v="0"/>
    <x v="0"/>
    <b v="1"/>
    <n v="728.12271559844191"/>
    <n v="728.12271559844191"/>
    <n v="0"/>
    <n v="33588.513883602871"/>
    <n v="33588.513883602871"/>
    <n v="0"/>
    <n v="-32860.391168004426"/>
    <n v="-32860.391168004426"/>
    <n v="0"/>
  </r>
  <r>
    <s v="3308-01137-110-0382-00"/>
    <n v="501197"/>
    <x v="0"/>
    <s v="YH POLYMER SDN. BHD"/>
    <s v="MYR"/>
    <s v="No"/>
    <x v="0"/>
    <x v="0"/>
    <x v="0"/>
    <b v="1"/>
    <n v="5214.0576522341535"/>
    <n v="5213.9294684529459"/>
    <n v="0.12818378120780838"/>
    <n v="230087.7504383217"/>
    <n v="230082.06210363348"/>
    <n v="5.6883346882227848"/>
    <n v="-224873.69278608754"/>
    <n v="-224868.13263518052"/>
    <n v="-5.5601509070149762"/>
  </r>
  <r>
    <s v="3308-02205-107-0441-00"/>
    <n v="501264"/>
    <x v="0"/>
    <s v="YINSON GLOBAL CORPORATION (S) PTE LTD"/>
    <s v="USD"/>
    <s v="No"/>
    <x v="0"/>
    <x v="0"/>
    <x v="1"/>
    <b v="0"/>
    <n v="4618038.7208187701"/>
    <n v="4618038.7208187701"/>
    <n v="0"/>
    <m/>
    <m/>
    <m/>
    <n v="4618038.7208187701"/>
    <n v="4618038.7208187701"/>
    <n v="0"/>
  </r>
  <r>
    <s v="3308-01137-121-0284-00"/>
    <n v="500995"/>
    <x v="0"/>
    <s v="ZAID IBRAHIM &amp; CO."/>
    <s v="MYR"/>
    <s v="No"/>
    <x v="0"/>
    <x v="0"/>
    <x v="0"/>
    <b v="1"/>
    <n v="308153.70723320113"/>
    <n v="308153.70723320113"/>
    <n v="0"/>
    <n v="307534.82299032377"/>
    <n v="307534.82299032377"/>
    <n v="0"/>
    <n v="618.88424287736416"/>
    <n v="618.88424287736416"/>
    <n v="0"/>
  </r>
  <r>
    <s v="3308-01137-107-0309-00"/>
    <n v="501109"/>
    <x v="0"/>
    <s v="BIFORST LOGISTICS SDN. BHD."/>
    <s v="MYR"/>
    <s v="Yes"/>
    <x v="0"/>
    <x v="1"/>
    <x v="2"/>
    <b v="1"/>
    <n v="95597.975379043361"/>
    <n v="95597.975379043361"/>
    <n v="0"/>
    <n v="95933.238219998631"/>
    <n v="95933.238219998631"/>
    <n v="0"/>
    <n v="-335.2628409552708"/>
    <n v="-335.2628409552708"/>
    <n v="0"/>
  </r>
  <r>
    <s v="3308-01137-107-0307-00"/>
    <n v="501108"/>
    <x v="0"/>
    <s v="BIFORST LOGISTICS SDN. BHD."/>
    <s v="MYR"/>
    <s v="Yes"/>
    <x v="0"/>
    <x v="1"/>
    <x v="2"/>
    <b v="1"/>
    <n v="35096.433692829873"/>
    <n v="35096.433692829873"/>
    <n v="0"/>
    <n v="36336.207270690014"/>
    <n v="36336.207270690014"/>
    <n v="0"/>
    <n v="-1239.7735778601418"/>
    <n v="-1239.7735778601418"/>
    <n v="0"/>
  </r>
  <r>
    <s v="3308-01137-107-0305-00"/>
    <n v="501106"/>
    <x v="0"/>
    <s v="BIFORST LOGISTICS SDN. BHD."/>
    <s v="MYR"/>
    <s v="Yes"/>
    <x v="0"/>
    <x v="1"/>
    <x v="2"/>
    <b v="1"/>
    <n v="92386.183247339301"/>
    <n v="92386.183247339301"/>
    <n v="0"/>
    <n v="95649.723875038588"/>
    <n v="95649.723875038588"/>
    <n v="0"/>
    <n v="-3263.5406276992871"/>
    <n v="-3263.5406276992871"/>
    <n v="0"/>
  </r>
  <r>
    <s v="3308-01137-107-0306-00"/>
    <n v="501107"/>
    <x v="0"/>
    <s v="BIFORST LOGISTICS SDN. BHD."/>
    <s v="MYR"/>
    <s v="Yes"/>
    <x v="0"/>
    <x v="1"/>
    <x v="2"/>
    <b v="1"/>
    <n v="91870.063161734783"/>
    <n v="91870.063161734783"/>
    <n v="0"/>
    <n v="95115.36733609435"/>
    <n v="95115.36733609435"/>
    <n v="0"/>
    <n v="-3245.3041743595677"/>
    <n v="-3245.3041743595677"/>
    <n v="0"/>
  </r>
  <r>
    <s v="3308-02137-101-0246-00"/>
    <n v="501010"/>
    <x v="0"/>
    <s v="CAHYA MATA PHOSPHATES INDUSTRIES SDN BHD (FORMERLY KNOWN AS MALAYSIAN PHOSPHATE ADDITIVES (SARAWAK) SDN BHD"/>
    <s v="USD"/>
    <s v="Yes"/>
    <x v="0"/>
    <x v="1"/>
    <x v="2"/>
    <b v="1"/>
    <n v="205698.62808718689"/>
    <n v="205698.62808718689"/>
    <n v="0"/>
    <n v="709764.56977798382"/>
    <n v="709764.56977798382"/>
    <n v="0"/>
    <n v="-504065.94169079693"/>
    <n v="-504065.94169079693"/>
    <n v="0"/>
  </r>
  <r>
    <s v="3308-01137-110-0345-00"/>
    <n v="501142"/>
    <x v="0"/>
    <s v="CHOON ENG (SARAWAK)SDN.BHD."/>
    <s v="MYR"/>
    <s v="Yes"/>
    <x v="0"/>
    <x v="1"/>
    <x v="2"/>
    <b v="1"/>
    <n v="88138.659672299866"/>
    <n v="57758.378525711494"/>
    <n v="30380.281146588368"/>
    <n v="1680.0843668643683"/>
    <n v="611.07740637286906"/>
    <n v="1069.0069604914993"/>
    <n v="86458.575305435501"/>
    <n v="57147.301119338626"/>
    <n v="29311.274186096867"/>
  </r>
  <r>
    <s v="3308-02137-107-0367-00"/>
    <n v="501179"/>
    <x v="0"/>
    <s v="HYRAX OIL SDN BHD"/>
    <s v="USD"/>
    <s v="Yes"/>
    <x v="0"/>
    <x v="1"/>
    <x v="2"/>
    <b v="1"/>
    <n v="997612.98238230892"/>
    <n v="997612.98238230892"/>
    <n v="0"/>
    <n v="1010799.0883198817"/>
    <n v="1010799.0883198817"/>
    <n v="0"/>
    <n v="-13186.105937572778"/>
    <n v="-13186.105937572778"/>
    <n v="0"/>
  </r>
  <r>
    <s v="3308-02137-101-0366-00"/>
    <n v="501178"/>
    <x v="0"/>
    <s v="HYRAX OIL SDN BHD"/>
    <s v="USD"/>
    <s v="Yes"/>
    <x v="0"/>
    <x v="1"/>
    <x v="2"/>
    <b v="1"/>
    <n v="1686886.1563496122"/>
    <n v="1686886.1563496122"/>
    <n v="0"/>
    <n v="1697517.9017405636"/>
    <n v="1697517.9017405636"/>
    <n v="0"/>
    <n v="-10631.745390951401"/>
    <n v="-10631.745390951401"/>
    <n v="0"/>
  </r>
  <r>
    <s v="3308-01137-107-0273-00"/>
    <n v="501050"/>
    <x v="0"/>
    <s v="INGRESS INDUSTRIAL (MALAYSIA) SDN BHD"/>
    <s v="MYR"/>
    <s v="Yes"/>
    <x v="0"/>
    <x v="1"/>
    <x v="2"/>
    <b v="1"/>
    <n v="10685471.129099363"/>
    <n v="10685471.129099363"/>
    <n v="0"/>
    <n v="10772876.109509034"/>
    <n v="10772876.109509034"/>
    <n v="0"/>
    <n v="-87404.980409670621"/>
    <n v="-87404.980409670621"/>
    <n v="0"/>
  </r>
  <r>
    <s v="3308-02137-110-0332-00"/>
    <n v="501133"/>
    <x v="0"/>
    <s v="INGRESS INDUSTRIAL (MALAYSIA) SDN BHD"/>
    <s v="USD"/>
    <s v="Yes"/>
    <x v="0"/>
    <x v="1"/>
    <x v="2"/>
    <b v="1"/>
    <n v="789622.4680738186"/>
    <n v="675470.11175976857"/>
    <n v="114152.35631405"/>
    <n v="792057.00837765587"/>
    <n v="693180.52156104299"/>
    <n v="98876.486816612887"/>
    <n v="-2434.5403038372751"/>
    <n v="-17710.409801274422"/>
    <n v="15275.869497437117"/>
  </r>
  <r>
    <s v="3308-01137-110-0398-00"/>
    <n v="501213"/>
    <x v="0"/>
    <s v="JFC FOOD INDUSTRIES SDN BHD "/>
    <s v="MYR"/>
    <s v="Yes"/>
    <x v="0"/>
    <x v="1"/>
    <x v="2"/>
    <b v="1"/>
    <n v="3155.9149921940198"/>
    <n v="1868.1219347527328"/>
    <n v="1287.7930574412869"/>
    <n v="3191.4382916549794"/>
    <n v="1948.545380133492"/>
    <n v="1242.8929115214873"/>
    <n v="-35.523299460959606"/>
    <n v="-80.423445380759176"/>
    <n v="44.90014591979957"/>
  </r>
  <r>
    <s v="3308-05013-107-0299-01"/>
    <n v="501099"/>
    <x v="0"/>
    <s v="JLAND AUSTRALIA PTY LTD"/>
    <s v="AUD"/>
    <s v="Yes"/>
    <x v="0"/>
    <x v="1"/>
    <x v="2"/>
    <b v="1"/>
    <n v="9299.3219041304565"/>
    <n v="9147.989299158382"/>
    <n v="151.33260497207507"/>
    <n v="1709.2013076173328"/>
    <n v="1685.8002256229572"/>
    <n v="23.401081994375474"/>
    <n v="7590.1205965131239"/>
    <n v="7462.1890735354245"/>
    <n v="127.9315229776996"/>
  </r>
  <r>
    <s v="3308-01137-107-0277-00"/>
    <n v="501060"/>
    <x v="0"/>
    <s v="JOYERIA KOHINOOR SDN BHD"/>
    <s v="MYR"/>
    <s v="Yes"/>
    <x v="0"/>
    <x v="1"/>
    <x v="2"/>
    <b v="1"/>
    <n v="149151.27872665957"/>
    <n v="149151.27872665957"/>
    <n v="0"/>
    <n v="169822.95958003963"/>
    <n v="169822.95958003963"/>
    <n v="0"/>
    <n v="-20671.680853380065"/>
    <n v="-20671.680853380065"/>
    <n v="0"/>
  </r>
  <r>
    <s v="3308-01137-107-0278-00"/>
    <n v="501061"/>
    <x v="0"/>
    <s v="JOYERIA KOHINOOR SDN BHD"/>
    <s v="MYR"/>
    <s v="Yes"/>
    <x v="0"/>
    <x v="1"/>
    <x v="2"/>
    <b v="1"/>
    <n v="74639.04089802879"/>
    <n v="74639.04089802879"/>
    <n v="0"/>
    <n v="76140.473503437403"/>
    <n v="76140.473503437403"/>
    <n v="0"/>
    <n v="-1501.4326054086123"/>
    <n v="-1501.4326054086123"/>
    <n v="0"/>
  </r>
  <r>
    <s v="3308-01137-107-0255-00"/>
    <n v="501027"/>
    <x v="0"/>
    <s v="JOYERIA KOHINOOR SDN BHD"/>
    <s v="MYR"/>
    <s v="Yes"/>
    <x v="0"/>
    <x v="1"/>
    <x v="2"/>
    <b v="1"/>
    <n v="807.97534381792696"/>
    <n v="807.97534381792696"/>
    <n v="0"/>
    <n v="1020.8481610091463"/>
    <n v="1020.8481610091463"/>
    <n v="0"/>
    <n v="-212.87281719121938"/>
    <n v="-212.87281719121938"/>
    <n v="0"/>
  </r>
  <r>
    <s v="3308-01137-107-0348-00"/>
    <n v="501150"/>
    <x v="0"/>
    <s v="KR TRAVEL &amp; TOURS SDN BHD"/>
    <s v="MYR"/>
    <s v="Yes"/>
    <x v="0"/>
    <x v="1"/>
    <x v="2"/>
    <b v="1"/>
    <n v="73385.120367759228"/>
    <n v="73385.120367759228"/>
    <n v="0"/>
    <n v="1669.0634836714005"/>
    <n v="1669.0634836714005"/>
    <n v="0"/>
    <n v="71716.056884087826"/>
    <n v="71716.056884087826"/>
    <n v="0"/>
  </r>
  <r>
    <s v="3308-01137-110-0396-00"/>
    <n v="501196"/>
    <x v="0"/>
    <s v="SARAGREEN SDN BHD"/>
    <s v="MYR"/>
    <s v="Yes"/>
    <x v="0"/>
    <x v="1"/>
    <x v="2"/>
    <b v="1"/>
    <n v="22219.12212364372"/>
    <n v="17458.300350694262"/>
    <n v="4760.8217729494554"/>
    <n v="19475.187829898565"/>
    <n v="11576.092166672577"/>
    <n v="7899.0956632259886"/>
    <n v="2743.9342937451547"/>
    <n v="5882.2081840216852"/>
    <n v="-3138.2738902765332"/>
  </r>
  <r>
    <s v="3308-01137-107-0209-01"/>
    <n v="500941"/>
    <x v="0"/>
    <s v="PWN EXCELLENCE SDN BHD"/>
    <s v="MYR"/>
    <s v="Yes"/>
    <x v="0"/>
    <x v="1"/>
    <x v="2"/>
    <b v="1"/>
    <n v="14950.545500876753"/>
    <n v="14950.545500876753"/>
    <n v="0"/>
    <n v="43731.593251721519"/>
    <n v="43731.593251721519"/>
    <n v="0"/>
    <n v="-28781.047750844766"/>
    <n v="-28781.047750844766"/>
    <n v="0"/>
  </r>
  <r>
    <s v="3308-01137-107-0209-03"/>
    <n v="500943"/>
    <x v="0"/>
    <s v="PWN EXCELLENCE SDN BHD"/>
    <s v="MYR"/>
    <s v="Yes"/>
    <x v="0"/>
    <x v="1"/>
    <x v="2"/>
    <b v="1"/>
    <n v="3099264.7924396018"/>
    <n v="2637767.8728180709"/>
    <n v="461496.91962153104"/>
    <n v="3118722.9822267052"/>
    <n v="2675175.1427343697"/>
    <n v="443547.83949233562"/>
    <n v="-19458.189787103329"/>
    <n v="-37407.269916298799"/>
    <n v="17949.080129195412"/>
  </r>
  <r>
    <s v="3308-02203-200-0020-00"/>
    <n v="500401"/>
    <x v="1"/>
    <s v="REPUBLIC OF SEYCHELLES"/>
    <s v="USD"/>
    <s v="Yes"/>
    <x v="0"/>
    <x v="1"/>
    <x v="2"/>
    <b v="1"/>
    <n v="55624.990379137504"/>
    <n v="55624.990379137504"/>
    <n v="0"/>
    <n v="81579.983768350357"/>
    <n v="81579.983768350357"/>
    <n v="0"/>
    <n v="-25954.993389212854"/>
    <n v="-25954.993389212854"/>
    <n v="0"/>
  </r>
  <r>
    <s v="3308-01137-107-0432-00"/>
    <n v="501257"/>
    <x v="0"/>
    <s v="Sri Dayaa Manufacturing Sdn Bhd (2)"/>
    <s v="MYR"/>
    <s v="Yes"/>
    <x v="0"/>
    <x v="1"/>
    <x v="2"/>
    <b v="1"/>
    <n v="4217.1032492916138"/>
    <n v="4217.1032492916138"/>
    <n v="0"/>
    <n v="4167.248972626764"/>
    <n v="4167.248972626764"/>
    <n v="0"/>
    <n v="49.854276664849749"/>
    <n v="49.854276664849749"/>
    <n v="0"/>
  </r>
  <r>
    <s v="3308-01137-107-0293-00"/>
    <n v="501090"/>
    <x v="0"/>
    <s v="SRI DAYAA MANUFACTURING SDN. BHD."/>
    <s v="MYR"/>
    <s v="Yes"/>
    <x v="0"/>
    <x v="1"/>
    <x v="2"/>
    <b v="1"/>
    <n v="1173.1362295655176"/>
    <n v="1173.1362295655176"/>
    <n v="0"/>
    <n v="2837.7362407450546"/>
    <n v="2837.7362407450546"/>
    <n v="0"/>
    <n v="-1664.600011179537"/>
    <n v="-1664.600011179537"/>
    <n v="0"/>
  </r>
  <r>
    <s v="3308-01137-110-0292-00"/>
    <n v="501080"/>
    <x v="0"/>
    <s v="SRI DAYAA MANUFACTURING SDN. BHD."/>
    <s v="MYR"/>
    <s v="Yes"/>
    <x v="0"/>
    <x v="1"/>
    <x v="2"/>
    <b v="1"/>
    <n v="0"/>
    <n v="0"/>
    <n v="0"/>
    <n v="2702.0444473565813"/>
    <n v="0"/>
    <n v="2702.0444473565813"/>
    <n v="-2702.0444473565813"/>
    <n v="0"/>
    <n v="-2702.0444473565813"/>
  </r>
  <r>
    <s v="3308-01137-107-0275-03"/>
    <n v="501058"/>
    <x v="0"/>
    <s v="TAIACE ENERGY SERVICES SDN  BHD"/>
    <s v="MYR"/>
    <s v="Yes"/>
    <x v="0"/>
    <x v="1"/>
    <x v="2"/>
    <b v="1"/>
    <n v="391.26297543228293"/>
    <n v="391.26297543228293"/>
    <n v="0"/>
    <n v="283.69144739206183"/>
    <n v="283.69144739206183"/>
    <n v="0"/>
    <n v="107.5715280402211"/>
    <n v="107.5715280402211"/>
    <n v="0"/>
  </r>
  <r>
    <s v="3308-01137-107-0275-01"/>
    <n v="501056"/>
    <x v="0"/>
    <s v="TAIACE ENERGY SERVICES SDN  BHD"/>
    <s v="MYR"/>
    <s v="Yes"/>
    <x v="0"/>
    <x v="1"/>
    <x v="2"/>
    <b v="1"/>
    <n v="366.62739909000948"/>
    <n v="366.62739909000948"/>
    <n v="0"/>
    <n v="371.87160484922214"/>
    <n v="371.87160484922214"/>
    <n v="0"/>
    <n v="-5.2442057592126616"/>
    <n v="-5.2442057592126616"/>
    <n v="0"/>
  </r>
  <r>
    <s v="3308-01137-107-0275-04"/>
    <n v="501071"/>
    <x v="0"/>
    <s v="TAIACE ENERGY SERVICES SDN  BHD"/>
    <s v="MYR"/>
    <s v="Yes"/>
    <x v="0"/>
    <x v="1"/>
    <x v="2"/>
    <b v="1"/>
    <n v="503.38111434857075"/>
    <n v="503.38111434857075"/>
    <n v="0"/>
    <n v="508.81423794727931"/>
    <n v="508.81423794727931"/>
    <n v="0"/>
    <n v="-5.433123598708562"/>
    <n v="-5.433123598708562"/>
    <n v="0"/>
  </r>
  <r>
    <s v="3308-01137-107-0275-02"/>
    <n v="501057"/>
    <x v="0"/>
    <s v="TAIACE ENERGY SERVICES SDN  BHD"/>
    <s v="MYR"/>
    <s v="Yes"/>
    <x v="0"/>
    <x v="1"/>
    <x v="2"/>
    <b v="1"/>
    <n v="639.18522941228298"/>
    <n v="639.18522941228298"/>
    <n v="0"/>
    <n v="463.45149424434794"/>
    <n v="463.45149424434794"/>
    <n v="0"/>
    <n v="175.73373516793504"/>
    <n v="175.73373516793504"/>
    <n v="0"/>
  </r>
  <r>
    <s v="3308-01137-107-0275-07"/>
    <n v="501217"/>
    <x v="0"/>
    <s v="TAIACE ENERGY SERVICES SDN  BHD"/>
    <s v="MYR"/>
    <s v="Yes"/>
    <x v="0"/>
    <x v="1"/>
    <x v="2"/>
    <b v="1"/>
    <n v="1151.9981398965629"/>
    <n v="1151.9981398965629"/>
    <n v="0"/>
    <n v="1150.466566212925"/>
    <n v="1150.466566212925"/>
    <n v="0"/>
    <n v="1.5315736836378164"/>
    <n v="1.5315736836378164"/>
    <n v="0"/>
  </r>
  <r>
    <s v="3308-01137-107-0336-00"/>
    <n v="501136"/>
    <x v="0"/>
    <s v="TERAS BUDI RESOURCES SDN. BHD."/>
    <s v="MYR"/>
    <s v="Yes"/>
    <x v="0"/>
    <x v="1"/>
    <x v="0"/>
    <b v="0"/>
    <n v="1727.613223449205"/>
    <n v="1727.613223449205"/>
    <n v="0"/>
    <n v="1565.0037350438679"/>
    <n v="1565.0037350438679"/>
    <n v="0"/>
    <n v="162.60948840533706"/>
    <n v="162.60948840533706"/>
    <n v="0"/>
  </r>
  <r>
    <s v="3308-02218-104-0254-00"/>
    <n v="501026"/>
    <x v="0"/>
    <s v="PROBASE ESWATINI PTY LTD"/>
    <s v="USD"/>
    <s v="Yes"/>
    <x v="0"/>
    <x v="1"/>
    <x v="2"/>
    <b v="1"/>
    <n v="0"/>
    <n v="0"/>
    <n v="0"/>
    <n v="381359.79735359509"/>
    <n v="381359.79735359509"/>
    <n v="0"/>
    <n v="-381359.79735359509"/>
    <n v="-381359.79735359509"/>
    <n v="0"/>
  </r>
  <r>
    <s v="3308-02205-101-0250-00"/>
    <n v="501017"/>
    <x v="0"/>
    <s v="YINSON INTERNATIONAL PTE LTD"/>
    <s v="USD"/>
    <s v="No"/>
    <x v="0"/>
    <x v="0"/>
    <x v="0"/>
    <b v="1"/>
    <n v="0"/>
    <n v="0"/>
    <n v="0"/>
    <n v="129492.03810223201"/>
    <n v="129492.03810223201"/>
    <n v="0"/>
    <n v="-129492.03810223201"/>
    <n v="-129492.03810223201"/>
    <n v="0"/>
  </r>
  <r>
    <s v="3308-02137-107-0239-00"/>
    <n v="501006"/>
    <x v="0"/>
    <s v="SMH Rail Thailand Sdn Bhd"/>
    <s v="USD"/>
    <s v="No"/>
    <x v="0"/>
    <x v="0"/>
    <x v="0"/>
    <b v="1"/>
    <n v="0"/>
    <n v="0"/>
    <n v="0"/>
    <n v="0"/>
    <n v="0"/>
    <n v="0"/>
    <n v="0"/>
    <n v="0"/>
    <n v="0"/>
  </r>
  <r>
    <s v="3308-01137-113-0319-00"/>
    <n v="501112"/>
    <x v="0"/>
    <s v="ENERGY EQUIPMENT TECH SDN. BHD"/>
    <s v="MYR"/>
    <s v="No"/>
    <x v="0"/>
    <x v="0"/>
    <x v="0"/>
    <b v="1"/>
    <n v="0"/>
    <n v="0"/>
    <n v="0"/>
    <n v="180444.14478621539"/>
    <n v="0"/>
    <n v="180444.14478621539"/>
    <n v="-180444.14478621539"/>
    <n v="0"/>
    <n v="-180444.14478621539"/>
  </r>
  <r>
    <s v="3308-01137-117-0371-00"/>
    <s v="EXIM/PFSB/BG-i/25/011"/>
    <x v="0"/>
    <s v="Pertama Ferroalloys Sdn Bhd\n (ISLAMIC FACILITY)"/>
    <s v="MYR"/>
    <s v="No"/>
    <x v="1"/>
    <x v="0"/>
    <x v="0"/>
    <b v="1"/>
    <n v="0"/>
    <n v="0"/>
    <n v="0"/>
    <n v="775348.50902988599"/>
    <n v="0"/>
    <n v="775348.50902988599"/>
    <n v="-775348.50902988599"/>
    <n v="0"/>
    <n v="-775348.50902988599"/>
  </r>
  <r>
    <s v="3308-02137-117-0353-00"/>
    <s v="BG"/>
    <x v="0"/>
    <s v="HELMS GEOMARINE SDN BHD"/>
    <s v="USD"/>
    <s v="No"/>
    <x v="1"/>
    <x v="0"/>
    <x v="0"/>
    <b v="1"/>
    <n v="0"/>
    <n v="0"/>
    <n v="0"/>
    <n v="1040.6520732535848"/>
    <n v="0"/>
    <n v="1040.6520732535848"/>
    <n v="-1040.6520732535848"/>
    <n v="0"/>
    <n v="-1040.6520732535848"/>
  </r>
  <r>
    <s v="3308-01137-216-0058-00"/>
    <s v="BG (OM)"/>
    <x v="1"/>
    <s v="OM Materials (Sarawak) Sdn Bhd"/>
    <s v="MYR"/>
    <s v="No"/>
    <x v="1"/>
    <x v="0"/>
    <x v="0"/>
    <b v="1"/>
    <n v="0"/>
    <n v="0"/>
    <n v="0"/>
    <n v="4433.5814991499083"/>
    <n v="0"/>
    <n v="4433.5814991499083"/>
    <n v="-4433.5814991499083"/>
    <n v="0"/>
    <n v="-4433.5814991499083"/>
  </r>
  <r>
    <s v="3308-02137-216-0046-00"/>
    <s v="SMH"/>
    <x v="1"/>
    <s v="SMH Rail Sdn Bhd "/>
    <s v="USD"/>
    <s v="No"/>
    <x v="1"/>
    <x v="0"/>
    <x v="0"/>
    <b v="1"/>
    <n v="0"/>
    <n v="0"/>
    <n v="0"/>
    <n v="514508.96593473706"/>
    <n v="0"/>
    <n v="514508.96593473706"/>
    <n v="-514508.96593473706"/>
    <n v="0"/>
    <n v="-514508.96593473706"/>
  </r>
  <r>
    <s v="3308-01137-117-0325-00"/>
    <s v="UPSB"/>
    <x v="0"/>
    <s v="Urban Pinnacle Sdn Bhd "/>
    <s v="MYR"/>
    <s v="No"/>
    <x v="1"/>
    <x v="0"/>
    <x v="0"/>
    <b v="1"/>
    <n v="0"/>
    <n v="0"/>
    <n v="0"/>
    <n v="20641.034632282106"/>
    <n v="0"/>
    <n v="20641.034632282106"/>
    <n v="-20641.034632282106"/>
    <n v="0"/>
    <n v="-20641.034632282106"/>
  </r>
  <r>
    <s v="3308-02137-110-0393-00"/>
    <n v="501216"/>
    <x v="0"/>
    <s v="NIKMAT MUJUR SDN BHD "/>
    <s v="USD"/>
    <s v="No"/>
    <x v="0"/>
    <x v="2"/>
    <x v="0"/>
    <b v="0"/>
    <n v="0"/>
    <n v="0"/>
    <n v="0"/>
    <n v="1139558.3148171313"/>
    <n v="1139558.3148171313"/>
    <n v="0"/>
    <n v="-1139558.3148171313"/>
    <n v="-1139558.3148171313"/>
    <n v="0"/>
  </r>
  <r>
    <s v="3308-02137-121-0394-00"/>
    <n v="501223"/>
    <x v="0"/>
    <s v="NIKMAT MUJUR SDN BHD "/>
    <s v="USD"/>
    <s v="No"/>
    <x v="0"/>
    <x v="2"/>
    <x v="0"/>
    <b v="0"/>
    <n v="0"/>
    <n v="0"/>
    <n v="0"/>
    <n v="324520.69335638738"/>
    <n v="324520.69335638738"/>
    <n v="0"/>
    <n v="-324520.69335638738"/>
    <n v="-324520.69335638738"/>
    <n v="0"/>
  </r>
  <r>
    <s v="3308-01137-107-0314-00"/>
    <n v="501116"/>
    <x v="0"/>
    <s v="ASIA CARGO NETWORK SDN BHD"/>
    <s v="MYR"/>
    <s v="Yes"/>
    <x v="0"/>
    <x v="2"/>
    <x v="2"/>
    <b v="0"/>
    <n v="0"/>
    <n v="0"/>
    <n v="0"/>
    <n v="73358.127467579499"/>
    <n v="73358.127467579499"/>
    <n v="0"/>
    <n v="-73358.127467579499"/>
    <n v="-73358.127467579499"/>
    <n v="0"/>
  </r>
  <r>
    <s v="3308-01137-121-0315-00"/>
    <n v="501117"/>
    <x v="0"/>
    <s v="ASIA CARGO NETWORK SDN BHD"/>
    <s v="MYR"/>
    <s v="Yes"/>
    <x v="0"/>
    <x v="2"/>
    <x v="2"/>
    <b v="0"/>
    <n v="0"/>
    <n v="0"/>
    <n v="0"/>
    <n v="8136.1372987375325"/>
    <n v="8136.1372987375325"/>
    <n v="0"/>
    <n v="-8136.1372987375325"/>
    <n v="-8136.1372987375325"/>
    <n v="0"/>
  </r>
  <r>
    <s v="3308-01137-117-0313-00"/>
    <s v="ACN"/>
    <x v="0"/>
    <s v="ASIA CARGO NETWORK SDN BHD"/>
    <s v="MYR"/>
    <s v="Yes"/>
    <x v="1"/>
    <x v="2"/>
    <x v="2"/>
    <b v="0"/>
    <n v="0"/>
    <n v="0"/>
    <n v="0"/>
    <n v="1909.856060559418"/>
    <n v="0"/>
    <n v="1909.856060559418"/>
    <n v="-1909.856060559418"/>
    <n v="0"/>
    <n v="-1909.856060559418"/>
  </r>
  <r>
    <s v="3308-01137-117-0313-00"/>
    <s v="EXIM/ACN/BG/25/009"/>
    <x v="0"/>
    <s v="ASIA CARGO NETWORK SDN BHD"/>
    <s v="MYR"/>
    <s v="Yes"/>
    <x v="1"/>
    <x v="2"/>
    <x v="2"/>
    <b v="0"/>
    <n v="0"/>
    <n v="0"/>
    <n v="0"/>
    <n v="954.92803027970899"/>
    <n v="0"/>
    <n v="954.92803027970899"/>
    <n v="-954.92803027970899"/>
    <n v="0"/>
    <n v="-954.92803027970899"/>
  </r>
  <r>
    <m/>
    <m/>
    <x v="2"/>
    <m/>
    <m/>
    <m/>
    <x v="2"/>
    <x v="3"/>
    <x v="3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38EB11-051D-460B-9818-E3756FB6C64A}" name="PivotTable5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186:V194" firstHeaderRow="0" firstDataRow="1" firstDataCol="1"/>
  <pivotFields count="19"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dataField="1" showAll="0"/>
    <pivotField dataField="1" numFmtId="164" showAll="0"/>
    <pivotField dataField="1" numFmtId="164" showAll="0"/>
  </pivotFields>
  <rowFields count="2">
    <field x="2"/>
    <field x="7"/>
  </rowFields>
  <rowItems count="8">
    <i>
      <x/>
    </i>
    <i r="1">
      <x/>
    </i>
    <i r="1">
      <x v="1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CL - July 20252" fld="16" baseField="0" baseItem="0"/>
    <dataField name="Sum of Total ECL MYR (LAF)3" fld="17" baseField="0" baseItem="0" numFmtId="164"/>
    <dataField name="Sum of Total ECL MYR (C&amp;C)3" fld="18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BAA10E-C1C0-485F-A793-D84D8BFA1550}" name="PivotTable27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227:V236" firstHeaderRow="1" firstDataRow="2" firstDataCol="1"/>
  <pivotFields count="19"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numFmtId="164" showAll="0"/>
    <pivotField numFmtId="164" showAll="0"/>
    <pivotField showAll="0"/>
    <pivotField numFmtId="164" showAll="0"/>
    <pivotField numFmtId="164" showAll="0"/>
    <pivotField showAll="0"/>
    <pivotField numFmtId="164" showAll="0"/>
    <pivotField dataField="1" numFmtId="164" showAll="0"/>
  </pivotFields>
  <rowFields count="2">
    <field x="2"/>
    <field x="7"/>
  </rowFields>
  <rowItems count="8">
    <i>
      <x/>
    </i>
    <i r="1">
      <x/>
    </i>
    <i r="1">
      <x v="1"/>
    </i>
    <i>
      <x v="1"/>
    </i>
    <i r="1">
      <x/>
    </i>
    <i r="1">
      <x v="1"/>
    </i>
    <i r="1"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Total ECL MYR (C&amp;C)3" fld="18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6A1942-1CA2-414D-978C-5A840C159741}" name="PivotTable4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13:Q221" firstHeaderRow="1" firstDataRow="2" firstDataCol="1"/>
  <pivotFields count="19"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  <pivotField axis="axisRow" showAll="0">
      <items count="5">
        <item x="0"/>
        <item x="2"/>
        <item h="1" sd="0" x="1"/>
        <item h="1" x="3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</pivotFields>
  <rowFields count="2">
    <field x="8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Total ECL MYR (C&amp;C)2" fld="15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23FF7B-D706-4A1E-BEF0-B75EA775271B}" name="PivotTable1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86:L193" firstHeaderRow="0" firstDataRow="1" firstDataCol="1"/>
  <pivotFields count="19"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1"/>
        <item h="1" x="2"/>
        <item h="1" x="3"/>
        <item t="default"/>
      </items>
    </pivotField>
    <pivotField showAll="0"/>
    <pivotField showAll="0"/>
    <pivotField dataField="1" showAll="0"/>
    <pivotField dataField="1" numFmtId="43" showAll="0"/>
    <pivotField dataField="1" numFmtId="43" showAll="0"/>
    <pivotField numFmtId="164" showAll="0"/>
    <pivotField numFmtId="43" showAll="0"/>
    <pivotField numFmtId="43" showAll="0"/>
    <pivotField numFmtId="164" showAll="0"/>
    <pivotField numFmtId="4" showAll="0"/>
    <pivotField numFmtId="4" showAll="0"/>
  </pivotFields>
  <rowFields count="2">
    <field x="7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CL - July 2025" fld="10" baseField="0" baseItem="0"/>
    <dataField name="Sum of Total ECL MYR (LAF)" fld="11" baseField="0" baseItem="0" numFmtId="43"/>
    <dataField name="Sum of Total ECL MYR (C&amp;C)" fld="12" baseField="0" baseItem="0" numFmtId="4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CB8649-301A-4677-BF7F-5F11E277F1BE}" name="PivotTable6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213:V222" firstHeaderRow="1" firstDataRow="2" firstDataCol="1"/>
  <pivotFields count="19"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</pivotFields>
  <rowFields count="2">
    <field x="2"/>
    <field x="7"/>
  </rowFields>
  <rowItems count="8">
    <i>
      <x/>
    </i>
    <i r="1">
      <x/>
    </i>
    <i r="1">
      <x v="1"/>
    </i>
    <i>
      <x v="1"/>
    </i>
    <i r="1">
      <x/>
    </i>
    <i r="1">
      <x v="1"/>
    </i>
    <i r="1"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Total ECL MYR (C&amp;C)3" fld="18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CB754B-56F6-488F-9402-EDDDEFD47F54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13:L221" firstHeaderRow="1" firstDataRow="2" firstDataCol="1"/>
  <pivotFields count="19"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axis="axisRow" showAll="0">
      <items count="5">
        <item x="0"/>
        <item x="1"/>
        <item h="1" x="2"/>
        <item h="1" x="3"/>
        <item t="default"/>
      </items>
    </pivotField>
    <pivotField showAll="0"/>
    <pivotField showAll="0"/>
    <pivotField showAll="0"/>
    <pivotField numFmtId="43" showAll="0"/>
    <pivotField dataField="1" numFmtId="43" showAll="0"/>
    <pivotField numFmtId="164" showAll="0"/>
    <pivotField numFmtId="43" showAll="0"/>
    <pivotField numFmtId="43" showAll="0"/>
    <pivotField numFmtId="164" showAll="0"/>
    <pivotField numFmtId="4" showAll="0"/>
    <pivotField numFmtId="4" showAll="0"/>
  </pivotFields>
  <rowFields count="2">
    <field x="7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Total ECL MYR (C&amp;C)" fld="12" baseField="0" baseItem="0" numFmtId="4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6E7638-D262-43A6-911F-B79DEF0921E3}" name="PivotTable3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186:Q193" firstHeaderRow="0" firstDataRow="1" firstDataCol="1"/>
  <pivotFields count="19"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5">
        <item x="0"/>
        <item x="2"/>
        <item h="1" sd="0" x="1"/>
        <item h="1" x="3"/>
        <item t="default"/>
      </items>
    </pivotField>
    <pivotField showAll="0"/>
    <pivotField showAll="0"/>
    <pivotField numFmtId="164" showAll="0"/>
    <pivotField numFmtId="164" showAll="0"/>
    <pivotField dataField="1" numFmtId="164" showAll="0"/>
    <pivotField dataField="1" numFmtId="164" showAll="0"/>
    <pivotField dataField="1" numFmtId="164" showAll="0"/>
    <pivotField showAll="0"/>
    <pivotField numFmtId="164" showAll="0"/>
    <pivotField numFmtId="164" showAll="0"/>
  </pivotFields>
  <rowFields count="2">
    <field x="8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CL - June 2025" fld="13" baseField="0" baseItem="0" numFmtId="164"/>
    <dataField name="Sum of Total ECL MYR (LAF)2" fld="14" baseField="0" baseItem="0" numFmtId="164"/>
    <dataField name="Sum of Total ECL MYR (C&amp;C)2" fld="15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51FE0-076F-4663-80FD-99B9EEA87BE3}">
  <sheetPr>
    <tabColor rgb="FFFFFF00"/>
  </sheetPr>
  <dimension ref="A1:L73"/>
  <sheetViews>
    <sheetView workbookViewId="0">
      <selection activeCell="J19" sqref="J19"/>
    </sheetView>
  </sheetViews>
  <sheetFormatPr defaultColWidth="9.109375" defaultRowHeight="14.4" x14ac:dyDescent="0.3"/>
  <cols>
    <col min="1" max="2" width="5.5546875" style="23" customWidth="1"/>
    <col min="3" max="3" width="18.6640625" style="23" customWidth="1"/>
    <col min="4" max="4" width="14.33203125" style="23" bestFit="1" customWidth="1"/>
    <col min="5" max="5" width="21.6640625" style="23" customWidth="1"/>
    <col min="6" max="6" width="15" style="23" customWidth="1"/>
    <col min="7" max="7" width="3.33203125" style="23" customWidth="1"/>
    <col min="8" max="8" width="14.88671875" style="72" customWidth="1"/>
    <col min="9" max="9" width="4.6640625" style="72" customWidth="1"/>
    <col min="10" max="10" width="18.33203125" style="72" bestFit="1" customWidth="1"/>
    <col min="11" max="11" width="15" style="23" customWidth="1"/>
    <col min="12" max="12" width="16.88671875" style="24" customWidth="1"/>
    <col min="13" max="13" width="3.5546875" style="23" customWidth="1"/>
    <col min="14" max="14" width="13.5546875" style="23" customWidth="1"/>
    <col min="15" max="15" width="5.5546875" style="23" customWidth="1"/>
    <col min="16" max="16" width="18.6640625" style="23" customWidth="1"/>
    <col min="17" max="17" width="14.33203125" style="23" bestFit="1" customWidth="1"/>
    <col min="18" max="18" width="16.88671875" style="23" customWidth="1"/>
    <col min="19" max="16384" width="9.109375" style="23"/>
  </cols>
  <sheetData>
    <row r="1" spans="1:11" x14ac:dyDescent="0.3">
      <c r="A1" s="21" t="s">
        <v>0</v>
      </c>
      <c r="B1" s="22"/>
      <c r="C1" s="22"/>
      <c r="D1" s="22"/>
      <c r="E1" s="22"/>
    </row>
    <row r="2" spans="1:11" x14ac:dyDescent="0.3">
      <c r="A2" s="22"/>
      <c r="B2" s="22"/>
      <c r="C2" s="25"/>
      <c r="D2" s="22"/>
      <c r="E2" s="22"/>
    </row>
    <row r="3" spans="1:11" x14ac:dyDescent="0.3">
      <c r="A3" s="21" t="s">
        <v>1</v>
      </c>
      <c r="B3" s="22"/>
      <c r="C3" s="22"/>
      <c r="D3" s="22"/>
      <c r="E3" s="22" t="s">
        <v>2</v>
      </c>
    </row>
    <row r="4" spans="1:11" x14ac:dyDescent="0.3">
      <c r="A4" s="22"/>
      <c r="B4" s="22"/>
      <c r="C4" s="26"/>
      <c r="D4" s="22"/>
      <c r="E4" s="22"/>
    </row>
    <row r="5" spans="1:11" x14ac:dyDescent="0.3">
      <c r="A5" s="22" t="s">
        <v>3</v>
      </c>
      <c r="B5" s="22">
        <v>40</v>
      </c>
      <c r="C5" s="26">
        <f>IF(F5&lt;0,210603,511417)</f>
        <v>511417</v>
      </c>
      <c r="D5" s="77">
        <f>IF(F5&lt;0,-F5,F5)</f>
        <v>23314494.339611977</v>
      </c>
      <c r="E5" s="22"/>
      <c r="F5" s="73">
        <f>'workjv202506 (AP and Freq.)'!B23</f>
        <v>23314494.339611977</v>
      </c>
      <c r="J5" s="105"/>
      <c r="K5" s="107"/>
    </row>
    <row r="6" spans="1:11" x14ac:dyDescent="0.3">
      <c r="A6" s="22" t="s">
        <v>4</v>
      </c>
      <c r="B6" s="22">
        <v>50</v>
      </c>
      <c r="C6" s="26">
        <f>IF(F5&gt;0,210603,511417)</f>
        <v>210603</v>
      </c>
      <c r="D6" s="77">
        <f>D5</f>
        <v>23314494.339611977</v>
      </c>
      <c r="E6" s="22"/>
      <c r="F6" s="73"/>
      <c r="J6" s="106"/>
      <c r="K6" s="103"/>
    </row>
    <row r="7" spans="1:11" x14ac:dyDescent="0.3">
      <c r="A7" s="27" t="s">
        <v>5</v>
      </c>
      <c r="B7" s="22"/>
      <c r="C7" s="26"/>
      <c r="D7" s="22"/>
      <c r="E7" s="22"/>
      <c r="F7" s="73"/>
      <c r="J7" s="105"/>
      <c r="K7" s="105"/>
    </row>
    <row r="8" spans="1:11" x14ac:dyDescent="0.3">
      <c r="A8" s="22"/>
      <c r="B8" s="22"/>
      <c r="C8" s="26"/>
      <c r="D8" s="22"/>
      <c r="E8" s="22"/>
      <c r="F8" s="73"/>
      <c r="J8" s="105"/>
      <c r="K8" s="107"/>
    </row>
    <row r="9" spans="1:11" x14ac:dyDescent="0.3">
      <c r="A9" s="22" t="s">
        <v>3</v>
      </c>
      <c r="B9" s="22">
        <v>40</v>
      </c>
      <c r="C9" s="26" t="e">
        <f>IF(F9&lt;0,210604,511418)</f>
        <v>#REF!</v>
      </c>
      <c r="D9" s="77" t="e">
        <f>IF(F9&lt;0,-F9,F9)</f>
        <v>#REF!</v>
      </c>
      <c r="E9" s="22"/>
      <c r="F9" s="73" t="e">
        <f>'workjv202506 (AP and Freq.)'!C23</f>
        <v>#REF!</v>
      </c>
    </row>
    <row r="10" spans="1:11" x14ac:dyDescent="0.3">
      <c r="A10" s="22" t="s">
        <v>4</v>
      </c>
      <c r="B10" s="22">
        <v>50</v>
      </c>
      <c r="C10" s="26" t="e">
        <f>IF(F9&gt;0,210604,511418)</f>
        <v>#REF!</v>
      </c>
      <c r="D10" s="77" t="e">
        <f>D9</f>
        <v>#REF!</v>
      </c>
      <c r="E10" s="22"/>
      <c r="F10" s="73"/>
    </row>
    <row r="11" spans="1:11" x14ac:dyDescent="0.3">
      <c r="A11" s="27" t="s">
        <v>6</v>
      </c>
      <c r="B11" s="22"/>
      <c r="C11" s="26"/>
      <c r="D11" s="22"/>
      <c r="E11" s="22"/>
      <c r="F11" s="73"/>
    </row>
    <row r="12" spans="1:11" x14ac:dyDescent="0.3">
      <c r="A12" s="27"/>
      <c r="B12" s="22"/>
      <c r="C12" s="26"/>
      <c r="D12" s="22"/>
      <c r="E12" s="22"/>
      <c r="F12" s="73"/>
    </row>
    <row r="13" spans="1:11" x14ac:dyDescent="0.3">
      <c r="A13" s="22"/>
      <c r="B13" s="22"/>
      <c r="C13" s="26"/>
      <c r="D13" s="22"/>
      <c r="E13" s="22"/>
      <c r="F13" s="73"/>
    </row>
    <row r="14" spans="1:11" x14ac:dyDescent="0.3">
      <c r="A14" s="21" t="s">
        <v>7</v>
      </c>
      <c r="B14" s="22"/>
      <c r="C14" s="26"/>
      <c r="D14" s="22"/>
      <c r="E14" s="22"/>
      <c r="F14" s="73"/>
    </row>
    <row r="15" spans="1:11" x14ac:dyDescent="0.3">
      <c r="A15" s="22"/>
      <c r="B15" s="22"/>
      <c r="C15" s="26"/>
      <c r="D15" s="22"/>
      <c r="E15" s="22"/>
      <c r="F15" s="73"/>
    </row>
    <row r="16" spans="1:11" x14ac:dyDescent="0.3">
      <c r="A16" s="22" t="s">
        <v>3</v>
      </c>
      <c r="B16" s="22">
        <v>40</v>
      </c>
      <c r="C16" s="26">
        <f>IF(F16&lt;0,2210603,5511417)</f>
        <v>5511417</v>
      </c>
      <c r="D16" s="77">
        <f>IF(F16&lt;0,-F16,F16)</f>
        <v>1473359.1171593964</v>
      </c>
      <c r="E16" s="22"/>
      <c r="F16" s="73">
        <f>'workjv202506 (AP and Freq.)'!F23</f>
        <v>1473359.1171593964</v>
      </c>
      <c r="H16" s="74"/>
      <c r="I16" s="74"/>
      <c r="J16" s="74"/>
      <c r="K16" s="74"/>
    </row>
    <row r="17" spans="1:11" x14ac:dyDescent="0.3">
      <c r="A17" s="22" t="s">
        <v>4</v>
      </c>
      <c r="B17" s="22">
        <v>50</v>
      </c>
      <c r="C17" s="26">
        <f>IF(F16&gt;0,2210603,5511417)</f>
        <v>2210603</v>
      </c>
      <c r="D17" s="77">
        <f>D16</f>
        <v>1473359.1171593964</v>
      </c>
      <c r="E17" s="22"/>
      <c r="F17" s="73"/>
      <c r="J17" s="74"/>
      <c r="K17" s="103"/>
    </row>
    <row r="18" spans="1:11" x14ac:dyDescent="0.3">
      <c r="A18" s="27" t="s">
        <v>8</v>
      </c>
      <c r="B18" s="22"/>
      <c r="C18" s="26"/>
      <c r="D18" s="22"/>
      <c r="E18" s="22"/>
      <c r="F18" s="73"/>
      <c r="J18" s="74"/>
      <c r="K18" s="74"/>
    </row>
    <row r="19" spans="1:11" x14ac:dyDescent="0.3">
      <c r="A19" s="22"/>
      <c r="B19" s="22"/>
      <c r="C19" s="26"/>
      <c r="D19" s="22"/>
      <c r="E19" s="22"/>
      <c r="F19" s="73"/>
      <c r="J19" s="74"/>
      <c r="K19" s="104"/>
    </row>
    <row r="20" spans="1:11" x14ac:dyDescent="0.3">
      <c r="A20" s="22" t="s">
        <v>3</v>
      </c>
      <c r="B20" s="22">
        <v>40</v>
      </c>
      <c r="C20" s="26">
        <f>IF(F20&lt;0,2210604,5511418)</f>
        <v>2210604</v>
      </c>
      <c r="D20" s="77">
        <f>IF(F20&lt;0,-F20,F20)</f>
        <v>1050341.6652414836</v>
      </c>
      <c r="E20" s="22"/>
      <c r="F20" s="73">
        <f>'workjv202506 (AP and Freq.)'!G23</f>
        <v>-1050341.6652414836</v>
      </c>
    </row>
    <row r="21" spans="1:11" x14ac:dyDescent="0.3">
      <c r="A21" s="22" t="s">
        <v>4</v>
      </c>
      <c r="B21" s="22">
        <v>50</v>
      </c>
      <c r="C21" s="26">
        <f>IF(F20&gt;0,2210604,5511418)</f>
        <v>5511418</v>
      </c>
      <c r="D21" s="77">
        <f>D20</f>
        <v>1050341.6652414836</v>
      </c>
      <c r="E21" s="22" t="s">
        <v>9</v>
      </c>
      <c r="F21" s="73"/>
    </row>
    <row r="22" spans="1:11" x14ac:dyDescent="0.3">
      <c r="A22" s="27" t="s">
        <v>10</v>
      </c>
      <c r="B22" s="22"/>
      <c r="C22" s="22"/>
      <c r="D22" s="22"/>
      <c r="E22" s="22"/>
      <c r="F22" s="73"/>
    </row>
    <row r="23" spans="1:11" x14ac:dyDescent="0.3">
      <c r="A23" s="22"/>
      <c r="B23" s="22"/>
      <c r="C23" s="22"/>
      <c r="D23" s="22"/>
      <c r="E23" s="22"/>
      <c r="F23" s="73"/>
    </row>
    <row r="24" spans="1:11" x14ac:dyDescent="0.3">
      <c r="A24" s="22"/>
      <c r="B24" s="22"/>
      <c r="C24" s="22"/>
      <c r="D24" s="22"/>
      <c r="E24" s="22"/>
      <c r="F24" s="73"/>
    </row>
    <row r="25" spans="1:11" x14ac:dyDescent="0.3">
      <c r="A25" s="28" t="s">
        <v>11</v>
      </c>
      <c r="B25" s="29"/>
      <c r="C25" s="29"/>
      <c r="D25" s="29"/>
      <c r="E25" s="29"/>
      <c r="F25" s="73"/>
    </row>
    <row r="26" spans="1:11" x14ac:dyDescent="0.3">
      <c r="A26" s="29"/>
      <c r="B26" s="29"/>
      <c r="C26" s="29"/>
      <c r="D26" s="29"/>
      <c r="E26" s="29"/>
      <c r="F26" s="73"/>
    </row>
    <row r="27" spans="1:11" x14ac:dyDescent="0.3">
      <c r="A27" s="28" t="s">
        <v>1</v>
      </c>
      <c r="B27" s="29"/>
      <c r="C27" s="29"/>
      <c r="D27" s="29"/>
      <c r="E27" s="29"/>
      <c r="F27" s="73"/>
      <c r="J27" s="75"/>
      <c r="K27" s="108"/>
    </row>
    <row r="28" spans="1:11" x14ac:dyDescent="0.3">
      <c r="A28" s="29"/>
      <c r="B28" s="29"/>
      <c r="C28" s="30"/>
      <c r="D28" s="29"/>
      <c r="E28" s="29"/>
      <c r="F28" s="73"/>
      <c r="J28" s="75"/>
      <c r="K28" s="75"/>
    </row>
    <row r="29" spans="1:11" x14ac:dyDescent="0.3">
      <c r="A29" s="29" t="s">
        <v>3</v>
      </c>
      <c r="B29" s="29">
        <v>40</v>
      </c>
      <c r="C29" s="30">
        <f>IF(F29&lt;0,210806,511425)</f>
        <v>210806</v>
      </c>
      <c r="D29" s="77">
        <f>IF(F29&lt;0,-F29,F29)</f>
        <v>610391.20530654734</v>
      </c>
      <c r="E29" s="29"/>
      <c r="F29" s="73">
        <f>'workjv202506 (AP and Freq.)'!B25</f>
        <v>-610391.20530654734</v>
      </c>
      <c r="I29" s="72" t="s">
        <v>12</v>
      </c>
      <c r="J29" s="105"/>
      <c r="K29" s="105"/>
    </row>
    <row r="30" spans="1:11" x14ac:dyDescent="0.3">
      <c r="A30" s="29" t="s">
        <v>4</v>
      </c>
      <c r="B30" s="29">
        <v>50</v>
      </c>
      <c r="C30" s="30">
        <f>IF(C29=511425,210806,511425)</f>
        <v>511425</v>
      </c>
      <c r="D30" s="77">
        <f>D29</f>
        <v>610391.20530654734</v>
      </c>
      <c r="E30" s="29"/>
      <c r="F30" s="73"/>
      <c r="I30" s="72" t="s">
        <v>13</v>
      </c>
      <c r="J30" s="106"/>
      <c r="K30" s="105"/>
    </row>
    <row r="31" spans="1:11" x14ac:dyDescent="0.3">
      <c r="A31" s="31" t="s">
        <v>14</v>
      </c>
      <c r="B31" s="29"/>
      <c r="C31" s="30"/>
      <c r="D31" s="29"/>
      <c r="E31" s="29"/>
      <c r="F31" s="73"/>
    </row>
    <row r="32" spans="1:11" x14ac:dyDescent="0.3">
      <c r="A32" s="29"/>
      <c r="B32" s="29"/>
      <c r="C32" s="30"/>
      <c r="D32" s="29"/>
      <c r="E32" s="29"/>
      <c r="F32" s="73"/>
    </row>
    <row r="33" spans="1:11" x14ac:dyDescent="0.3">
      <c r="A33" s="29" t="s">
        <v>3</v>
      </c>
      <c r="B33" s="29">
        <v>40</v>
      </c>
      <c r="C33" s="30">
        <f>IF(F33&lt;0,210807,511426)</f>
        <v>511426</v>
      </c>
      <c r="D33" s="77">
        <f>IF(F33&lt;0,-F33,F33)</f>
        <v>0</v>
      </c>
      <c r="E33" s="32"/>
      <c r="F33" s="73">
        <f>'workjv202506 (AP and Freq.)'!C25</f>
        <v>0</v>
      </c>
      <c r="J33" s="105"/>
      <c r="K33" s="105"/>
    </row>
    <row r="34" spans="1:11" x14ac:dyDescent="0.3">
      <c r="A34" s="29" t="s">
        <v>4</v>
      </c>
      <c r="B34" s="29">
        <v>50</v>
      </c>
      <c r="C34" s="30">
        <f>IF(C33=511426,210807,511426)</f>
        <v>210807</v>
      </c>
      <c r="D34" s="77">
        <f>D33</f>
        <v>0</v>
      </c>
      <c r="E34" s="29"/>
      <c r="F34" s="73"/>
    </row>
    <row r="35" spans="1:11" x14ac:dyDescent="0.3">
      <c r="A35" s="31" t="s">
        <v>15</v>
      </c>
      <c r="B35" s="29"/>
      <c r="C35" s="30"/>
      <c r="D35" s="29"/>
      <c r="E35" s="29"/>
      <c r="F35" s="73"/>
    </row>
    <row r="36" spans="1:11" x14ac:dyDescent="0.3">
      <c r="A36" s="29"/>
      <c r="B36" s="29"/>
      <c r="C36" s="30"/>
      <c r="D36" s="29"/>
      <c r="E36" s="29"/>
      <c r="F36" s="73"/>
    </row>
    <row r="37" spans="1:11" x14ac:dyDescent="0.3">
      <c r="A37" s="29"/>
      <c r="B37" s="29"/>
      <c r="C37" s="30"/>
      <c r="D37" s="29"/>
      <c r="E37" s="29"/>
      <c r="F37" s="73"/>
    </row>
    <row r="38" spans="1:11" x14ac:dyDescent="0.3">
      <c r="A38" s="28" t="s">
        <v>7</v>
      </c>
      <c r="B38" s="29"/>
      <c r="C38" s="30"/>
      <c r="D38" s="29"/>
      <c r="E38" s="29"/>
      <c r="F38" s="73"/>
      <c r="J38" s="75"/>
      <c r="K38" s="108"/>
    </row>
    <row r="39" spans="1:11" x14ac:dyDescent="0.3">
      <c r="A39" s="29"/>
      <c r="B39" s="29"/>
      <c r="C39" s="30"/>
      <c r="D39" s="29"/>
      <c r="E39" s="29"/>
      <c r="F39" s="73"/>
      <c r="J39" s="75"/>
      <c r="K39" s="75"/>
    </row>
    <row r="40" spans="1:11" x14ac:dyDescent="0.3">
      <c r="A40" s="29" t="s">
        <v>3</v>
      </c>
      <c r="B40" s="29">
        <v>40</v>
      </c>
      <c r="C40" s="30">
        <f>IF(F40&lt;0,2210806,5511425)</f>
        <v>2210806</v>
      </c>
      <c r="D40" s="77">
        <f>IF(F40&lt;0,-F40,F40)</f>
        <v>797030.19573542161</v>
      </c>
      <c r="E40" s="29"/>
      <c r="F40" s="73">
        <f>'workjv202506 (AP and Freq.)'!F25</f>
        <v>-797030.19573542161</v>
      </c>
      <c r="J40" s="105"/>
      <c r="K40" s="107"/>
    </row>
    <row r="41" spans="1:11" x14ac:dyDescent="0.3">
      <c r="A41" s="29" t="s">
        <v>4</v>
      </c>
      <c r="B41" s="29">
        <v>50</v>
      </c>
      <c r="C41" s="30">
        <f>IF(C40=5511425,2210806,5511425)</f>
        <v>5511425</v>
      </c>
      <c r="D41" s="77">
        <f>D40</f>
        <v>797030.19573542161</v>
      </c>
      <c r="E41" s="29"/>
      <c r="F41" s="73"/>
      <c r="J41" s="106"/>
      <c r="K41" s="103"/>
    </row>
    <row r="42" spans="1:11" x14ac:dyDescent="0.3">
      <c r="A42" s="31" t="s">
        <v>16</v>
      </c>
      <c r="B42" s="29"/>
      <c r="C42" s="30"/>
      <c r="D42" s="29"/>
      <c r="E42" s="29"/>
      <c r="F42" s="73"/>
    </row>
    <row r="43" spans="1:11" x14ac:dyDescent="0.3">
      <c r="A43" s="29"/>
      <c r="B43" s="29"/>
      <c r="C43" s="30"/>
      <c r="D43" s="29"/>
      <c r="E43" s="29"/>
      <c r="F43" s="73"/>
    </row>
    <row r="44" spans="1:11" x14ac:dyDescent="0.3">
      <c r="A44" s="29" t="s">
        <v>3</v>
      </c>
      <c r="B44" s="29">
        <v>40</v>
      </c>
      <c r="C44" s="30">
        <f>IF(F44&lt;0,2210807,5511426)</f>
        <v>2210807</v>
      </c>
      <c r="D44" s="77">
        <f>IF(F44&lt;0,-F44,F44)</f>
        <v>2864.7840908391272</v>
      </c>
      <c r="E44" s="29"/>
      <c r="F44" s="73">
        <f>'workjv202506 (AP and Freq.)'!G25</f>
        <v>-2864.7840908391272</v>
      </c>
    </row>
    <row r="45" spans="1:11" x14ac:dyDescent="0.3">
      <c r="A45" s="29" t="s">
        <v>4</v>
      </c>
      <c r="B45" s="29">
        <v>50</v>
      </c>
      <c r="C45" s="30">
        <f>IF(C44=5511426,2210807,5511426)</f>
        <v>5511426</v>
      </c>
      <c r="D45" s="77">
        <f>D44</f>
        <v>2864.7840908391272</v>
      </c>
      <c r="E45" s="29"/>
      <c r="F45" s="73"/>
      <c r="J45" s="105"/>
      <c r="K45" s="105"/>
    </row>
    <row r="46" spans="1:11" x14ac:dyDescent="0.3">
      <c r="A46" s="31" t="s">
        <v>17</v>
      </c>
      <c r="B46" s="29"/>
      <c r="C46" s="30"/>
      <c r="D46" s="29"/>
      <c r="E46" s="29"/>
      <c r="F46" s="73"/>
    </row>
    <row r="47" spans="1:11" x14ac:dyDescent="0.3">
      <c r="A47" s="29"/>
      <c r="B47" s="29"/>
      <c r="C47" s="29"/>
      <c r="D47" s="29"/>
      <c r="E47" s="29"/>
      <c r="F47" s="73"/>
    </row>
    <row r="48" spans="1:11" x14ac:dyDescent="0.3">
      <c r="A48" s="29"/>
      <c r="B48" s="29"/>
      <c r="C48" s="29"/>
      <c r="D48" s="29"/>
      <c r="E48" s="29"/>
      <c r="F48" s="73"/>
    </row>
    <row r="49" spans="1:11" x14ac:dyDescent="0.3">
      <c r="A49" s="21" t="s">
        <v>18</v>
      </c>
      <c r="B49" s="22"/>
      <c r="C49" s="22"/>
      <c r="D49" s="22"/>
      <c r="E49" s="22"/>
      <c r="F49" s="73"/>
      <c r="J49" s="75"/>
      <c r="K49" s="108"/>
    </row>
    <row r="50" spans="1:11" x14ac:dyDescent="0.3">
      <c r="A50" s="22"/>
      <c r="B50" s="22"/>
      <c r="C50" s="22"/>
      <c r="D50" s="22"/>
      <c r="E50" s="22"/>
      <c r="F50" s="73"/>
      <c r="J50" s="75"/>
      <c r="K50" s="108"/>
    </row>
    <row r="51" spans="1:11" x14ac:dyDescent="0.3">
      <c r="A51" s="21" t="s">
        <v>1</v>
      </c>
      <c r="B51" s="22"/>
      <c r="C51" s="22"/>
      <c r="D51" s="22"/>
      <c r="E51" s="22"/>
      <c r="F51" s="73"/>
    </row>
    <row r="52" spans="1:11" x14ac:dyDescent="0.3">
      <c r="A52" s="22"/>
      <c r="B52" s="22"/>
      <c r="C52" s="26"/>
      <c r="D52" s="22"/>
      <c r="E52" s="22"/>
      <c r="F52" s="73"/>
    </row>
    <row r="53" spans="1:11" x14ac:dyDescent="0.3">
      <c r="A53" s="22" t="s">
        <v>3</v>
      </c>
      <c r="B53" s="22">
        <v>40</v>
      </c>
      <c r="C53" s="26">
        <f>IF(F53&lt;0,210806,511425)</f>
        <v>511425</v>
      </c>
      <c r="D53" s="77">
        <f>IF(F53&lt;0,-F53,F53)</f>
        <v>98702.586450424948</v>
      </c>
      <c r="E53" s="22"/>
      <c r="F53" s="73">
        <f>'workjv202506 (AP and Freq.)'!B26</f>
        <v>98702.586450424948</v>
      </c>
    </row>
    <row r="54" spans="1:11" x14ac:dyDescent="0.3">
      <c r="A54" s="22" t="s">
        <v>4</v>
      </c>
      <c r="B54" s="22">
        <v>50</v>
      </c>
      <c r="C54" s="26">
        <f>IF(C53=511425,210806,511425)</f>
        <v>210806</v>
      </c>
      <c r="D54" s="77">
        <f>D53</f>
        <v>98702.586450424948</v>
      </c>
      <c r="E54" s="22"/>
      <c r="F54" s="73"/>
    </row>
    <row r="55" spans="1:11" x14ac:dyDescent="0.3">
      <c r="A55" s="27" t="s">
        <v>19</v>
      </c>
      <c r="B55" s="22"/>
      <c r="C55" s="26"/>
      <c r="D55" s="22"/>
      <c r="E55" s="22"/>
      <c r="F55" s="73"/>
    </row>
    <row r="56" spans="1:11" x14ac:dyDescent="0.3">
      <c r="A56" s="22"/>
      <c r="B56" s="22"/>
      <c r="C56" s="26"/>
      <c r="D56" s="22"/>
      <c r="E56" s="22"/>
      <c r="F56" s="73"/>
    </row>
    <row r="57" spans="1:11" x14ac:dyDescent="0.3">
      <c r="A57" s="22" t="s">
        <v>3</v>
      </c>
      <c r="B57" s="22">
        <v>40</v>
      </c>
      <c r="C57" s="26">
        <f>IF(F57&lt;0,210807,511426)</f>
        <v>511426</v>
      </c>
      <c r="D57" s="77">
        <f>IF(F57&lt;0,-F57,F57)</f>
        <v>0</v>
      </c>
      <c r="E57" s="22"/>
      <c r="F57" s="73">
        <f>'workjv202506 (AP and Freq.)'!C26</f>
        <v>0</v>
      </c>
    </row>
    <row r="58" spans="1:11" x14ac:dyDescent="0.3">
      <c r="A58" s="22" t="s">
        <v>4</v>
      </c>
      <c r="B58" s="22">
        <v>50</v>
      </c>
      <c r="C58" s="26">
        <f>IF(C57=511426,210807,511426)</f>
        <v>210807</v>
      </c>
      <c r="D58" s="77">
        <f>D57</f>
        <v>0</v>
      </c>
      <c r="E58" s="22"/>
      <c r="F58" s="73"/>
    </row>
    <row r="59" spans="1:11" x14ac:dyDescent="0.3">
      <c r="A59" s="27" t="s">
        <v>20</v>
      </c>
      <c r="B59" s="22"/>
      <c r="C59" s="26"/>
      <c r="D59" s="22"/>
      <c r="E59" s="22"/>
      <c r="F59" s="73"/>
    </row>
    <row r="60" spans="1:11" x14ac:dyDescent="0.3">
      <c r="A60" s="22"/>
      <c r="B60" s="22"/>
      <c r="C60" s="26"/>
      <c r="D60" s="22"/>
      <c r="E60" s="22"/>
      <c r="F60" s="73"/>
    </row>
    <row r="61" spans="1:11" x14ac:dyDescent="0.3">
      <c r="A61" s="22"/>
      <c r="B61" s="22"/>
      <c r="C61" s="26"/>
      <c r="D61" s="22"/>
      <c r="E61" s="22"/>
      <c r="F61" s="73"/>
    </row>
    <row r="62" spans="1:11" x14ac:dyDescent="0.3">
      <c r="A62" s="21" t="s">
        <v>7</v>
      </c>
      <c r="B62" s="22"/>
      <c r="C62" s="26"/>
      <c r="D62" s="22"/>
      <c r="E62" s="22"/>
      <c r="F62" s="73"/>
    </row>
    <row r="63" spans="1:11" x14ac:dyDescent="0.3">
      <c r="A63" s="22"/>
      <c r="B63" s="22"/>
      <c r="C63" s="26"/>
      <c r="D63" s="22"/>
      <c r="E63" s="22"/>
      <c r="F63" s="73"/>
    </row>
    <row r="64" spans="1:11" x14ac:dyDescent="0.3">
      <c r="A64" s="22" t="s">
        <v>3</v>
      </c>
      <c r="B64" s="22">
        <v>40</v>
      </c>
      <c r="C64" s="26">
        <f>IF(F64&lt;0,2210806,5511425)</f>
        <v>2210806</v>
      </c>
      <c r="D64" s="77">
        <f>IF(F64&lt;0,-F64,F64)</f>
        <v>4453562.1785880849</v>
      </c>
      <c r="E64" s="22"/>
      <c r="F64" s="73">
        <f>'workjv202506 (AP and Freq.)'!F26</f>
        <v>-4453562.1785880849</v>
      </c>
      <c r="H64" s="74"/>
      <c r="J64" s="74"/>
    </row>
    <row r="65" spans="1:11" x14ac:dyDescent="0.3">
      <c r="A65" s="22" t="s">
        <v>4</v>
      </c>
      <c r="B65" s="22">
        <v>50</v>
      </c>
      <c r="C65" s="26">
        <f>IF(C64=5511425,2210806,5511425)</f>
        <v>5511425</v>
      </c>
      <c r="D65" s="77">
        <f>D64</f>
        <v>4453562.1785880849</v>
      </c>
      <c r="E65" s="22"/>
      <c r="F65" s="73"/>
      <c r="G65" s="73"/>
      <c r="J65" s="75"/>
      <c r="K65" s="73"/>
    </row>
    <row r="66" spans="1:11" x14ac:dyDescent="0.3">
      <c r="A66" s="27" t="s">
        <v>21</v>
      </c>
      <c r="B66" s="22"/>
      <c r="C66" s="26"/>
      <c r="D66" s="22"/>
      <c r="E66" s="22"/>
      <c r="F66" s="73"/>
      <c r="G66" s="73"/>
      <c r="H66" s="76"/>
      <c r="J66" s="75"/>
      <c r="K66" s="73"/>
    </row>
    <row r="67" spans="1:11" x14ac:dyDescent="0.3">
      <c r="A67" s="22"/>
      <c r="B67" s="22"/>
      <c r="C67" s="26"/>
      <c r="D67" s="22"/>
      <c r="E67" s="22"/>
      <c r="F67" s="73"/>
      <c r="G67" s="73"/>
      <c r="J67" s="75"/>
      <c r="K67" s="73"/>
    </row>
    <row r="68" spans="1:11" x14ac:dyDescent="0.3">
      <c r="A68" s="22" t="s">
        <v>3</v>
      </c>
      <c r="B68" s="22">
        <v>40</v>
      </c>
      <c r="C68" s="26">
        <f>IF(F68&lt;0,2210807,5511426)</f>
        <v>2210807</v>
      </c>
      <c r="D68" s="77">
        <f>IF(F68&lt;0,-F68,F68)</f>
        <v>3809545.9303201474</v>
      </c>
      <c r="E68" s="22"/>
      <c r="F68" s="73">
        <f>'workjv202506 (AP and Freq.)'!G26</f>
        <v>-3809545.9303201474</v>
      </c>
      <c r="G68" s="73"/>
      <c r="J68" s="75"/>
      <c r="K68" s="73"/>
    </row>
    <row r="69" spans="1:11" x14ac:dyDescent="0.3">
      <c r="A69" s="22" t="s">
        <v>4</v>
      </c>
      <c r="B69" s="22">
        <v>50</v>
      </c>
      <c r="C69" s="26">
        <f>IF(C68=5511426,2210807,5511426)</f>
        <v>5511426</v>
      </c>
      <c r="D69" s="77">
        <f>D68</f>
        <v>3809545.9303201474</v>
      </c>
      <c r="E69" s="22"/>
      <c r="F69" s="73"/>
      <c r="G69" s="73"/>
      <c r="J69" s="75"/>
      <c r="K69" s="73"/>
    </row>
    <row r="70" spans="1:11" x14ac:dyDescent="0.3">
      <c r="A70" s="27" t="s">
        <v>22</v>
      </c>
      <c r="B70" s="22"/>
      <c r="C70" s="22"/>
      <c r="D70" s="22"/>
      <c r="E70" s="22"/>
      <c r="F70" s="73"/>
      <c r="G70" s="73"/>
      <c r="H70" s="76"/>
      <c r="K70" s="73"/>
    </row>
    <row r="71" spans="1:11" x14ac:dyDescent="0.3">
      <c r="A71" s="22"/>
      <c r="B71" s="22"/>
      <c r="C71" s="22"/>
      <c r="D71" s="22"/>
      <c r="E71" s="22"/>
      <c r="F71" s="73"/>
      <c r="G71" s="73"/>
      <c r="K71" s="73"/>
    </row>
    <row r="73" spans="1:11" x14ac:dyDescent="0.3">
      <c r="B73" s="23" t="s">
        <v>23</v>
      </c>
      <c r="E73" s="23" t="s">
        <v>9</v>
      </c>
      <c r="F73" s="33" t="e">
        <f>SUM(F1:F72)-'workjv202506 (AP and Freq.)'!I29</f>
        <v>#REF!</v>
      </c>
      <c r="K73" s="73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2" manualBreakCount="2">
    <brk id="24" max="16383" man="1"/>
    <brk id="48" max="16383" man="1"/>
  </rowBreaks>
  <colBreaks count="1" manualBreakCount="1">
    <brk id="5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64CC2-8661-4B06-A4AA-0955204F25F8}">
  <dimension ref="A1:Q205"/>
  <sheetViews>
    <sheetView topLeftCell="A113" workbookViewId="0">
      <selection activeCell="D153" sqref="D153"/>
    </sheetView>
  </sheetViews>
  <sheetFormatPr defaultRowHeight="14.4" x14ac:dyDescent="0.3"/>
  <cols>
    <col min="1" max="1" width="13.44140625" customWidth="1"/>
    <col min="2" max="2" width="41.33203125" bestFit="1" customWidth="1"/>
    <col min="3" max="3" width="12" bestFit="1" customWidth="1"/>
    <col min="4" max="4" width="10" bestFit="1" customWidth="1"/>
    <col min="5" max="5" width="11" bestFit="1" customWidth="1"/>
    <col min="6" max="6" width="7" bestFit="1" customWidth="1"/>
    <col min="7" max="7" width="13.88671875" bestFit="1" customWidth="1"/>
    <col min="8" max="8" width="11" bestFit="1" customWidth="1"/>
    <col min="9" max="9" width="7" bestFit="1" customWidth="1"/>
    <col min="10" max="10" width="10" bestFit="1" customWidth="1"/>
    <col min="11" max="11" width="7" bestFit="1" customWidth="1"/>
    <col min="12" max="12" width="12.6640625" bestFit="1" customWidth="1"/>
    <col min="13" max="13" width="12" bestFit="1" customWidth="1"/>
    <col min="14" max="14" width="10" bestFit="1" customWidth="1"/>
    <col min="15" max="15" width="11" bestFit="1" customWidth="1"/>
    <col min="17" max="17" width="13.88671875" bestFit="1" customWidth="1"/>
  </cols>
  <sheetData>
    <row r="1" spans="1:17" x14ac:dyDescent="0.3">
      <c r="C1" s="132" t="s">
        <v>2719</v>
      </c>
      <c r="D1" s="132"/>
      <c r="E1" s="132"/>
      <c r="F1" s="132"/>
      <c r="G1" s="132"/>
      <c r="H1" s="132" t="s">
        <v>2720</v>
      </c>
      <c r="I1" s="132"/>
      <c r="J1" s="132"/>
      <c r="K1" s="132"/>
      <c r="L1" s="132"/>
      <c r="M1" s="132" t="s">
        <v>2721</v>
      </c>
      <c r="N1" s="132"/>
      <c r="O1" s="132"/>
      <c r="P1" s="132"/>
      <c r="Q1" s="132"/>
    </row>
    <row r="2" spans="1:17" ht="27.6" x14ac:dyDescent="0.3">
      <c r="A2" s="79" t="s">
        <v>47</v>
      </c>
      <c r="B2" s="79" t="s">
        <v>49</v>
      </c>
      <c r="C2" s="84" t="s">
        <v>33</v>
      </c>
      <c r="D2" s="84" t="s">
        <v>2722</v>
      </c>
      <c r="E2" s="84" t="s">
        <v>2723</v>
      </c>
      <c r="F2" s="84" t="s">
        <v>2724</v>
      </c>
      <c r="G2" s="85" t="s">
        <v>340</v>
      </c>
      <c r="H2" s="84" t="s">
        <v>33</v>
      </c>
      <c r="I2" s="84" t="s">
        <v>2722</v>
      </c>
      <c r="J2" s="84" t="s">
        <v>2723</v>
      </c>
      <c r="K2" s="84" t="s">
        <v>2724</v>
      </c>
      <c r="L2" s="85" t="s">
        <v>340</v>
      </c>
      <c r="M2" s="84" t="s">
        <v>33</v>
      </c>
      <c r="N2" s="84" t="s">
        <v>2722</v>
      </c>
      <c r="O2" s="84" t="s">
        <v>2723</v>
      </c>
      <c r="P2" s="84" t="s">
        <v>2724</v>
      </c>
      <c r="Q2" s="85" t="s">
        <v>340</v>
      </c>
    </row>
    <row r="3" spans="1:17" x14ac:dyDescent="0.3">
      <c r="A3" s="80">
        <v>501180</v>
      </c>
      <c r="B3" s="81" t="s">
        <v>2725</v>
      </c>
      <c r="C3" s="86">
        <v>3754.2444127324338</v>
      </c>
      <c r="D3" s="86">
        <v>0</v>
      </c>
      <c r="E3" s="86">
        <v>0</v>
      </c>
      <c r="F3" s="86">
        <v>0</v>
      </c>
      <c r="G3" s="87">
        <v>3754.2444127324338</v>
      </c>
      <c r="H3" s="90">
        <v>0</v>
      </c>
      <c r="I3" s="90">
        <v>0</v>
      </c>
      <c r="J3" s="90">
        <v>0</v>
      </c>
      <c r="K3" s="90">
        <v>0</v>
      </c>
      <c r="L3" s="91">
        <v>0</v>
      </c>
      <c r="M3" s="90">
        <f>C3-H3</f>
        <v>3754.2444127324338</v>
      </c>
      <c r="N3" s="90">
        <f t="shared" ref="N3:Q3" si="0">D3-I3</f>
        <v>0</v>
      </c>
      <c r="O3" s="90">
        <f t="shared" si="0"/>
        <v>0</v>
      </c>
      <c r="P3" s="90">
        <f t="shared" si="0"/>
        <v>0</v>
      </c>
      <c r="Q3" s="91">
        <f t="shared" si="0"/>
        <v>3754.2444127324338</v>
      </c>
    </row>
    <row r="4" spans="1:17" x14ac:dyDescent="0.3">
      <c r="A4" s="80">
        <v>501125</v>
      </c>
      <c r="B4" s="81" t="s">
        <v>2726</v>
      </c>
      <c r="C4" s="86">
        <v>50690.814064937564</v>
      </c>
      <c r="D4" s="86">
        <v>0</v>
      </c>
      <c r="E4" s="86">
        <v>0</v>
      </c>
      <c r="F4" s="86">
        <v>0</v>
      </c>
      <c r="G4" s="87">
        <v>50690.814064937564</v>
      </c>
      <c r="H4" s="90">
        <v>28861.501069330683</v>
      </c>
      <c r="I4" s="90">
        <v>0</v>
      </c>
      <c r="J4" s="90">
        <v>0</v>
      </c>
      <c r="K4" s="90">
        <v>0</v>
      </c>
      <c r="L4" s="91">
        <v>28861.501069330683</v>
      </c>
      <c r="M4" s="90">
        <f t="shared" ref="M4:M67" si="1">C4-H4</f>
        <v>21829.312995606881</v>
      </c>
      <c r="N4" s="90">
        <f t="shared" ref="N4:N67" si="2">D4-I4</f>
        <v>0</v>
      </c>
      <c r="O4" s="90">
        <f t="shared" ref="O4:O67" si="3">E4-J4</f>
        <v>0</v>
      </c>
      <c r="P4" s="90">
        <f t="shared" ref="P4:P67" si="4">F4-K4</f>
        <v>0</v>
      </c>
      <c r="Q4" s="91">
        <f t="shared" ref="Q4:Q67" si="5">G4-L4</f>
        <v>21829.312995606881</v>
      </c>
    </row>
    <row r="5" spans="1:17" x14ac:dyDescent="0.3">
      <c r="A5" s="80">
        <v>501172</v>
      </c>
      <c r="B5" s="81" t="s">
        <v>2727</v>
      </c>
      <c r="C5" s="86">
        <v>1060712.6953413284</v>
      </c>
      <c r="D5" s="86">
        <v>0</v>
      </c>
      <c r="E5" s="86">
        <v>0</v>
      </c>
      <c r="F5" s="86">
        <v>0</v>
      </c>
      <c r="G5" s="87">
        <v>1060712.6953413284</v>
      </c>
      <c r="H5" s="90">
        <v>85906.345331290257</v>
      </c>
      <c r="I5" s="90">
        <v>0</v>
      </c>
      <c r="J5" s="90">
        <v>0</v>
      </c>
      <c r="K5" s="90">
        <v>0</v>
      </c>
      <c r="L5" s="91">
        <v>85906.345331290257</v>
      </c>
      <c r="M5" s="90">
        <f t="shared" si="1"/>
        <v>974806.35001003812</v>
      </c>
      <c r="N5" s="90">
        <f t="shared" si="2"/>
        <v>0</v>
      </c>
      <c r="O5" s="90">
        <f t="shared" si="3"/>
        <v>0</v>
      </c>
      <c r="P5" s="90">
        <f t="shared" si="4"/>
        <v>0</v>
      </c>
      <c r="Q5" s="91">
        <f t="shared" si="5"/>
        <v>974806.35001003812</v>
      </c>
    </row>
    <row r="6" spans="1:17" x14ac:dyDescent="0.3">
      <c r="A6" s="80">
        <v>501111</v>
      </c>
      <c r="B6" s="81" t="s">
        <v>2727</v>
      </c>
      <c r="C6" s="86">
        <v>376947.48492625967</v>
      </c>
      <c r="D6" s="86">
        <v>0</v>
      </c>
      <c r="E6" s="86">
        <v>0</v>
      </c>
      <c r="F6" s="86">
        <v>0</v>
      </c>
      <c r="G6" s="87">
        <v>376947.48492625967</v>
      </c>
      <c r="H6" s="90">
        <v>4341.0155515401811</v>
      </c>
      <c r="I6" s="90">
        <v>0</v>
      </c>
      <c r="J6" s="90">
        <v>0</v>
      </c>
      <c r="K6" s="90">
        <v>0</v>
      </c>
      <c r="L6" s="91">
        <v>4341.0155515401811</v>
      </c>
      <c r="M6" s="90">
        <f t="shared" si="1"/>
        <v>372606.46937471948</v>
      </c>
      <c r="N6" s="90">
        <f t="shared" si="2"/>
        <v>0</v>
      </c>
      <c r="O6" s="90">
        <f t="shared" si="3"/>
        <v>0</v>
      </c>
      <c r="P6" s="90">
        <f t="shared" si="4"/>
        <v>0</v>
      </c>
      <c r="Q6" s="91">
        <f t="shared" si="5"/>
        <v>372606.46937471948</v>
      </c>
    </row>
    <row r="7" spans="1:17" x14ac:dyDescent="0.3">
      <c r="A7" s="80">
        <v>501129</v>
      </c>
      <c r="B7" s="81" t="s">
        <v>2728</v>
      </c>
      <c r="C7" s="86">
        <v>141786.04090688462</v>
      </c>
      <c r="D7" s="86">
        <v>0</v>
      </c>
      <c r="E7" s="86">
        <v>0</v>
      </c>
      <c r="F7" s="86">
        <v>0</v>
      </c>
      <c r="G7" s="87">
        <v>141786.04090688462</v>
      </c>
      <c r="H7" s="90">
        <v>141786.04090688462</v>
      </c>
      <c r="I7" s="90">
        <v>0</v>
      </c>
      <c r="J7" s="90">
        <v>0</v>
      </c>
      <c r="K7" s="90">
        <v>0</v>
      </c>
      <c r="L7" s="91">
        <v>141786.04090688462</v>
      </c>
      <c r="M7" s="90">
        <f t="shared" si="1"/>
        <v>0</v>
      </c>
      <c r="N7" s="90">
        <f t="shared" si="2"/>
        <v>0</v>
      </c>
      <c r="O7" s="90">
        <f t="shared" si="3"/>
        <v>0</v>
      </c>
      <c r="P7" s="90">
        <f t="shared" si="4"/>
        <v>0</v>
      </c>
      <c r="Q7" s="91">
        <f t="shared" si="5"/>
        <v>0</v>
      </c>
    </row>
    <row r="8" spans="1:17" x14ac:dyDescent="0.3">
      <c r="A8" s="80">
        <v>501209</v>
      </c>
      <c r="B8" s="81" t="s">
        <v>2729</v>
      </c>
      <c r="C8" s="86">
        <v>9922409.6486033294</v>
      </c>
      <c r="D8" s="86">
        <v>0</v>
      </c>
      <c r="E8" s="86">
        <v>0</v>
      </c>
      <c r="F8" s="86">
        <v>0</v>
      </c>
      <c r="G8" s="87">
        <v>9922409.6486033294</v>
      </c>
      <c r="H8" s="90">
        <v>1811934.4605883246</v>
      </c>
      <c r="I8" s="90">
        <v>0</v>
      </c>
      <c r="J8" s="90">
        <v>0</v>
      </c>
      <c r="K8" s="90">
        <v>0</v>
      </c>
      <c r="L8" s="91">
        <v>1811934.4605883246</v>
      </c>
      <c r="M8" s="90">
        <f t="shared" si="1"/>
        <v>8110475.1880150046</v>
      </c>
      <c r="N8" s="90">
        <f t="shared" si="2"/>
        <v>0</v>
      </c>
      <c r="O8" s="90">
        <f t="shared" si="3"/>
        <v>0</v>
      </c>
      <c r="P8" s="90">
        <f t="shared" si="4"/>
        <v>0</v>
      </c>
      <c r="Q8" s="91">
        <f t="shared" si="5"/>
        <v>8110475.1880150046</v>
      </c>
    </row>
    <row r="9" spans="1:17" x14ac:dyDescent="0.3">
      <c r="A9" s="80">
        <v>501161</v>
      </c>
      <c r="B9" s="81" t="s">
        <v>2730</v>
      </c>
      <c r="C9" s="86">
        <v>2348462.7210857291</v>
      </c>
      <c r="D9" s="86">
        <v>0</v>
      </c>
      <c r="E9" s="86">
        <v>0</v>
      </c>
      <c r="F9" s="86">
        <v>0</v>
      </c>
      <c r="G9" s="87">
        <v>2348462.7210857291</v>
      </c>
      <c r="H9" s="90">
        <v>1044184.3086074449</v>
      </c>
      <c r="I9" s="90">
        <v>0</v>
      </c>
      <c r="J9" s="90">
        <v>0</v>
      </c>
      <c r="K9" s="90">
        <v>0</v>
      </c>
      <c r="L9" s="91">
        <v>1044184.3086074449</v>
      </c>
      <c r="M9" s="90">
        <f t="shared" si="1"/>
        <v>1304278.4124782842</v>
      </c>
      <c r="N9" s="90">
        <f t="shared" si="2"/>
        <v>0</v>
      </c>
      <c r="O9" s="90">
        <f t="shared" si="3"/>
        <v>0</v>
      </c>
      <c r="P9" s="90">
        <f t="shared" si="4"/>
        <v>0</v>
      </c>
      <c r="Q9" s="91">
        <f t="shared" si="5"/>
        <v>1304278.4124782842</v>
      </c>
    </row>
    <row r="10" spans="1:17" x14ac:dyDescent="0.3">
      <c r="A10" s="80">
        <v>501117</v>
      </c>
      <c r="B10" s="81" t="s">
        <v>2731</v>
      </c>
      <c r="C10" s="86">
        <v>0</v>
      </c>
      <c r="D10" s="86">
        <v>0</v>
      </c>
      <c r="E10" s="86">
        <v>8480.7308381214061</v>
      </c>
      <c r="F10" s="86">
        <v>0</v>
      </c>
      <c r="G10" s="87">
        <v>8480.7308381214061</v>
      </c>
      <c r="H10" s="90">
        <v>0</v>
      </c>
      <c r="I10" s="90">
        <v>0</v>
      </c>
      <c r="J10" s="90">
        <v>0</v>
      </c>
      <c r="K10" s="90">
        <v>0</v>
      </c>
      <c r="L10" s="91">
        <v>0</v>
      </c>
      <c r="M10" s="90">
        <f t="shared" si="1"/>
        <v>0</v>
      </c>
      <c r="N10" s="90">
        <f t="shared" si="2"/>
        <v>0</v>
      </c>
      <c r="O10" s="90">
        <f t="shared" si="3"/>
        <v>8480.7308381214061</v>
      </c>
      <c r="P10" s="90">
        <f t="shared" si="4"/>
        <v>0</v>
      </c>
      <c r="Q10" s="91">
        <f t="shared" si="5"/>
        <v>8480.7308381214061</v>
      </c>
    </row>
    <row r="11" spans="1:17" x14ac:dyDescent="0.3">
      <c r="A11" s="80">
        <v>501116</v>
      </c>
      <c r="B11" s="81" t="s">
        <v>2731</v>
      </c>
      <c r="C11" s="86">
        <v>0</v>
      </c>
      <c r="D11" s="86">
        <v>0</v>
      </c>
      <c r="E11" s="86">
        <v>73358.127467579499</v>
      </c>
      <c r="F11" s="86">
        <v>0</v>
      </c>
      <c r="G11" s="87">
        <v>73358.127467579499</v>
      </c>
      <c r="H11" s="90">
        <v>0</v>
      </c>
      <c r="I11" s="90">
        <v>0</v>
      </c>
      <c r="J11" s="90">
        <v>0</v>
      </c>
      <c r="K11" s="90">
        <v>0</v>
      </c>
      <c r="L11" s="91">
        <v>0</v>
      </c>
      <c r="M11" s="90">
        <f t="shared" si="1"/>
        <v>0</v>
      </c>
      <c r="N11" s="90">
        <f t="shared" si="2"/>
        <v>0</v>
      </c>
      <c r="O11" s="90">
        <f t="shared" si="3"/>
        <v>73358.127467579499</v>
      </c>
      <c r="P11" s="90">
        <f t="shared" si="4"/>
        <v>0</v>
      </c>
      <c r="Q11" s="91">
        <f t="shared" si="5"/>
        <v>73358.127467579499</v>
      </c>
    </row>
    <row r="12" spans="1:17" x14ac:dyDescent="0.3">
      <c r="A12" s="80" t="s">
        <v>78</v>
      </c>
      <c r="B12" s="81" t="s">
        <v>2732</v>
      </c>
      <c r="C12" s="86">
        <v>0</v>
      </c>
      <c r="D12" s="86">
        <v>0</v>
      </c>
      <c r="E12" s="86">
        <v>1909.856060559418</v>
      </c>
      <c r="F12" s="86">
        <v>0</v>
      </c>
      <c r="G12" s="87">
        <v>1909.856060559418</v>
      </c>
      <c r="H12" s="90">
        <v>0</v>
      </c>
      <c r="I12" s="90">
        <v>0</v>
      </c>
      <c r="J12" s="90">
        <v>1909.856060559418</v>
      </c>
      <c r="K12" s="90">
        <v>0</v>
      </c>
      <c r="L12" s="91">
        <v>1909.856060559418</v>
      </c>
      <c r="M12" s="90">
        <f t="shared" si="1"/>
        <v>0</v>
      </c>
      <c r="N12" s="90">
        <f t="shared" si="2"/>
        <v>0</v>
      </c>
      <c r="O12" s="90">
        <f t="shared" si="3"/>
        <v>0</v>
      </c>
      <c r="P12" s="90">
        <f t="shared" si="4"/>
        <v>0</v>
      </c>
      <c r="Q12" s="91">
        <f t="shared" si="5"/>
        <v>0</v>
      </c>
    </row>
    <row r="13" spans="1:17" x14ac:dyDescent="0.3">
      <c r="A13" s="80">
        <v>501231</v>
      </c>
      <c r="B13" s="81" t="s">
        <v>2733</v>
      </c>
      <c r="C13" s="86">
        <v>96033.041177192616</v>
      </c>
      <c r="D13" s="86">
        <v>0</v>
      </c>
      <c r="E13" s="86">
        <v>0</v>
      </c>
      <c r="F13" s="86">
        <v>0</v>
      </c>
      <c r="G13" s="87">
        <v>96033.041177192616</v>
      </c>
      <c r="H13" s="90">
        <v>86.032129879579117</v>
      </c>
      <c r="I13" s="90">
        <v>0</v>
      </c>
      <c r="J13" s="90">
        <v>0</v>
      </c>
      <c r="K13" s="90">
        <v>0</v>
      </c>
      <c r="L13" s="91">
        <v>86.032129879579117</v>
      </c>
      <c r="M13" s="90">
        <f t="shared" si="1"/>
        <v>95947.00904731304</v>
      </c>
      <c r="N13" s="90">
        <f t="shared" si="2"/>
        <v>0</v>
      </c>
      <c r="O13" s="90">
        <f t="shared" si="3"/>
        <v>0</v>
      </c>
      <c r="P13" s="90">
        <f t="shared" si="4"/>
        <v>0</v>
      </c>
      <c r="Q13" s="91">
        <f t="shared" si="5"/>
        <v>95947.00904731304</v>
      </c>
    </row>
    <row r="14" spans="1:17" x14ac:dyDescent="0.3">
      <c r="A14" s="80">
        <v>501137</v>
      </c>
      <c r="B14" s="81" t="s">
        <v>2734</v>
      </c>
      <c r="C14" s="86">
        <v>130101.75842711105</v>
      </c>
      <c r="D14" s="86">
        <v>0</v>
      </c>
      <c r="E14" s="86">
        <v>0</v>
      </c>
      <c r="F14" s="86">
        <v>0</v>
      </c>
      <c r="G14" s="87">
        <v>130101.75842711105</v>
      </c>
      <c r="H14" s="90">
        <v>48284.302789540845</v>
      </c>
      <c r="I14" s="90">
        <v>0</v>
      </c>
      <c r="J14" s="90">
        <v>0</v>
      </c>
      <c r="K14" s="90">
        <v>0</v>
      </c>
      <c r="L14" s="91">
        <v>48284.302789540845</v>
      </c>
      <c r="M14" s="90">
        <f t="shared" si="1"/>
        <v>81817.455637570209</v>
      </c>
      <c r="N14" s="90">
        <f t="shared" si="2"/>
        <v>0</v>
      </c>
      <c r="O14" s="90">
        <f t="shared" si="3"/>
        <v>0</v>
      </c>
      <c r="P14" s="90">
        <f t="shared" si="4"/>
        <v>0</v>
      </c>
      <c r="Q14" s="91">
        <f t="shared" si="5"/>
        <v>81817.455637570209</v>
      </c>
    </row>
    <row r="15" spans="1:17" x14ac:dyDescent="0.3">
      <c r="A15" s="80">
        <v>501131</v>
      </c>
      <c r="B15" s="81" t="s">
        <v>2735</v>
      </c>
      <c r="C15" s="86">
        <v>1318.0900820280622</v>
      </c>
      <c r="D15" s="86">
        <v>0</v>
      </c>
      <c r="E15" s="86">
        <v>0</v>
      </c>
      <c r="F15" s="86">
        <v>0</v>
      </c>
      <c r="G15" s="87">
        <v>1318.0900820280622</v>
      </c>
      <c r="H15" s="90">
        <v>462.09895813204412</v>
      </c>
      <c r="I15" s="90">
        <v>0</v>
      </c>
      <c r="J15" s="90">
        <v>0</v>
      </c>
      <c r="K15" s="90">
        <v>0</v>
      </c>
      <c r="L15" s="91">
        <v>462.09895813204412</v>
      </c>
      <c r="M15" s="90">
        <f t="shared" si="1"/>
        <v>855.99112389601805</v>
      </c>
      <c r="N15" s="90">
        <f t="shared" si="2"/>
        <v>0</v>
      </c>
      <c r="O15" s="90">
        <f t="shared" si="3"/>
        <v>0</v>
      </c>
      <c r="P15" s="90">
        <f t="shared" si="4"/>
        <v>0</v>
      </c>
      <c r="Q15" s="91">
        <f t="shared" si="5"/>
        <v>855.99112389601805</v>
      </c>
    </row>
    <row r="16" spans="1:17" x14ac:dyDescent="0.3">
      <c r="A16" s="80">
        <v>501114</v>
      </c>
      <c r="B16" s="81" t="s">
        <v>2735</v>
      </c>
      <c r="C16" s="86">
        <v>1127.6672277710861</v>
      </c>
      <c r="D16" s="86">
        <v>0</v>
      </c>
      <c r="E16" s="86">
        <v>0</v>
      </c>
      <c r="F16" s="86">
        <v>0</v>
      </c>
      <c r="G16" s="87">
        <v>1127.6672277710861</v>
      </c>
      <c r="H16" s="90">
        <v>0</v>
      </c>
      <c r="I16" s="90">
        <v>0</v>
      </c>
      <c r="J16" s="90">
        <v>0</v>
      </c>
      <c r="K16" s="90">
        <v>0</v>
      </c>
      <c r="L16" s="91">
        <v>0</v>
      </c>
      <c r="M16" s="90">
        <f t="shared" si="1"/>
        <v>1127.6672277710861</v>
      </c>
      <c r="N16" s="90">
        <f t="shared" si="2"/>
        <v>0</v>
      </c>
      <c r="O16" s="90">
        <f t="shared" si="3"/>
        <v>0</v>
      </c>
      <c r="P16" s="90">
        <f t="shared" si="4"/>
        <v>0</v>
      </c>
      <c r="Q16" s="91">
        <f t="shared" si="5"/>
        <v>1127.6672277710861</v>
      </c>
    </row>
    <row r="17" spans="1:17" x14ac:dyDescent="0.3">
      <c r="A17" s="80">
        <v>501109</v>
      </c>
      <c r="B17" s="81" t="s">
        <v>2736</v>
      </c>
      <c r="C17" s="86">
        <v>0</v>
      </c>
      <c r="D17" s="86">
        <v>0</v>
      </c>
      <c r="E17" s="86">
        <v>95933.238219998631</v>
      </c>
      <c r="F17" s="86">
        <v>0</v>
      </c>
      <c r="G17" s="87">
        <v>95933.238219998631</v>
      </c>
      <c r="H17" s="90">
        <v>0</v>
      </c>
      <c r="I17" s="90">
        <v>0</v>
      </c>
      <c r="J17" s="90">
        <v>0</v>
      </c>
      <c r="K17" s="90">
        <v>0</v>
      </c>
      <c r="L17" s="91">
        <v>0</v>
      </c>
      <c r="M17" s="90">
        <f t="shared" si="1"/>
        <v>0</v>
      </c>
      <c r="N17" s="90">
        <f t="shared" si="2"/>
        <v>0</v>
      </c>
      <c r="O17" s="90">
        <f t="shared" si="3"/>
        <v>95933.238219998631</v>
      </c>
      <c r="P17" s="90">
        <f t="shared" si="4"/>
        <v>0</v>
      </c>
      <c r="Q17" s="91">
        <f t="shared" si="5"/>
        <v>95933.238219998631</v>
      </c>
    </row>
    <row r="18" spans="1:17" x14ac:dyDescent="0.3">
      <c r="A18" s="80">
        <v>501108</v>
      </c>
      <c r="B18" s="81" t="s">
        <v>2736</v>
      </c>
      <c r="C18" s="86">
        <v>0</v>
      </c>
      <c r="D18" s="86">
        <v>0</v>
      </c>
      <c r="E18" s="86">
        <v>36336.207270690014</v>
      </c>
      <c r="F18" s="86">
        <v>0</v>
      </c>
      <c r="G18" s="87">
        <v>36336.207270690014</v>
      </c>
      <c r="H18" s="90">
        <v>0</v>
      </c>
      <c r="I18" s="90">
        <v>0</v>
      </c>
      <c r="J18" s="90">
        <v>0</v>
      </c>
      <c r="K18" s="90">
        <v>0</v>
      </c>
      <c r="L18" s="91">
        <v>0</v>
      </c>
      <c r="M18" s="90">
        <f t="shared" si="1"/>
        <v>0</v>
      </c>
      <c r="N18" s="90">
        <f t="shared" si="2"/>
        <v>0</v>
      </c>
      <c r="O18" s="90">
        <f t="shared" si="3"/>
        <v>36336.207270690014</v>
      </c>
      <c r="P18" s="90">
        <f t="shared" si="4"/>
        <v>0</v>
      </c>
      <c r="Q18" s="91">
        <f t="shared" si="5"/>
        <v>36336.207270690014</v>
      </c>
    </row>
    <row r="19" spans="1:17" x14ac:dyDescent="0.3">
      <c r="A19" s="80">
        <v>501107</v>
      </c>
      <c r="B19" s="81" t="s">
        <v>2736</v>
      </c>
      <c r="C19" s="86">
        <v>0</v>
      </c>
      <c r="D19" s="86">
        <v>0</v>
      </c>
      <c r="E19" s="86">
        <v>95115.36733609435</v>
      </c>
      <c r="F19" s="86">
        <v>0</v>
      </c>
      <c r="G19" s="87">
        <v>95115.36733609435</v>
      </c>
      <c r="H19" s="90">
        <v>0</v>
      </c>
      <c r="I19" s="90">
        <v>0</v>
      </c>
      <c r="J19" s="90">
        <v>0</v>
      </c>
      <c r="K19" s="90">
        <v>0</v>
      </c>
      <c r="L19" s="91">
        <v>0</v>
      </c>
      <c r="M19" s="90">
        <f t="shared" si="1"/>
        <v>0</v>
      </c>
      <c r="N19" s="90">
        <f t="shared" si="2"/>
        <v>0</v>
      </c>
      <c r="O19" s="90">
        <f t="shared" si="3"/>
        <v>95115.36733609435</v>
      </c>
      <c r="P19" s="90">
        <f t="shared" si="4"/>
        <v>0</v>
      </c>
      <c r="Q19" s="91">
        <f t="shared" si="5"/>
        <v>95115.36733609435</v>
      </c>
    </row>
    <row r="20" spans="1:17" x14ac:dyDescent="0.3">
      <c r="A20" s="80">
        <v>501106</v>
      </c>
      <c r="B20" s="81" t="s">
        <v>2736</v>
      </c>
      <c r="C20" s="86">
        <v>0</v>
      </c>
      <c r="D20" s="86">
        <v>0</v>
      </c>
      <c r="E20" s="86">
        <v>95649.723875038588</v>
      </c>
      <c r="F20" s="86">
        <v>0</v>
      </c>
      <c r="G20" s="87">
        <v>95649.723875038588</v>
      </c>
      <c r="H20" s="90">
        <v>0</v>
      </c>
      <c r="I20" s="90">
        <v>0</v>
      </c>
      <c r="J20" s="90">
        <v>0</v>
      </c>
      <c r="K20" s="90">
        <v>0</v>
      </c>
      <c r="L20" s="91">
        <v>0</v>
      </c>
      <c r="M20" s="90">
        <f t="shared" si="1"/>
        <v>0</v>
      </c>
      <c r="N20" s="90">
        <f t="shared" si="2"/>
        <v>0</v>
      </c>
      <c r="O20" s="90">
        <f t="shared" si="3"/>
        <v>95649.723875038588</v>
      </c>
      <c r="P20" s="90">
        <f t="shared" si="4"/>
        <v>0</v>
      </c>
      <c r="Q20" s="91">
        <f t="shared" si="5"/>
        <v>95649.723875038588</v>
      </c>
    </row>
    <row r="21" spans="1:17" x14ac:dyDescent="0.3">
      <c r="A21" s="80">
        <v>501035</v>
      </c>
      <c r="B21" s="81" t="s">
        <v>2737</v>
      </c>
      <c r="C21" s="86">
        <v>1366.8498391327482</v>
      </c>
      <c r="D21" s="86">
        <v>0</v>
      </c>
      <c r="E21" s="86">
        <v>0</v>
      </c>
      <c r="F21" s="86">
        <v>0</v>
      </c>
      <c r="G21" s="87">
        <v>1366.8498391327482</v>
      </c>
      <c r="H21" s="90">
        <v>1366.8498391327482</v>
      </c>
      <c r="I21" s="90">
        <v>0</v>
      </c>
      <c r="J21" s="90">
        <v>0</v>
      </c>
      <c r="K21" s="90">
        <v>0</v>
      </c>
      <c r="L21" s="91">
        <v>1366.8498391327482</v>
      </c>
      <c r="M21" s="90">
        <f t="shared" si="1"/>
        <v>0</v>
      </c>
      <c r="N21" s="90">
        <f t="shared" si="2"/>
        <v>0</v>
      </c>
      <c r="O21" s="90">
        <f t="shared" si="3"/>
        <v>0</v>
      </c>
      <c r="P21" s="90">
        <f t="shared" si="4"/>
        <v>0</v>
      </c>
      <c r="Q21" s="91">
        <f t="shared" si="5"/>
        <v>0</v>
      </c>
    </row>
    <row r="22" spans="1:17" x14ac:dyDescent="0.3">
      <c r="A22" s="80">
        <v>501156</v>
      </c>
      <c r="B22" s="81" t="s">
        <v>2738</v>
      </c>
      <c r="C22" s="86">
        <v>1711379.37275867</v>
      </c>
      <c r="D22" s="86">
        <v>0</v>
      </c>
      <c r="E22" s="86">
        <v>0</v>
      </c>
      <c r="F22" s="86">
        <v>0</v>
      </c>
      <c r="G22" s="87">
        <v>1711379.37275867</v>
      </c>
      <c r="H22" s="90">
        <v>1711379.37275867</v>
      </c>
      <c r="I22" s="90">
        <v>0</v>
      </c>
      <c r="J22" s="90">
        <v>0</v>
      </c>
      <c r="K22" s="90">
        <v>0</v>
      </c>
      <c r="L22" s="91">
        <v>1711379.37275867</v>
      </c>
      <c r="M22" s="90">
        <f t="shared" si="1"/>
        <v>0</v>
      </c>
      <c r="N22" s="90">
        <f t="shared" si="2"/>
        <v>0</v>
      </c>
      <c r="O22" s="90">
        <f t="shared" si="3"/>
        <v>0</v>
      </c>
      <c r="P22" s="90">
        <f t="shared" si="4"/>
        <v>0</v>
      </c>
      <c r="Q22" s="91">
        <f t="shared" si="5"/>
        <v>0</v>
      </c>
    </row>
    <row r="23" spans="1:17" x14ac:dyDescent="0.3">
      <c r="A23" s="80">
        <v>501086</v>
      </c>
      <c r="B23" s="81" t="s">
        <v>2738</v>
      </c>
      <c r="C23" s="86">
        <v>856682.69521407643</v>
      </c>
      <c r="D23" s="86">
        <v>0</v>
      </c>
      <c r="E23" s="86">
        <v>0</v>
      </c>
      <c r="F23" s="86">
        <v>0</v>
      </c>
      <c r="G23" s="87">
        <v>856682.69521407643</v>
      </c>
      <c r="H23" s="90">
        <v>856682.69521407643</v>
      </c>
      <c r="I23" s="90">
        <v>0</v>
      </c>
      <c r="J23" s="90">
        <v>0</v>
      </c>
      <c r="K23" s="90">
        <v>0</v>
      </c>
      <c r="L23" s="91">
        <v>856682.69521407643</v>
      </c>
      <c r="M23" s="90">
        <f t="shared" si="1"/>
        <v>0</v>
      </c>
      <c r="N23" s="90">
        <f t="shared" si="2"/>
        <v>0</v>
      </c>
      <c r="O23" s="90">
        <f t="shared" si="3"/>
        <v>0</v>
      </c>
      <c r="P23" s="90">
        <f t="shared" si="4"/>
        <v>0</v>
      </c>
      <c r="Q23" s="91">
        <f t="shared" si="5"/>
        <v>0</v>
      </c>
    </row>
    <row r="24" spans="1:17" x14ac:dyDescent="0.3">
      <c r="A24" s="80" t="s">
        <v>2827</v>
      </c>
      <c r="B24" s="81" t="s">
        <v>2828</v>
      </c>
      <c r="C24" s="86">
        <v>1805715.8537016923</v>
      </c>
      <c r="D24" s="86">
        <v>0</v>
      </c>
      <c r="E24" s="86">
        <v>0</v>
      </c>
      <c r="F24" s="86">
        <v>0</v>
      </c>
      <c r="G24" s="87">
        <v>1805715.8537016923</v>
      </c>
      <c r="H24" s="90">
        <v>1805715.8537016923</v>
      </c>
      <c r="I24" s="90">
        <v>0</v>
      </c>
      <c r="J24" s="90">
        <v>0</v>
      </c>
      <c r="K24" s="90">
        <v>0</v>
      </c>
      <c r="L24" s="91">
        <v>1805715.8537016923</v>
      </c>
      <c r="M24" s="90">
        <f t="shared" si="1"/>
        <v>0</v>
      </c>
      <c r="N24" s="90">
        <f t="shared" si="2"/>
        <v>0</v>
      </c>
      <c r="O24" s="90">
        <f t="shared" si="3"/>
        <v>0</v>
      </c>
      <c r="P24" s="90">
        <f t="shared" si="4"/>
        <v>0</v>
      </c>
      <c r="Q24" s="91">
        <f t="shared" si="5"/>
        <v>0</v>
      </c>
    </row>
    <row r="25" spans="1:17" x14ac:dyDescent="0.3">
      <c r="A25" s="80">
        <v>501159</v>
      </c>
      <c r="B25" s="81" t="s">
        <v>2739</v>
      </c>
      <c r="C25" s="86">
        <v>2788508.9358791597</v>
      </c>
      <c r="D25" s="86">
        <v>0</v>
      </c>
      <c r="E25" s="86">
        <v>0</v>
      </c>
      <c r="F25" s="86">
        <v>0</v>
      </c>
      <c r="G25" s="87">
        <v>2788508.9358791597</v>
      </c>
      <c r="H25" s="90">
        <v>0</v>
      </c>
      <c r="I25" s="90">
        <v>0</v>
      </c>
      <c r="J25" s="90">
        <v>0</v>
      </c>
      <c r="K25" s="90">
        <v>0</v>
      </c>
      <c r="L25" s="91">
        <v>0</v>
      </c>
      <c r="M25" s="90">
        <f t="shared" si="1"/>
        <v>2788508.9358791597</v>
      </c>
      <c r="N25" s="90">
        <f t="shared" si="2"/>
        <v>0</v>
      </c>
      <c r="O25" s="90">
        <f t="shared" si="3"/>
        <v>0</v>
      </c>
      <c r="P25" s="90">
        <f t="shared" si="4"/>
        <v>0</v>
      </c>
      <c r="Q25" s="91">
        <f t="shared" si="5"/>
        <v>2788508.9358791597</v>
      </c>
    </row>
    <row r="26" spans="1:17" x14ac:dyDescent="0.3">
      <c r="A26" s="80">
        <v>501100</v>
      </c>
      <c r="B26" s="81" t="s">
        <v>2739</v>
      </c>
      <c r="C26" s="86">
        <v>2082668.9103182289</v>
      </c>
      <c r="D26" s="86">
        <v>0</v>
      </c>
      <c r="E26" s="86">
        <v>0</v>
      </c>
      <c r="F26" s="86">
        <v>0</v>
      </c>
      <c r="G26" s="87">
        <v>2082668.9103182289</v>
      </c>
      <c r="H26" s="90">
        <v>0</v>
      </c>
      <c r="I26" s="90">
        <v>0</v>
      </c>
      <c r="J26" s="90">
        <v>0</v>
      </c>
      <c r="K26" s="90">
        <v>0</v>
      </c>
      <c r="L26" s="91">
        <v>0</v>
      </c>
      <c r="M26" s="90">
        <f t="shared" si="1"/>
        <v>2082668.9103182289</v>
      </c>
      <c r="N26" s="90">
        <f t="shared" si="2"/>
        <v>0</v>
      </c>
      <c r="O26" s="90">
        <f t="shared" si="3"/>
        <v>0</v>
      </c>
      <c r="P26" s="90">
        <f t="shared" si="4"/>
        <v>0</v>
      </c>
      <c r="Q26" s="91">
        <f t="shared" si="5"/>
        <v>2082668.9103182289</v>
      </c>
    </row>
    <row r="27" spans="1:17" x14ac:dyDescent="0.3">
      <c r="A27" s="80">
        <v>501010</v>
      </c>
      <c r="B27" s="81" t="s">
        <v>2740</v>
      </c>
      <c r="C27" s="86">
        <v>0</v>
      </c>
      <c r="D27" s="86">
        <v>0</v>
      </c>
      <c r="E27" s="86">
        <v>709764.56977798382</v>
      </c>
      <c r="F27" s="86">
        <v>0</v>
      </c>
      <c r="G27" s="87">
        <v>709764.56977798382</v>
      </c>
      <c r="H27" s="90">
        <v>0</v>
      </c>
      <c r="I27" s="90">
        <v>0</v>
      </c>
      <c r="J27" s="90">
        <v>0</v>
      </c>
      <c r="K27" s="90">
        <v>0</v>
      </c>
      <c r="L27" s="91">
        <v>0</v>
      </c>
      <c r="M27" s="90">
        <f t="shared" si="1"/>
        <v>0</v>
      </c>
      <c r="N27" s="90">
        <f t="shared" si="2"/>
        <v>0</v>
      </c>
      <c r="O27" s="90">
        <f t="shared" si="3"/>
        <v>709764.56977798382</v>
      </c>
      <c r="P27" s="90">
        <f t="shared" si="4"/>
        <v>0</v>
      </c>
      <c r="Q27" s="91">
        <f t="shared" si="5"/>
        <v>709764.56977798382</v>
      </c>
    </row>
    <row r="28" spans="1:17" x14ac:dyDescent="0.3">
      <c r="A28" s="80">
        <v>501142</v>
      </c>
      <c r="B28" s="81" t="s">
        <v>2741</v>
      </c>
      <c r="C28" s="86">
        <v>0</v>
      </c>
      <c r="D28" s="86">
        <v>0</v>
      </c>
      <c r="E28" s="86">
        <v>1680.0843668643683</v>
      </c>
      <c r="F28" s="86">
        <v>0</v>
      </c>
      <c r="G28" s="87">
        <v>1680.0843668643683</v>
      </c>
      <c r="H28" s="90">
        <v>0</v>
      </c>
      <c r="I28" s="90">
        <v>0</v>
      </c>
      <c r="J28" s="90">
        <v>1069.0069604914993</v>
      </c>
      <c r="K28" s="90">
        <v>0</v>
      </c>
      <c r="L28" s="91">
        <v>1069.0069604914993</v>
      </c>
      <c r="M28" s="90">
        <f t="shared" si="1"/>
        <v>0</v>
      </c>
      <c r="N28" s="90">
        <f t="shared" si="2"/>
        <v>0</v>
      </c>
      <c r="O28" s="90">
        <f t="shared" si="3"/>
        <v>611.07740637286906</v>
      </c>
      <c r="P28" s="90">
        <f t="shared" si="4"/>
        <v>0</v>
      </c>
      <c r="Q28" s="91">
        <f t="shared" si="5"/>
        <v>611.07740637286906</v>
      </c>
    </row>
    <row r="29" spans="1:17" x14ac:dyDescent="0.3">
      <c r="A29" s="80">
        <v>501234</v>
      </c>
      <c r="B29" s="81" t="s">
        <v>2742</v>
      </c>
      <c r="C29" s="86">
        <v>1098.5791044930011</v>
      </c>
      <c r="D29" s="86">
        <v>0</v>
      </c>
      <c r="E29" s="86">
        <v>0</v>
      </c>
      <c r="F29" s="86">
        <v>0</v>
      </c>
      <c r="G29" s="87">
        <v>1098.5791044930011</v>
      </c>
      <c r="H29" s="90">
        <v>427.83382582729638</v>
      </c>
      <c r="I29" s="90">
        <v>0</v>
      </c>
      <c r="J29" s="90">
        <v>0</v>
      </c>
      <c r="K29" s="90">
        <v>0</v>
      </c>
      <c r="L29" s="91">
        <v>427.83382582729638</v>
      </c>
      <c r="M29" s="90">
        <f t="shared" si="1"/>
        <v>670.74527866570475</v>
      </c>
      <c r="N29" s="90">
        <f t="shared" si="2"/>
        <v>0</v>
      </c>
      <c r="O29" s="90">
        <f t="shared" si="3"/>
        <v>0</v>
      </c>
      <c r="P29" s="90">
        <f t="shared" si="4"/>
        <v>0</v>
      </c>
      <c r="Q29" s="91">
        <f t="shared" si="5"/>
        <v>670.74527866570475</v>
      </c>
    </row>
    <row r="30" spans="1:17" x14ac:dyDescent="0.3">
      <c r="A30" s="80">
        <v>501233</v>
      </c>
      <c r="B30" s="81" t="s">
        <v>2742</v>
      </c>
      <c r="C30" s="86">
        <v>3489.8382879587957</v>
      </c>
      <c r="D30" s="86">
        <v>0</v>
      </c>
      <c r="E30" s="86">
        <v>0</v>
      </c>
      <c r="F30" s="86">
        <v>0</v>
      </c>
      <c r="G30" s="87">
        <v>3489.8382879587957</v>
      </c>
      <c r="H30" s="90">
        <v>208.66125900350809</v>
      </c>
      <c r="I30" s="90">
        <v>0</v>
      </c>
      <c r="J30" s="90">
        <v>0</v>
      </c>
      <c r="K30" s="90">
        <v>0</v>
      </c>
      <c r="L30" s="91">
        <v>208.66125900350809</v>
      </c>
      <c r="M30" s="90">
        <f t="shared" si="1"/>
        <v>3281.1770289552878</v>
      </c>
      <c r="N30" s="90">
        <f t="shared" si="2"/>
        <v>0</v>
      </c>
      <c r="O30" s="90">
        <f t="shared" si="3"/>
        <v>0</v>
      </c>
      <c r="P30" s="90">
        <f t="shared" si="4"/>
        <v>0</v>
      </c>
      <c r="Q30" s="91">
        <f t="shared" si="5"/>
        <v>3281.1770289552878</v>
      </c>
    </row>
    <row r="31" spans="1:17" x14ac:dyDescent="0.3">
      <c r="A31" s="80">
        <v>501219</v>
      </c>
      <c r="B31" s="81" t="s">
        <v>2743</v>
      </c>
      <c r="C31" s="86">
        <v>4052851.9478240125</v>
      </c>
      <c r="D31" s="86">
        <v>0</v>
      </c>
      <c r="E31" s="86">
        <v>0</v>
      </c>
      <c r="F31" s="86">
        <v>0</v>
      </c>
      <c r="G31" s="87">
        <v>4052851.9478240125</v>
      </c>
      <c r="H31" s="90">
        <v>75038.145821564103</v>
      </c>
      <c r="I31" s="90">
        <v>0</v>
      </c>
      <c r="J31" s="90">
        <v>0</v>
      </c>
      <c r="K31" s="90">
        <v>0</v>
      </c>
      <c r="L31" s="91">
        <v>75038.145821564103</v>
      </c>
      <c r="M31" s="90">
        <f t="shared" si="1"/>
        <v>3977813.8020024486</v>
      </c>
      <c r="N31" s="90">
        <f t="shared" si="2"/>
        <v>0</v>
      </c>
      <c r="O31" s="90">
        <f t="shared" si="3"/>
        <v>0</v>
      </c>
      <c r="P31" s="90">
        <f t="shared" si="4"/>
        <v>0</v>
      </c>
      <c r="Q31" s="91">
        <f t="shared" si="5"/>
        <v>3977813.8020024486</v>
      </c>
    </row>
    <row r="32" spans="1:17" x14ac:dyDescent="0.3">
      <c r="A32" s="80">
        <v>501222</v>
      </c>
      <c r="B32" s="81" t="s">
        <v>2743</v>
      </c>
      <c r="C32" s="86">
        <v>1140895.2219812854</v>
      </c>
      <c r="D32" s="86">
        <v>0</v>
      </c>
      <c r="E32" s="86">
        <v>0</v>
      </c>
      <c r="F32" s="86">
        <v>0</v>
      </c>
      <c r="G32" s="87">
        <v>1140895.2219812854</v>
      </c>
      <c r="H32" s="90">
        <v>359.98722011706155</v>
      </c>
      <c r="I32" s="90">
        <v>0</v>
      </c>
      <c r="J32" s="90">
        <v>0</v>
      </c>
      <c r="K32" s="90">
        <v>0</v>
      </c>
      <c r="L32" s="91">
        <v>359.98722011706155</v>
      </c>
      <c r="M32" s="90">
        <f t="shared" si="1"/>
        <v>1140535.2347611682</v>
      </c>
      <c r="N32" s="90">
        <f t="shared" si="2"/>
        <v>0</v>
      </c>
      <c r="O32" s="90">
        <f t="shared" si="3"/>
        <v>0</v>
      </c>
      <c r="P32" s="90">
        <f t="shared" si="4"/>
        <v>0</v>
      </c>
      <c r="Q32" s="91">
        <f t="shared" si="5"/>
        <v>1140535.2347611682</v>
      </c>
    </row>
    <row r="33" spans="1:17" x14ac:dyDescent="0.3">
      <c r="A33" s="80">
        <v>501112</v>
      </c>
      <c r="B33" s="81" t="s">
        <v>2744</v>
      </c>
      <c r="C33" s="86">
        <v>180444.14478621539</v>
      </c>
      <c r="D33" s="86">
        <v>0</v>
      </c>
      <c r="E33" s="86">
        <v>0</v>
      </c>
      <c r="F33" s="86">
        <v>0</v>
      </c>
      <c r="G33" s="87">
        <v>180444.14478621539</v>
      </c>
      <c r="H33" s="90">
        <v>180444.14478621539</v>
      </c>
      <c r="I33" s="90">
        <v>0</v>
      </c>
      <c r="J33" s="90">
        <v>0</v>
      </c>
      <c r="K33" s="90">
        <v>0</v>
      </c>
      <c r="L33" s="91">
        <v>180444.14478621539</v>
      </c>
      <c r="M33" s="90">
        <f t="shared" si="1"/>
        <v>0</v>
      </c>
      <c r="N33" s="90">
        <f t="shared" si="2"/>
        <v>0</v>
      </c>
      <c r="O33" s="90">
        <f t="shared" si="3"/>
        <v>0</v>
      </c>
      <c r="P33" s="90">
        <f t="shared" si="4"/>
        <v>0</v>
      </c>
      <c r="Q33" s="91">
        <f t="shared" si="5"/>
        <v>0</v>
      </c>
    </row>
    <row r="34" spans="1:17" x14ac:dyDescent="0.3">
      <c r="A34" s="80">
        <v>501232</v>
      </c>
      <c r="B34" s="81" t="s">
        <v>2745</v>
      </c>
      <c r="C34" s="86">
        <v>344097.9274119105</v>
      </c>
      <c r="D34" s="86">
        <v>0</v>
      </c>
      <c r="E34" s="86">
        <v>0</v>
      </c>
      <c r="F34" s="86">
        <v>0</v>
      </c>
      <c r="G34" s="87">
        <v>344097.9274119105</v>
      </c>
      <c r="H34" s="90">
        <v>3753.6935089503686</v>
      </c>
      <c r="I34" s="90">
        <v>0</v>
      </c>
      <c r="J34" s="90">
        <v>0</v>
      </c>
      <c r="K34" s="90">
        <v>0</v>
      </c>
      <c r="L34" s="91">
        <v>3753.6935089503686</v>
      </c>
      <c r="M34" s="90">
        <f t="shared" si="1"/>
        <v>340344.23390296014</v>
      </c>
      <c r="N34" s="90">
        <f t="shared" si="2"/>
        <v>0</v>
      </c>
      <c r="O34" s="90">
        <f t="shared" si="3"/>
        <v>0</v>
      </c>
      <c r="P34" s="90">
        <f t="shared" si="4"/>
        <v>0</v>
      </c>
      <c r="Q34" s="91">
        <f t="shared" si="5"/>
        <v>340344.23390296014</v>
      </c>
    </row>
    <row r="35" spans="1:17" x14ac:dyDescent="0.3">
      <c r="A35" s="80">
        <v>501242</v>
      </c>
      <c r="B35" s="81" t="s">
        <v>2746</v>
      </c>
      <c r="C35" s="86">
        <v>416383.49707831471</v>
      </c>
      <c r="D35" s="86">
        <v>0</v>
      </c>
      <c r="E35" s="86">
        <v>0</v>
      </c>
      <c r="F35" s="86">
        <v>0</v>
      </c>
      <c r="G35" s="87">
        <v>416383.49707831471</v>
      </c>
      <c r="H35" s="90">
        <v>385546.14265602129</v>
      </c>
      <c r="I35" s="90">
        <v>0</v>
      </c>
      <c r="J35" s="90">
        <v>0</v>
      </c>
      <c r="K35" s="90">
        <v>0</v>
      </c>
      <c r="L35" s="91">
        <v>385546.14265602129</v>
      </c>
      <c r="M35" s="90">
        <f t="shared" si="1"/>
        <v>30837.354422293429</v>
      </c>
      <c r="N35" s="90">
        <f t="shared" si="2"/>
        <v>0</v>
      </c>
      <c r="O35" s="90">
        <f t="shared" si="3"/>
        <v>0</v>
      </c>
      <c r="P35" s="90">
        <f t="shared" si="4"/>
        <v>0</v>
      </c>
      <c r="Q35" s="91">
        <f t="shared" si="5"/>
        <v>30837.354422293429</v>
      </c>
    </row>
    <row r="36" spans="1:17" x14ac:dyDescent="0.3">
      <c r="A36" s="80">
        <v>501208</v>
      </c>
      <c r="B36" s="81" t="s">
        <v>2746</v>
      </c>
      <c r="C36" s="86">
        <v>309922.2883184721</v>
      </c>
      <c r="D36" s="86">
        <v>0</v>
      </c>
      <c r="E36" s="86">
        <v>0</v>
      </c>
      <c r="F36" s="86">
        <v>0</v>
      </c>
      <c r="G36" s="87">
        <v>309922.2883184721</v>
      </c>
      <c r="H36" s="90">
        <v>27874.76233847507</v>
      </c>
      <c r="I36" s="90">
        <v>0</v>
      </c>
      <c r="J36" s="90">
        <v>0</v>
      </c>
      <c r="K36" s="90">
        <v>0</v>
      </c>
      <c r="L36" s="91">
        <v>27874.76233847507</v>
      </c>
      <c r="M36" s="90">
        <f t="shared" si="1"/>
        <v>282047.52597999701</v>
      </c>
      <c r="N36" s="90">
        <f t="shared" si="2"/>
        <v>0</v>
      </c>
      <c r="O36" s="90">
        <f t="shared" si="3"/>
        <v>0</v>
      </c>
      <c r="P36" s="90">
        <f t="shared" si="4"/>
        <v>0</v>
      </c>
      <c r="Q36" s="91">
        <f t="shared" si="5"/>
        <v>282047.52597999701</v>
      </c>
    </row>
    <row r="37" spans="1:17" x14ac:dyDescent="0.3">
      <c r="A37" s="80">
        <v>501181</v>
      </c>
      <c r="B37" s="81" t="s">
        <v>2746</v>
      </c>
      <c r="C37" s="86">
        <v>249858.11117094159</v>
      </c>
      <c r="D37" s="86">
        <v>0</v>
      </c>
      <c r="E37" s="86">
        <v>0</v>
      </c>
      <c r="F37" s="86">
        <v>0</v>
      </c>
      <c r="G37" s="87">
        <v>249858.11117094159</v>
      </c>
      <c r="H37" s="90">
        <v>149056.57471951496</v>
      </c>
      <c r="I37" s="90">
        <v>0</v>
      </c>
      <c r="J37" s="90">
        <v>0</v>
      </c>
      <c r="K37" s="90">
        <v>0</v>
      </c>
      <c r="L37" s="91">
        <v>149056.57471951496</v>
      </c>
      <c r="M37" s="90">
        <f t="shared" si="1"/>
        <v>100801.53645142663</v>
      </c>
      <c r="N37" s="90">
        <f t="shared" si="2"/>
        <v>0</v>
      </c>
      <c r="O37" s="90">
        <f t="shared" si="3"/>
        <v>0</v>
      </c>
      <c r="P37" s="90">
        <f t="shared" si="4"/>
        <v>0</v>
      </c>
      <c r="Q37" s="91">
        <f t="shared" si="5"/>
        <v>100801.53645142663</v>
      </c>
    </row>
    <row r="38" spans="1:17" x14ac:dyDescent="0.3">
      <c r="A38" s="80">
        <v>500784</v>
      </c>
      <c r="B38" s="81" t="s">
        <v>2747</v>
      </c>
      <c r="C38" s="86">
        <v>0</v>
      </c>
      <c r="D38" s="86">
        <v>0</v>
      </c>
      <c r="E38" s="86">
        <v>11741563.122932553</v>
      </c>
      <c r="F38" s="86">
        <v>0</v>
      </c>
      <c r="G38" s="87">
        <v>11741563.122932553</v>
      </c>
      <c r="H38" s="90">
        <v>0</v>
      </c>
      <c r="I38" s="90">
        <v>0</v>
      </c>
      <c r="J38" s="90">
        <v>0</v>
      </c>
      <c r="K38" s="90">
        <v>0</v>
      </c>
      <c r="L38" s="91">
        <v>0</v>
      </c>
      <c r="M38" s="90">
        <f t="shared" si="1"/>
        <v>0</v>
      </c>
      <c r="N38" s="90">
        <f t="shared" si="2"/>
        <v>0</v>
      </c>
      <c r="O38" s="90">
        <f t="shared" si="3"/>
        <v>11741563.122932553</v>
      </c>
      <c r="P38" s="90">
        <f t="shared" si="4"/>
        <v>0</v>
      </c>
      <c r="Q38" s="91">
        <f t="shared" si="5"/>
        <v>11741563.122932553</v>
      </c>
    </row>
    <row r="39" spans="1:17" x14ac:dyDescent="0.3">
      <c r="A39" s="80">
        <v>501147</v>
      </c>
      <c r="B39" s="81" t="s">
        <v>2748</v>
      </c>
      <c r="C39" s="86">
        <v>182214.32119949622</v>
      </c>
      <c r="D39" s="86">
        <v>0</v>
      </c>
      <c r="E39" s="86">
        <v>0</v>
      </c>
      <c r="F39" s="86">
        <v>0</v>
      </c>
      <c r="G39" s="87">
        <v>182214.32119949622</v>
      </c>
      <c r="H39" s="90">
        <v>9387.7971776719096</v>
      </c>
      <c r="I39" s="90">
        <v>0</v>
      </c>
      <c r="J39" s="90">
        <v>0</v>
      </c>
      <c r="K39" s="90">
        <v>0</v>
      </c>
      <c r="L39" s="91">
        <v>9387.7971776719096</v>
      </c>
      <c r="M39" s="90">
        <f t="shared" si="1"/>
        <v>172826.5240218243</v>
      </c>
      <c r="N39" s="90">
        <f t="shared" si="2"/>
        <v>0</v>
      </c>
      <c r="O39" s="90">
        <f t="shared" si="3"/>
        <v>0</v>
      </c>
      <c r="P39" s="90">
        <f t="shared" si="4"/>
        <v>0</v>
      </c>
      <c r="Q39" s="91">
        <f t="shared" si="5"/>
        <v>172826.5240218243</v>
      </c>
    </row>
    <row r="40" spans="1:17" x14ac:dyDescent="0.3">
      <c r="A40" s="80">
        <v>501149</v>
      </c>
      <c r="B40" s="81" t="s">
        <v>2749</v>
      </c>
      <c r="C40" s="86">
        <v>1683.42385254132</v>
      </c>
      <c r="D40" s="86">
        <v>0</v>
      </c>
      <c r="E40" s="86">
        <v>0</v>
      </c>
      <c r="F40" s="86">
        <v>0</v>
      </c>
      <c r="G40" s="87">
        <v>1683.42385254132</v>
      </c>
      <c r="H40" s="90">
        <v>1007.2213227149821</v>
      </c>
      <c r="I40" s="90">
        <v>0</v>
      </c>
      <c r="J40" s="90">
        <v>0</v>
      </c>
      <c r="K40" s="90">
        <v>0</v>
      </c>
      <c r="L40" s="91">
        <v>1007.2213227149821</v>
      </c>
      <c r="M40" s="90">
        <f t="shared" si="1"/>
        <v>676.20252982633792</v>
      </c>
      <c r="N40" s="90">
        <f t="shared" si="2"/>
        <v>0</v>
      </c>
      <c r="O40" s="90">
        <f t="shared" si="3"/>
        <v>0</v>
      </c>
      <c r="P40" s="90">
        <f t="shared" si="4"/>
        <v>0</v>
      </c>
      <c r="Q40" s="91">
        <f t="shared" si="5"/>
        <v>676.20252982633792</v>
      </c>
    </row>
    <row r="41" spans="1:17" x14ac:dyDescent="0.3">
      <c r="A41" s="80">
        <v>501141</v>
      </c>
      <c r="B41" s="81" t="s">
        <v>2749</v>
      </c>
      <c r="C41" s="86">
        <v>1293.0049822211911</v>
      </c>
      <c r="D41" s="86">
        <v>0</v>
      </c>
      <c r="E41" s="86">
        <v>0</v>
      </c>
      <c r="F41" s="86">
        <v>0</v>
      </c>
      <c r="G41" s="87">
        <v>1293.0049822211911</v>
      </c>
      <c r="H41" s="90">
        <v>0</v>
      </c>
      <c r="I41" s="90">
        <v>0</v>
      </c>
      <c r="J41" s="90">
        <v>0</v>
      </c>
      <c r="K41" s="90">
        <v>0</v>
      </c>
      <c r="L41" s="91">
        <v>0</v>
      </c>
      <c r="M41" s="90">
        <f t="shared" si="1"/>
        <v>1293.0049822211911</v>
      </c>
      <c r="N41" s="90">
        <f t="shared" si="2"/>
        <v>0</v>
      </c>
      <c r="O41" s="90">
        <f t="shared" si="3"/>
        <v>0</v>
      </c>
      <c r="P41" s="90">
        <f t="shared" si="4"/>
        <v>0</v>
      </c>
      <c r="Q41" s="91">
        <f t="shared" si="5"/>
        <v>1293.0049822211911</v>
      </c>
    </row>
    <row r="42" spans="1:17" x14ac:dyDescent="0.3">
      <c r="A42" s="80">
        <v>501190</v>
      </c>
      <c r="B42" s="81" t="s">
        <v>2750</v>
      </c>
      <c r="C42" s="86">
        <v>898269.63619503181</v>
      </c>
      <c r="D42" s="86">
        <v>0</v>
      </c>
      <c r="E42" s="86">
        <v>0</v>
      </c>
      <c r="F42" s="86">
        <v>0</v>
      </c>
      <c r="G42" s="87">
        <v>898269.63619503181</v>
      </c>
      <c r="H42" s="90">
        <v>247281.41266372512</v>
      </c>
      <c r="I42" s="90">
        <v>0</v>
      </c>
      <c r="J42" s="90">
        <v>0</v>
      </c>
      <c r="K42" s="90">
        <v>0</v>
      </c>
      <c r="L42" s="91">
        <v>247281.41266372512</v>
      </c>
      <c r="M42" s="90">
        <f t="shared" si="1"/>
        <v>650988.22353130672</v>
      </c>
      <c r="N42" s="90">
        <f t="shared" si="2"/>
        <v>0</v>
      </c>
      <c r="O42" s="90">
        <f t="shared" si="3"/>
        <v>0</v>
      </c>
      <c r="P42" s="90">
        <f t="shared" si="4"/>
        <v>0</v>
      </c>
      <c r="Q42" s="91">
        <f t="shared" si="5"/>
        <v>650988.22353130672</v>
      </c>
    </row>
    <row r="43" spans="1:17" x14ac:dyDescent="0.3">
      <c r="A43" s="80">
        <v>501171</v>
      </c>
      <c r="B43" s="81" t="s">
        <v>2750</v>
      </c>
      <c r="C43" s="86">
        <v>350882.05542632187</v>
      </c>
      <c r="D43" s="86">
        <v>0</v>
      </c>
      <c r="E43" s="86">
        <v>0</v>
      </c>
      <c r="F43" s="86">
        <v>0</v>
      </c>
      <c r="G43" s="87">
        <v>350882.05542632187</v>
      </c>
      <c r="H43" s="90">
        <v>0</v>
      </c>
      <c r="I43" s="90">
        <v>0</v>
      </c>
      <c r="J43" s="90">
        <v>0</v>
      </c>
      <c r="K43" s="90">
        <v>0</v>
      </c>
      <c r="L43" s="91">
        <v>0</v>
      </c>
      <c r="M43" s="90">
        <f t="shared" si="1"/>
        <v>350882.05542632187</v>
      </c>
      <c r="N43" s="90">
        <f t="shared" si="2"/>
        <v>0</v>
      </c>
      <c r="O43" s="90">
        <f t="shared" si="3"/>
        <v>0</v>
      </c>
      <c r="P43" s="90">
        <f t="shared" si="4"/>
        <v>0</v>
      </c>
      <c r="Q43" s="91">
        <f t="shared" si="5"/>
        <v>350882.05542632187</v>
      </c>
    </row>
    <row r="44" spans="1:17" x14ac:dyDescent="0.3">
      <c r="A44" s="80" t="s">
        <v>12</v>
      </c>
      <c r="B44" s="81" t="s">
        <v>2751</v>
      </c>
      <c r="C44" s="86">
        <v>0</v>
      </c>
      <c r="D44" s="86">
        <v>0</v>
      </c>
      <c r="E44" s="86">
        <v>1085.1011192567084</v>
      </c>
      <c r="F44" s="86">
        <v>0</v>
      </c>
      <c r="G44" s="87">
        <v>1085.1011192567084</v>
      </c>
      <c r="H44" s="90">
        <v>0</v>
      </c>
      <c r="I44" s="90">
        <v>0</v>
      </c>
      <c r="J44" s="90">
        <v>1085.1011192567084</v>
      </c>
      <c r="K44" s="90">
        <v>0</v>
      </c>
      <c r="L44" s="91">
        <v>1085.1011192567084</v>
      </c>
      <c r="M44" s="90">
        <f t="shared" si="1"/>
        <v>0</v>
      </c>
      <c r="N44" s="90">
        <f t="shared" si="2"/>
        <v>0</v>
      </c>
      <c r="O44" s="90">
        <f t="shared" si="3"/>
        <v>0</v>
      </c>
      <c r="P44" s="90">
        <f t="shared" si="4"/>
        <v>0</v>
      </c>
      <c r="Q44" s="91">
        <f t="shared" si="5"/>
        <v>0</v>
      </c>
    </row>
    <row r="45" spans="1:17" x14ac:dyDescent="0.3">
      <c r="A45" s="80">
        <v>501130</v>
      </c>
      <c r="B45" s="81" t="s">
        <v>2751</v>
      </c>
      <c r="C45" s="86">
        <v>0</v>
      </c>
      <c r="D45" s="86">
        <v>0</v>
      </c>
      <c r="E45" s="86">
        <v>2104.1885479070706</v>
      </c>
      <c r="F45" s="86">
        <v>0</v>
      </c>
      <c r="G45" s="87">
        <v>2104.1885479070706</v>
      </c>
      <c r="H45" s="90">
        <v>0</v>
      </c>
      <c r="I45" s="90">
        <v>0</v>
      </c>
      <c r="J45" s="90">
        <v>0</v>
      </c>
      <c r="K45" s="90">
        <v>0</v>
      </c>
      <c r="L45" s="91">
        <v>0</v>
      </c>
      <c r="M45" s="90">
        <f t="shared" si="1"/>
        <v>0</v>
      </c>
      <c r="N45" s="90">
        <f t="shared" si="2"/>
        <v>0</v>
      </c>
      <c r="O45" s="90">
        <f t="shared" si="3"/>
        <v>2104.1885479070706</v>
      </c>
      <c r="P45" s="90">
        <f t="shared" si="4"/>
        <v>0</v>
      </c>
      <c r="Q45" s="91">
        <f t="shared" si="5"/>
        <v>2104.1885479070706</v>
      </c>
    </row>
    <row r="46" spans="1:17" x14ac:dyDescent="0.3">
      <c r="A46" s="80" t="s">
        <v>2829</v>
      </c>
      <c r="B46" s="81" t="s">
        <v>2751</v>
      </c>
      <c r="C46" s="86">
        <v>0</v>
      </c>
      <c r="D46" s="86">
        <v>0</v>
      </c>
      <c r="E46" s="86">
        <v>1085.1011192567084</v>
      </c>
      <c r="F46" s="86">
        <v>0</v>
      </c>
      <c r="G46" s="87">
        <v>1085.1011192567084</v>
      </c>
      <c r="H46" s="90">
        <v>0</v>
      </c>
      <c r="I46" s="90">
        <v>0</v>
      </c>
      <c r="J46" s="90">
        <v>1085.1011192567084</v>
      </c>
      <c r="K46" s="90">
        <v>0</v>
      </c>
      <c r="L46" s="91">
        <v>1085.1011192567084</v>
      </c>
      <c r="M46" s="90">
        <f t="shared" si="1"/>
        <v>0</v>
      </c>
      <c r="N46" s="90">
        <f t="shared" si="2"/>
        <v>0</v>
      </c>
      <c r="O46" s="90">
        <f t="shared" si="3"/>
        <v>0</v>
      </c>
      <c r="P46" s="90">
        <f t="shared" si="4"/>
        <v>0</v>
      </c>
      <c r="Q46" s="91">
        <f t="shared" si="5"/>
        <v>0</v>
      </c>
    </row>
    <row r="47" spans="1:17" x14ac:dyDescent="0.3">
      <c r="A47" s="80" t="s">
        <v>2830</v>
      </c>
      <c r="B47" s="81" t="s">
        <v>2751</v>
      </c>
      <c r="C47" s="86">
        <v>0</v>
      </c>
      <c r="D47" s="86">
        <v>0</v>
      </c>
      <c r="E47" s="86">
        <v>1085.1011192567084</v>
      </c>
      <c r="F47" s="86">
        <v>0</v>
      </c>
      <c r="G47" s="87">
        <v>1085.1011192567084</v>
      </c>
      <c r="H47" s="90">
        <v>0</v>
      </c>
      <c r="I47" s="90">
        <v>0</v>
      </c>
      <c r="J47" s="90">
        <v>1085.1011192567084</v>
      </c>
      <c r="K47" s="90">
        <v>0</v>
      </c>
      <c r="L47" s="91">
        <v>1085.1011192567084</v>
      </c>
      <c r="M47" s="90">
        <f t="shared" si="1"/>
        <v>0</v>
      </c>
      <c r="N47" s="90">
        <f t="shared" si="2"/>
        <v>0</v>
      </c>
      <c r="O47" s="90">
        <f t="shared" si="3"/>
        <v>0</v>
      </c>
      <c r="P47" s="90">
        <f t="shared" si="4"/>
        <v>0</v>
      </c>
      <c r="Q47" s="91">
        <f t="shared" si="5"/>
        <v>0</v>
      </c>
    </row>
    <row r="48" spans="1:17" x14ac:dyDescent="0.3">
      <c r="A48" s="80">
        <v>501128</v>
      </c>
      <c r="B48" s="81" t="s">
        <v>2752</v>
      </c>
      <c r="C48" s="86">
        <v>533402.16203915305</v>
      </c>
      <c r="D48" s="86">
        <v>0</v>
      </c>
      <c r="E48" s="86">
        <v>0</v>
      </c>
      <c r="F48" s="86">
        <v>0</v>
      </c>
      <c r="G48" s="87">
        <v>533402.16203915305</v>
      </c>
      <c r="H48" s="90">
        <v>103390.64988636201</v>
      </c>
      <c r="I48" s="90">
        <v>0</v>
      </c>
      <c r="J48" s="90">
        <v>0</v>
      </c>
      <c r="K48" s="90">
        <v>0</v>
      </c>
      <c r="L48" s="91">
        <v>103390.64988636201</v>
      </c>
      <c r="M48" s="90">
        <f t="shared" si="1"/>
        <v>430011.51215279102</v>
      </c>
      <c r="N48" s="90">
        <f t="shared" si="2"/>
        <v>0</v>
      </c>
      <c r="O48" s="90">
        <f t="shared" si="3"/>
        <v>0</v>
      </c>
      <c r="P48" s="90">
        <f t="shared" si="4"/>
        <v>0</v>
      </c>
      <c r="Q48" s="91">
        <f t="shared" si="5"/>
        <v>430011.51215279102</v>
      </c>
    </row>
    <row r="49" spans="1:17" x14ac:dyDescent="0.3">
      <c r="A49" s="80">
        <v>501210</v>
      </c>
      <c r="B49" s="81" t="s">
        <v>2753</v>
      </c>
      <c r="C49" s="86">
        <v>1376834.6073883192</v>
      </c>
      <c r="D49" s="86">
        <v>0</v>
      </c>
      <c r="E49" s="86">
        <v>0</v>
      </c>
      <c r="F49" s="86">
        <v>0</v>
      </c>
      <c r="G49" s="87">
        <v>1376834.6073883192</v>
      </c>
      <c r="H49" s="90">
        <v>0</v>
      </c>
      <c r="I49" s="90">
        <v>0</v>
      </c>
      <c r="J49" s="90">
        <v>0</v>
      </c>
      <c r="K49" s="90">
        <v>0</v>
      </c>
      <c r="L49" s="91">
        <v>0</v>
      </c>
      <c r="M49" s="90">
        <f t="shared" si="1"/>
        <v>1376834.6073883192</v>
      </c>
      <c r="N49" s="90">
        <f t="shared" si="2"/>
        <v>0</v>
      </c>
      <c r="O49" s="90">
        <f t="shared" si="3"/>
        <v>0</v>
      </c>
      <c r="P49" s="90">
        <f t="shared" si="4"/>
        <v>0</v>
      </c>
      <c r="Q49" s="91">
        <f t="shared" si="5"/>
        <v>1376834.6073883192</v>
      </c>
    </row>
    <row r="50" spans="1:17" x14ac:dyDescent="0.3">
      <c r="A50" s="80">
        <v>501194</v>
      </c>
      <c r="B50" s="81" t="s">
        <v>2754</v>
      </c>
      <c r="C50" s="86">
        <v>828362.20958803163</v>
      </c>
      <c r="D50" s="86">
        <v>0</v>
      </c>
      <c r="E50" s="86">
        <v>0</v>
      </c>
      <c r="F50" s="86">
        <v>0</v>
      </c>
      <c r="G50" s="87">
        <v>828362.20958803163</v>
      </c>
      <c r="H50" s="90">
        <v>342959.11719505786</v>
      </c>
      <c r="I50" s="90">
        <v>0</v>
      </c>
      <c r="J50" s="90">
        <v>0</v>
      </c>
      <c r="K50" s="90">
        <v>0</v>
      </c>
      <c r="L50" s="91">
        <v>342959.11719505786</v>
      </c>
      <c r="M50" s="90">
        <f t="shared" si="1"/>
        <v>485403.09239297378</v>
      </c>
      <c r="N50" s="90">
        <f t="shared" si="2"/>
        <v>0</v>
      </c>
      <c r="O50" s="90">
        <f t="shared" si="3"/>
        <v>0</v>
      </c>
      <c r="P50" s="90">
        <f t="shared" si="4"/>
        <v>0</v>
      </c>
      <c r="Q50" s="91">
        <f t="shared" si="5"/>
        <v>485403.09239297378</v>
      </c>
    </row>
    <row r="51" spans="1:17" x14ac:dyDescent="0.3">
      <c r="A51" s="80">
        <v>501179</v>
      </c>
      <c r="B51" s="81" t="s">
        <v>2755</v>
      </c>
      <c r="C51" s="86">
        <v>0</v>
      </c>
      <c r="D51" s="86">
        <v>0</v>
      </c>
      <c r="E51" s="86">
        <v>1010799.0883198817</v>
      </c>
      <c r="F51" s="86">
        <v>0</v>
      </c>
      <c r="G51" s="87">
        <v>1010799.0883198817</v>
      </c>
      <c r="H51" s="90">
        <v>0</v>
      </c>
      <c r="I51" s="90">
        <v>0</v>
      </c>
      <c r="J51" s="90">
        <v>0</v>
      </c>
      <c r="K51" s="90">
        <v>0</v>
      </c>
      <c r="L51" s="91">
        <v>0</v>
      </c>
      <c r="M51" s="90">
        <f t="shared" si="1"/>
        <v>0</v>
      </c>
      <c r="N51" s="90">
        <f t="shared" si="2"/>
        <v>0</v>
      </c>
      <c r="O51" s="90">
        <f t="shared" si="3"/>
        <v>1010799.0883198817</v>
      </c>
      <c r="P51" s="90">
        <f t="shared" si="4"/>
        <v>0</v>
      </c>
      <c r="Q51" s="91">
        <f t="shared" si="5"/>
        <v>1010799.0883198817</v>
      </c>
    </row>
    <row r="52" spans="1:17" x14ac:dyDescent="0.3">
      <c r="A52" s="80">
        <v>501178</v>
      </c>
      <c r="B52" s="81" t="s">
        <v>2755</v>
      </c>
      <c r="C52" s="86">
        <v>0</v>
      </c>
      <c r="D52" s="86">
        <v>0</v>
      </c>
      <c r="E52" s="86">
        <v>1697517.9017405636</v>
      </c>
      <c r="F52" s="86">
        <v>0</v>
      </c>
      <c r="G52" s="87">
        <v>1697517.9017405636</v>
      </c>
      <c r="H52" s="90">
        <v>0</v>
      </c>
      <c r="I52" s="90">
        <v>0</v>
      </c>
      <c r="J52" s="90">
        <v>0</v>
      </c>
      <c r="K52" s="90">
        <v>0</v>
      </c>
      <c r="L52" s="91">
        <v>0</v>
      </c>
      <c r="M52" s="90">
        <f t="shared" si="1"/>
        <v>0</v>
      </c>
      <c r="N52" s="90">
        <f t="shared" si="2"/>
        <v>0</v>
      </c>
      <c r="O52" s="90">
        <f t="shared" si="3"/>
        <v>1697517.9017405636</v>
      </c>
      <c r="P52" s="90">
        <f t="shared" si="4"/>
        <v>0</v>
      </c>
      <c r="Q52" s="91">
        <f t="shared" si="5"/>
        <v>1697517.9017405636</v>
      </c>
    </row>
    <row r="53" spans="1:17" x14ac:dyDescent="0.3">
      <c r="A53" s="80">
        <v>501246</v>
      </c>
      <c r="B53" s="81" t="s">
        <v>2756</v>
      </c>
      <c r="C53" s="86">
        <v>18840.869318693396</v>
      </c>
      <c r="D53" s="86">
        <v>0</v>
      </c>
      <c r="E53" s="86">
        <v>0</v>
      </c>
      <c r="F53" s="86">
        <v>0</v>
      </c>
      <c r="G53" s="87">
        <v>18840.869318693396</v>
      </c>
      <c r="H53" s="90">
        <v>0</v>
      </c>
      <c r="I53" s="90">
        <v>0</v>
      </c>
      <c r="J53" s="90">
        <v>0</v>
      </c>
      <c r="K53" s="90">
        <v>0</v>
      </c>
      <c r="L53" s="91">
        <v>0</v>
      </c>
      <c r="M53" s="90">
        <f t="shared" si="1"/>
        <v>18840.869318693396</v>
      </c>
      <c r="N53" s="90">
        <f t="shared" si="2"/>
        <v>0</v>
      </c>
      <c r="O53" s="90">
        <f t="shared" si="3"/>
        <v>0</v>
      </c>
      <c r="P53" s="90">
        <f t="shared" si="4"/>
        <v>0</v>
      </c>
      <c r="Q53" s="91">
        <f t="shared" si="5"/>
        <v>18840.869318693396</v>
      </c>
    </row>
    <row r="54" spans="1:17" x14ac:dyDescent="0.3">
      <c r="A54" s="80">
        <v>501192</v>
      </c>
      <c r="B54" s="81" t="s">
        <v>2756</v>
      </c>
      <c r="C54" s="86">
        <v>490832.17422183166</v>
      </c>
      <c r="D54" s="86">
        <v>0</v>
      </c>
      <c r="E54" s="86">
        <v>0</v>
      </c>
      <c r="F54" s="86">
        <v>0</v>
      </c>
      <c r="G54" s="87">
        <v>490832.17422183166</v>
      </c>
      <c r="H54" s="90">
        <v>217059.93018761737</v>
      </c>
      <c r="I54" s="90">
        <v>0</v>
      </c>
      <c r="J54" s="90">
        <v>0</v>
      </c>
      <c r="K54" s="90">
        <v>0</v>
      </c>
      <c r="L54" s="91">
        <v>217059.93018761737</v>
      </c>
      <c r="M54" s="90">
        <f t="shared" si="1"/>
        <v>273772.24403421429</v>
      </c>
      <c r="N54" s="90">
        <f t="shared" si="2"/>
        <v>0</v>
      </c>
      <c r="O54" s="90">
        <f t="shared" si="3"/>
        <v>0</v>
      </c>
      <c r="P54" s="90">
        <f t="shared" si="4"/>
        <v>0</v>
      </c>
      <c r="Q54" s="91">
        <f t="shared" si="5"/>
        <v>273772.24403421429</v>
      </c>
    </row>
    <row r="55" spans="1:17" x14ac:dyDescent="0.3">
      <c r="A55" s="80">
        <v>501191</v>
      </c>
      <c r="B55" s="81" t="s">
        <v>2756</v>
      </c>
      <c r="C55" s="86">
        <v>348142.0593744333</v>
      </c>
      <c r="D55" s="86">
        <v>0</v>
      </c>
      <c r="E55" s="86">
        <v>0</v>
      </c>
      <c r="F55" s="86">
        <v>0</v>
      </c>
      <c r="G55" s="87">
        <v>348142.0593744333</v>
      </c>
      <c r="H55" s="90">
        <v>32771.348230220305</v>
      </c>
      <c r="I55" s="90">
        <v>0</v>
      </c>
      <c r="J55" s="90">
        <v>0</v>
      </c>
      <c r="K55" s="90">
        <v>0</v>
      </c>
      <c r="L55" s="91">
        <v>32771.348230220305</v>
      </c>
      <c r="M55" s="90">
        <f t="shared" si="1"/>
        <v>315370.71114421298</v>
      </c>
      <c r="N55" s="90">
        <f t="shared" si="2"/>
        <v>0</v>
      </c>
      <c r="O55" s="90">
        <f t="shared" si="3"/>
        <v>0</v>
      </c>
      <c r="P55" s="90">
        <f t="shared" si="4"/>
        <v>0</v>
      </c>
      <c r="Q55" s="91">
        <f t="shared" si="5"/>
        <v>315370.71114421298</v>
      </c>
    </row>
    <row r="56" spans="1:17" x14ac:dyDescent="0.3">
      <c r="A56" s="80">
        <v>501140</v>
      </c>
      <c r="B56" s="81" t="s">
        <v>2757</v>
      </c>
      <c r="C56" s="86">
        <v>1089.2262610983773</v>
      </c>
      <c r="D56" s="86">
        <v>0</v>
      </c>
      <c r="E56" s="86">
        <v>0</v>
      </c>
      <c r="F56" s="86">
        <v>0</v>
      </c>
      <c r="G56" s="87">
        <v>1089.2262610983773</v>
      </c>
      <c r="H56" s="90">
        <v>18.711681171018455</v>
      </c>
      <c r="I56" s="90">
        <v>0</v>
      </c>
      <c r="J56" s="90">
        <v>0</v>
      </c>
      <c r="K56" s="90">
        <v>0</v>
      </c>
      <c r="L56" s="91">
        <v>18.711681171018455</v>
      </c>
      <c r="M56" s="90">
        <f t="shared" si="1"/>
        <v>1070.5145799273589</v>
      </c>
      <c r="N56" s="90">
        <f t="shared" si="2"/>
        <v>0</v>
      </c>
      <c r="O56" s="90">
        <f t="shared" si="3"/>
        <v>0</v>
      </c>
      <c r="P56" s="90">
        <f t="shared" si="4"/>
        <v>0</v>
      </c>
      <c r="Q56" s="91">
        <f t="shared" si="5"/>
        <v>1070.5145799273589</v>
      </c>
    </row>
    <row r="57" spans="1:17" x14ac:dyDescent="0.3">
      <c r="A57" s="80">
        <v>501195</v>
      </c>
      <c r="B57" s="81" t="s">
        <v>2757</v>
      </c>
      <c r="C57" s="86">
        <v>6080.8518158477164</v>
      </c>
      <c r="D57" s="86">
        <v>0</v>
      </c>
      <c r="E57" s="86">
        <v>0</v>
      </c>
      <c r="F57" s="86">
        <v>0</v>
      </c>
      <c r="G57" s="87">
        <v>6080.8518158477164</v>
      </c>
      <c r="H57" s="90">
        <v>0.33364289149091902</v>
      </c>
      <c r="I57" s="90">
        <v>0</v>
      </c>
      <c r="J57" s="90">
        <v>0</v>
      </c>
      <c r="K57" s="90">
        <v>0</v>
      </c>
      <c r="L57" s="91">
        <v>0.33364289149091902</v>
      </c>
      <c r="M57" s="90">
        <f t="shared" si="1"/>
        <v>6080.5181729562255</v>
      </c>
      <c r="N57" s="90">
        <f t="shared" si="2"/>
        <v>0</v>
      </c>
      <c r="O57" s="90">
        <f t="shared" si="3"/>
        <v>0</v>
      </c>
      <c r="P57" s="90">
        <f t="shared" si="4"/>
        <v>0</v>
      </c>
      <c r="Q57" s="91">
        <f t="shared" si="5"/>
        <v>6080.5181729562255</v>
      </c>
    </row>
    <row r="58" spans="1:17" x14ac:dyDescent="0.3">
      <c r="A58" s="80">
        <v>501050</v>
      </c>
      <c r="B58" s="81" t="s">
        <v>2758</v>
      </c>
      <c r="C58" s="86">
        <v>5707707.0972877014</v>
      </c>
      <c r="D58" s="86">
        <v>0</v>
      </c>
      <c r="E58" s="86">
        <v>0</v>
      </c>
      <c r="F58" s="86">
        <v>0</v>
      </c>
      <c r="G58" s="87">
        <v>5707707.0972877014</v>
      </c>
      <c r="H58" s="90">
        <v>0</v>
      </c>
      <c r="I58" s="90">
        <v>0</v>
      </c>
      <c r="J58" s="90">
        <v>0</v>
      </c>
      <c r="K58" s="90">
        <v>0</v>
      </c>
      <c r="L58" s="91">
        <v>0</v>
      </c>
      <c r="M58" s="90">
        <f t="shared" si="1"/>
        <v>5707707.0972877014</v>
      </c>
      <c r="N58" s="90">
        <f t="shared" si="2"/>
        <v>0</v>
      </c>
      <c r="O58" s="90">
        <f t="shared" si="3"/>
        <v>0</v>
      </c>
      <c r="P58" s="90">
        <f t="shared" si="4"/>
        <v>0</v>
      </c>
      <c r="Q58" s="91">
        <f t="shared" si="5"/>
        <v>5707707.0972877014</v>
      </c>
    </row>
    <row r="59" spans="1:17" x14ac:dyDescent="0.3">
      <c r="A59" s="80">
        <v>501133</v>
      </c>
      <c r="B59" s="81" t="s">
        <v>2758</v>
      </c>
      <c r="C59" s="86">
        <v>792057.00837765587</v>
      </c>
      <c r="D59" s="86">
        <v>0</v>
      </c>
      <c r="E59" s="86">
        <v>0</v>
      </c>
      <c r="F59" s="86">
        <v>0</v>
      </c>
      <c r="G59" s="87">
        <v>792057.00837765587</v>
      </c>
      <c r="H59" s="90">
        <v>98876.486816612887</v>
      </c>
      <c r="I59" s="90">
        <v>0</v>
      </c>
      <c r="J59" s="90">
        <v>0</v>
      </c>
      <c r="K59" s="90">
        <v>0</v>
      </c>
      <c r="L59" s="91">
        <v>98876.486816612887</v>
      </c>
      <c r="M59" s="90">
        <f t="shared" si="1"/>
        <v>693180.52156104299</v>
      </c>
      <c r="N59" s="90">
        <f t="shared" si="2"/>
        <v>0</v>
      </c>
      <c r="O59" s="90">
        <f t="shared" si="3"/>
        <v>0</v>
      </c>
      <c r="P59" s="90">
        <f t="shared" si="4"/>
        <v>0</v>
      </c>
      <c r="Q59" s="91">
        <f t="shared" si="5"/>
        <v>693180.52156104299</v>
      </c>
    </row>
    <row r="60" spans="1:17" x14ac:dyDescent="0.3">
      <c r="A60" s="80">
        <v>501245</v>
      </c>
      <c r="B60" s="81" t="s">
        <v>2759</v>
      </c>
      <c r="C60" s="86">
        <v>15719.643281162394</v>
      </c>
      <c r="D60" s="86">
        <v>0</v>
      </c>
      <c r="E60" s="86">
        <v>0</v>
      </c>
      <c r="F60" s="86">
        <v>0</v>
      </c>
      <c r="G60" s="87">
        <v>15719.643281162394</v>
      </c>
      <c r="H60" s="90">
        <v>695.4717433355097</v>
      </c>
      <c r="I60" s="90">
        <v>0</v>
      </c>
      <c r="J60" s="90">
        <v>0</v>
      </c>
      <c r="K60" s="90">
        <v>0</v>
      </c>
      <c r="L60" s="91">
        <v>695.4717433355097</v>
      </c>
      <c r="M60" s="90">
        <f t="shared" si="1"/>
        <v>15024.171537826885</v>
      </c>
      <c r="N60" s="90">
        <f t="shared" si="2"/>
        <v>0</v>
      </c>
      <c r="O60" s="90">
        <f t="shared" si="3"/>
        <v>0</v>
      </c>
      <c r="P60" s="90">
        <f t="shared" si="4"/>
        <v>0</v>
      </c>
      <c r="Q60" s="91">
        <f t="shared" si="5"/>
        <v>15024.171537826885</v>
      </c>
    </row>
    <row r="61" spans="1:17" x14ac:dyDescent="0.3">
      <c r="A61" s="80">
        <v>500749</v>
      </c>
      <c r="B61" s="81" t="s">
        <v>2760</v>
      </c>
      <c r="C61" s="86">
        <v>2314624.7138302042</v>
      </c>
      <c r="D61" s="86">
        <v>0</v>
      </c>
      <c r="E61" s="86">
        <v>0</v>
      </c>
      <c r="F61" s="86">
        <v>0</v>
      </c>
      <c r="G61" s="87">
        <v>2314624.7138302042</v>
      </c>
      <c r="H61" s="90">
        <v>0</v>
      </c>
      <c r="I61" s="90">
        <v>0</v>
      </c>
      <c r="J61" s="90">
        <v>0</v>
      </c>
      <c r="K61" s="90">
        <v>0</v>
      </c>
      <c r="L61" s="91">
        <v>0</v>
      </c>
      <c r="M61" s="90">
        <f t="shared" si="1"/>
        <v>2314624.7138302042</v>
      </c>
      <c r="N61" s="90">
        <f t="shared" si="2"/>
        <v>0</v>
      </c>
      <c r="O61" s="90">
        <f t="shared" si="3"/>
        <v>0</v>
      </c>
      <c r="P61" s="90">
        <f t="shared" si="4"/>
        <v>0</v>
      </c>
      <c r="Q61" s="91">
        <f t="shared" si="5"/>
        <v>2314624.7138302042</v>
      </c>
    </row>
    <row r="62" spans="1:17" x14ac:dyDescent="0.3">
      <c r="A62" s="80">
        <v>501213</v>
      </c>
      <c r="B62" s="81" t="s">
        <v>2761</v>
      </c>
      <c r="C62" s="86">
        <v>0</v>
      </c>
      <c r="D62" s="86">
        <v>3191.4382916549794</v>
      </c>
      <c r="E62" s="86">
        <v>0</v>
      </c>
      <c r="F62" s="86">
        <v>0</v>
      </c>
      <c r="G62" s="87">
        <v>3191.4382916549794</v>
      </c>
      <c r="H62" s="90">
        <v>0</v>
      </c>
      <c r="I62" s="90">
        <v>1242.8929115214873</v>
      </c>
      <c r="J62" s="90">
        <v>0</v>
      </c>
      <c r="K62" s="90">
        <v>0</v>
      </c>
      <c r="L62" s="91">
        <v>1242.8929115214873</v>
      </c>
      <c r="M62" s="90">
        <f t="shared" si="1"/>
        <v>0</v>
      </c>
      <c r="N62" s="90">
        <f t="shared" si="2"/>
        <v>1948.545380133492</v>
      </c>
      <c r="O62" s="90">
        <f t="shared" si="3"/>
        <v>0</v>
      </c>
      <c r="P62" s="90">
        <f t="shared" si="4"/>
        <v>0</v>
      </c>
      <c r="Q62" s="91">
        <f t="shared" si="5"/>
        <v>1948.545380133492</v>
      </c>
    </row>
    <row r="63" spans="1:17" x14ac:dyDescent="0.3">
      <c r="A63" s="80">
        <v>501099</v>
      </c>
      <c r="B63" s="81" t="s">
        <v>2762</v>
      </c>
      <c r="C63" s="86">
        <v>0</v>
      </c>
      <c r="D63" s="86">
        <v>0</v>
      </c>
      <c r="E63" s="86">
        <v>1743.9130022384941</v>
      </c>
      <c r="F63" s="86">
        <v>0</v>
      </c>
      <c r="G63" s="87">
        <v>1743.9130022384941</v>
      </c>
      <c r="H63" s="90">
        <v>0</v>
      </c>
      <c r="I63" s="90">
        <v>0</v>
      </c>
      <c r="J63" s="90">
        <v>58.112776615536674</v>
      </c>
      <c r="K63" s="90">
        <v>0</v>
      </c>
      <c r="L63" s="91">
        <v>58.112776615536674</v>
      </c>
      <c r="M63" s="90">
        <f t="shared" si="1"/>
        <v>0</v>
      </c>
      <c r="N63" s="90">
        <f t="shared" si="2"/>
        <v>0</v>
      </c>
      <c r="O63" s="90">
        <f t="shared" si="3"/>
        <v>1685.8002256229574</v>
      </c>
      <c r="P63" s="90">
        <f t="shared" si="4"/>
        <v>0</v>
      </c>
      <c r="Q63" s="91">
        <f t="shared" si="5"/>
        <v>1685.8002256229574</v>
      </c>
    </row>
    <row r="64" spans="1:17" x14ac:dyDescent="0.3">
      <c r="A64" s="80">
        <v>501027</v>
      </c>
      <c r="B64" s="81" t="s">
        <v>2763</v>
      </c>
      <c r="C64" s="86">
        <v>0</v>
      </c>
      <c r="D64" s="86">
        <v>0</v>
      </c>
      <c r="E64" s="86">
        <v>1020.8481610091463</v>
      </c>
      <c r="F64" s="86">
        <v>0</v>
      </c>
      <c r="G64" s="87">
        <v>1020.8481610091463</v>
      </c>
      <c r="H64" s="90">
        <v>0</v>
      </c>
      <c r="I64" s="90">
        <v>0</v>
      </c>
      <c r="J64" s="90">
        <v>0</v>
      </c>
      <c r="K64" s="90">
        <v>0</v>
      </c>
      <c r="L64" s="91">
        <v>0</v>
      </c>
      <c r="M64" s="90">
        <f t="shared" si="1"/>
        <v>0</v>
      </c>
      <c r="N64" s="90">
        <f t="shared" si="2"/>
        <v>0</v>
      </c>
      <c r="O64" s="90">
        <f t="shared" si="3"/>
        <v>1020.8481610091463</v>
      </c>
      <c r="P64" s="90">
        <f t="shared" si="4"/>
        <v>0</v>
      </c>
      <c r="Q64" s="91">
        <f t="shared" si="5"/>
        <v>1020.8481610091463</v>
      </c>
    </row>
    <row r="65" spans="1:17" x14ac:dyDescent="0.3">
      <c r="A65" s="80">
        <v>501061</v>
      </c>
      <c r="B65" s="81" t="s">
        <v>2763</v>
      </c>
      <c r="C65" s="86">
        <v>0</v>
      </c>
      <c r="D65" s="86">
        <v>0</v>
      </c>
      <c r="E65" s="86">
        <v>76140.473503437403</v>
      </c>
      <c r="F65" s="86">
        <v>0</v>
      </c>
      <c r="G65" s="87">
        <v>76140.473503437403</v>
      </c>
      <c r="H65" s="90">
        <v>0</v>
      </c>
      <c r="I65" s="90">
        <v>0</v>
      </c>
      <c r="J65" s="90">
        <v>0</v>
      </c>
      <c r="K65" s="90">
        <v>0</v>
      </c>
      <c r="L65" s="91">
        <v>0</v>
      </c>
      <c r="M65" s="90">
        <f t="shared" si="1"/>
        <v>0</v>
      </c>
      <c r="N65" s="90">
        <f t="shared" si="2"/>
        <v>0</v>
      </c>
      <c r="O65" s="90">
        <f t="shared" si="3"/>
        <v>76140.473503437403</v>
      </c>
      <c r="P65" s="90">
        <f t="shared" si="4"/>
        <v>0</v>
      </c>
      <c r="Q65" s="91">
        <f t="shared" si="5"/>
        <v>76140.473503437403</v>
      </c>
    </row>
    <row r="66" spans="1:17" x14ac:dyDescent="0.3">
      <c r="A66" s="80">
        <v>501060</v>
      </c>
      <c r="B66" s="81" t="s">
        <v>2763</v>
      </c>
      <c r="C66" s="86">
        <v>0</v>
      </c>
      <c r="D66" s="86">
        <v>0</v>
      </c>
      <c r="E66" s="86">
        <v>169822.95958003963</v>
      </c>
      <c r="F66" s="86">
        <v>0</v>
      </c>
      <c r="G66" s="87">
        <v>169822.95958003963</v>
      </c>
      <c r="H66" s="90">
        <v>0</v>
      </c>
      <c r="I66" s="90">
        <v>0</v>
      </c>
      <c r="J66" s="90">
        <v>0</v>
      </c>
      <c r="K66" s="90">
        <v>0</v>
      </c>
      <c r="L66" s="91">
        <v>0</v>
      </c>
      <c r="M66" s="90">
        <f t="shared" si="1"/>
        <v>0</v>
      </c>
      <c r="N66" s="90">
        <f t="shared" si="2"/>
        <v>0</v>
      </c>
      <c r="O66" s="90">
        <f t="shared" si="3"/>
        <v>169822.95958003963</v>
      </c>
      <c r="P66" s="90">
        <f t="shared" si="4"/>
        <v>0</v>
      </c>
      <c r="Q66" s="91">
        <f t="shared" si="5"/>
        <v>169822.95958003963</v>
      </c>
    </row>
    <row r="67" spans="1:17" x14ac:dyDescent="0.3">
      <c r="A67" s="80">
        <v>501146</v>
      </c>
      <c r="B67" s="81" t="s">
        <v>2764</v>
      </c>
      <c r="C67" s="86">
        <v>9420428.2790415175</v>
      </c>
      <c r="D67" s="86">
        <v>0</v>
      </c>
      <c r="E67" s="86">
        <v>0</v>
      </c>
      <c r="F67" s="86">
        <v>0</v>
      </c>
      <c r="G67" s="87">
        <v>9420428.2790415175</v>
      </c>
      <c r="H67" s="90">
        <v>0</v>
      </c>
      <c r="I67" s="90">
        <v>0</v>
      </c>
      <c r="J67" s="90">
        <v>0</v>
      </c>
      <c r="K67" s="90">
        <v>0</v>
      </c>
      <c r="L67" s="91">
        <v>0</v>
      </c>
      <c r="M67" s="90">
        <f t="shared" si="1"/>
        <v>9420428.2790415175</v>
      </c>
      <c r="N67" s="90">
        <f t="shared" si="2"/>
        <v>0</v>
      </c>
      <c r="O67" s="90">
        <f t="shared" si="3"/>
        <v>0</v>
      </c>
      <c r="P67" s="90">
        <f t="shared" si="4"/>
        <v>0</v>
      </c>
      <c r="Q67" s="91">
        <f t="shared" si="5"/>
        <v>9420428.2790415175</v>
      </c>
    </row>
    <row r="68" spans="1:17" x14ac:dyDescent="0.3">
      <c r="A68" s="80">
        <v>501145</v>
      </c>
      <c r="B68" s="81" t="s">
        <v>2765</v>
      </c>
      <c r="C68" s="86">
        <v>100932.0493705564</v>
      </c>
      <c r="D68" s="86">
        <v>0</v>
      </c>
      <c r="E68" s="86">
        <v>0</v>
      </c>
      <c r="F68" s="86">
        <v>0</v>
      </c>
      <c r="G68" s="87">
        <v>100932.0493705564</v>
      </c>
      <c r="H68" s="90">
        <v>100932.0493705564</v>
      </c>
      <c r="I68" s="90">
        <v>0</v>
      </c>
      <c r="J68" s="90">
        <v>0</v>
      </c>
      <c r="K68" s="90">
        <v>0</v>
      </c>
      <c r="L68" s="91">
        <v>100932.0493705564</v>
      </c>
      <c r="M68" s="90">
        <f t="shared" ref="M68:M131" si="6">C68-H68</f>
        <v>0</v>
      </c>
      <c r="N68" s="90">
        <f t="shared" ref="N68:N131" si="7">D68-I68</f>
        <v>0</v>
      </c>
      <c r="O68" s="90">
        <f t="shared" ref="O68:O131" si="8">E68-J68</f>
        <v>0</v>
      </c>
      <c r="P68" s="90">
        <f t="shared" ref="P68:P131" si="9">F68-K68</f>
        <v>0</v>
      </c>
      <c r="Q68" s="91">
        <f t="shared" ref="Q68:Q131" si="10">G68-L68</f>
        <v>0</v>
      </c>
    </row>
    <row r="69" spans="1:17" x14ac:dyDescent="0.3">
      <c r="A69" s="80">
        <v>501150</v>
      </c>
      <c r="B69" s="81" t="s">
        <v>2766</v>
      </c>
      <c r="C69" s="86">
        <v>0</v>
      </c>
      <c r="D69" s="86">
        <v>0</v>
      </c>
      <c r="E69" s="86">
        <v>1669.0634836714005</v>
      </c>
      <c r="F69" s="86">
        <v>0</v>
      </c>
      <c r="G69" s="87">
        <v>1669.0634836714005</v>
      </c>
      <c r="H69" s="90">
        <v>0</v>
      </c>
      <c r="I69" s="90">
        <v>0</v>
      </c>
      <c r="J69" s="90">
        <v>0</v>
      </c>
      <c r="K69" s="90">
        <v>0</v>
      </c>
      <c r="L69" s="91">
        <v>0</v>
      </c>
      <c r="M69" s="90">
        <f t="shared" si="6"/>
        <v>0</v>
      </c>
      <c r="N69" s="90">
        <f t="shared" si="7"/>
        <v>0</v>
      </c>
      <c r="O69" s="90">
        <f t="shared" si="8"/>
        <v>1669.0634836714005</v>
      </c>
      <c r="P69" s="90">
        <f t="shared" si="9"/>
        <v>0</v>
      </c>
      <c r="Q69" s="91">
        <f t="shared" si="10"/>
        <v>1669.0634836714005</v>
      </c>
    </row>
    <row r="70" spans="1:17" x14ac:dyDescent="0.3">
      <c r="A70" s="80">
        <v>501160</v>
      </c>
      <c r="B70" s="81" t="s">
        <v>2767</v>
      </c>
      <c r="C70" s="86">
        <v>4291.6470232499942</v>
      </c>
      <c r="D70" s="86">
        <v>0</v>
      </c>
      <c r="E70" s="86">
        <v>0</v>
      </c>
      <c r="F70" s="86">
        <v>0</v>
      </c>
      <c r="G70" s="87">
        <v>4291.6470232499942</v>
      </c>
      <c r="H70" s="90">
        <v>33.482457353557045</v>
      </c>
      <c r="I70" s="90">
        <v>0</v>
      </c>
      <c r="J70" s="90">
        <v>0</v>
      </c>
      <c r="K70" s="90">
        <v>0</v>
      </c>
      <c r="L70" s="91">
        <v>33.482457353557045</v>
      </c>
      <c r="M70" s="90">
        <f t="shared" si="6"/>
        <v>4258.1645658964371</v>
      </c>
      <c r="N70" s="90">
        <f t="shared" si="7"/>
        <v>0</v>
      </c>
      <c r="O70" s="90">
        <f t="shared" si="8"/>
        <v>0</v>
      </c>
      <c r="P70" s="90">
        <f t="shared" si="9"/>
        <v>0</v>
      </c>
      <c r="Q70" s="91">
        <f t="shared" si="10"/>
        <v>4258.1645658964371</v>
      </c>
    </row>
    <row r="71" spans="1:17" x14ac:dyDescent="0.3">
      <c r="A71" s="80">
        <v>501220</v>
      </c>
      <c r="B71" s="81" t="s">
        <v>2768</v>
      </c>
      <c r="C71" s="86">
        <v>303286.25710999646</v>
      </c>
      <c r="D71" s="86">
        <v>0</v>
      </c>
      <c r="E71" s="86">
        <v>0</v>
      </c>
      <c r="F71" s="86">
        <v>0</v>
      </c>
      <c r="G71" s="87">
        <v>303286.25710999646</v>
      </c>
      <c r="H71" s="90">
        <v>31347.878362799729</v>
      </c>
      <c r="I71" s="90">
        <v>0</v>
      </c>
      <c r="J71" s="90">
        <v>0</v>
      </c>
      <c r="K71" s="90">
        <v>0</v>
      </c>
      <c r="L71" s="91">
        <v>31347.878362799729</v>
      </c>
      <c r="M71" s="90">
        <f t="shared" si="6"/>
        <v>271938.37874719675</v>
      </c>
      <c r="N71" s="90">
        <f t="shared" si="7"/>
        <v>0</v>
      </c>
      <c r="O71" s="90">
        <f t="shared" si="8"/>
        <v>0</v>
      </c>
      <c r="P71" s="90">
        <f t="shared" si="9"/>
        <v>0</v>
      </c>
      <c r="Q71" s="91">
        <f t="shared" si="10"/>
        <v>271938.37874719675</v>
      </c>
    </row>
    <row r="72" spans="1:17" x14ac:dyDescent="0.3">
      <c r="A72" s="80">
        <v>501201</v>
      </c>
      <c r="B72" s="81" t="s">
        <v>2769</v>
      </c>
      <c r="C72" s="86">
        <v>1636165.7456576643</v>
      </c>
      <c r="D72" s="86">
        <v>0</v>
      </c>
      <c r="E72" s="86">
        <v>0</v>
      </c>
      <c r="F72" s="86">
        <v>0</v>
      </c>
      <c r="G72" s="87">
        <v>1636165.7456576643</v>
      </c>
      <c r="H72" s="90">
        <v>1636165.7456576643</v>
      </c>
      <c r="I72" s="90">
        <v>0</v>
      </c>
      <c r="J72" s="90">
        <v>0</v>
      </c>
      <c r="K72" s="90">
        <v>0</v>
      </c>
      <c r="L72" s="91">
        <v>1636165.7456576643</v>
      </c>
      <c r="M72" s="90">
        <f t="shared" si="6"/>
        <v>0</v>
      </c>
      <c r="N72" s="90">
        <f t="shared" si="7"/>
        <v>0</v>
      </c>
      <c r="O72" s="90">
        <f t="shared" si="8"/>
        <v>0</v>
      </c>
      <c r="P72" s="90">
        <f t="shared" si="9"/>
        <v>0</v>
      </c>
      <c r="Q72" s="91">
        <f t="shared" si="10"/>
        <v>0</v>
      </c>
    </row>
    <row r="73" spans="1:17" x14ac:dyDescent="0.3">
      <c r="A73" s="80">
        <v>501205</v>
      </c>
      <c r="B73" s="81" t="s">
        <v>2770</v>
      </c>
      <c r="C73" s="86">
        <v>452.31970672869602</v>
      </c>
      <c r="D73" s="86">
        <v>0</v>
      </c>
      <c r="E73" s="86">
        <v>0</v>
      </c>
      <c r="F73" s="86">
        <v>0</v>
      </c>
      <c r="G73" s="87">
        <v>452.31970672869602</v>
      </c>
      <c r="H73" s="90">
        <v>0</v>
      </c>
      <c r="I73" s="90">
        <v>0</v>
      </c>
      <c r="J73" s="90">
        <v>0</v>
      </c>
      <c r="K73" s="90">
        <v>0</v>
      </c>
      <c r="L73" s="91">
        <v>0</v>
      </c>
      <c r="M73" s="90">
        <f t="shared" si="6"/>
        <v>452.31970672869602</v>
      </c>
      <c r="N73" s="90">
        <f t="shared" si="7"/>
        <v>0</v>
      </c>
      <c r="O73" s="90">
        <f t="shared" si="8"/>
        <v>0</v>
      </c>
      <c r="P73" s="90">
        <f t="shared" si="9"/>
        <v>0</v>
      </c>
      <c r="Q73" s="91">
        <f t="shared" si="10"/>
        <v>452.31970672869602</v>
      </c>
    </row>
    <row r="74" spans="1:17" x14ac:dyDescent="0.3">
      <c r="A74" s="80">
        <v>501204</v>
      </c>
      <c r="B74" s="81" t="s">
        <v>2770</v>
      </c>
      <c r="C74" s="86">
        <v>452.31970672869602</v>
      </c>
      <c r="D74" s="86">
        <v>0</v>
      </c>
      <c r="E74" s="86">
        <v>0</v>
      </c>
      <c r="F74" s="86">
        <v>0</v>
      </c>
      <c r="G74" s="87">
        <v>452.31970672869602</v>
      </c>
      <c r="H74" s="90">
        <v>0</v>
      </c>
      <c r="I74" s="90">
        <v>0</v>
      </c>
      <c r="J74" s="90">
        <v>0</v>
      </c>
      <c r="K74" s="90">
        <v>0</v>
      </c>
      <c r="L74" s="91">
        <v>0</v>
      </c>
      <c r="M74" s="90">
        <f t="shared" si="6"/>
        <v>452.31970672869602</v>
      </c>
      <c r="N74" s="90">
        <f t="shared" si="7"/>
        <v>0</v>
      </c>
      <c r="O74" s="90">
        <f t="shared" si="8"/>
        <v>0</v>
      </c>
      <c r="P74" s="90">
        <f t="shared" si="9"/>
        <v>0</v>
      </c>
      <c r="Q74" s="91">
        <f t="shared" si="10"/>
        <v>452.31970672869602</v>
      </c>
    </row>
    <row r="75" spans="1:17" x14ac:dyDescent="0.3">
      <c r="A75" s="80">
        <v>501187</v>
      </c>
      <c r="B75" s="81" t="s">
        <v>2770</v>
      </c>
      <c r="C75" s="86">
        <v>414.22962417703837</v>
      </c>
      <c r="D75" s="86">
        <v>0</v>
      </c>
      <c r="E75" s="86">
        <v>0</v>
      </c>
      <c r="F75" s="86">
        <v>0</v>
      </c>
      <c r="G75" s="87">
        <v>414.22962417703837</v>
      </c>
      <c r="H75" s="90">
        <v>0</v>
      </c>
      <c r="I75" s="90">
        <v>0</v>
      </c>
      <c r="J75" s="90">
        <v>0</v>
      </c>
      <c r="K75" s="90">
        <v>0</v>
      </c>
      <c r="L75" s="91">
        <v>0</v>
      </c>
      <c r="M75" s="90">
        <f t="shared" si="6"/>
        <v>414.22962417703837</v>
      </c>
      <c r="N75" s="90">
        <f t="shared" si="7"/>
        <v>0</v>
      </c>
      <c r="O75" s="90">
        <f t="shared" si="8"/>
        <v>0</v>
      </c>
      <c r="P75" s="90">
        <f t="shared" si="9"/>
        <v>0</v>
      </c>
      <c r="Q75" s="91">
        <f t="shared" si="10"/>
        <v>414.22962417703837</v>
      </c>
    </row>
    <row r="76" spans="1:17" x14ac:dyDescent="0.3">
      <c r="A76" s="80">
        <v>501186</v>
      </c>
      <c r="B76" s="81" t="s">
        <v>2770</v>
      </c>
      <c r="C76" s="86">
        <v>414.22962417703837</v>
      </c>
      <c r="D76" s="86">
        <v>0</v>
      </c>
      <c r="E76" s="86">
        <v>0</v>
      </c>
      <c r="F76" s="86">
        <v>0</v>
      </c>
      <c r="G76" s="87">
        <v>414.22962417703837</v>
      </c>
      <c r="H76" s="90">
        <v>0</v>
      </c>
      <c r="I76" s="90">
        <v>0</v>
      </c>
      <c r="J76" s="90">
        <v>0</v>
      </c>
      <c r="K76" s="90">
        <v>0</v>
      </c>
      <c r="L76" s="91">
        <v>0</v>
      </c>
      <c r="M76" s="90">
        <f t="shared" si="6"/>
        <v>414.22962417703837</v>
      </c>
      <c r="N76" s="90">
        <f t="shared" si="7"/>
        <v>0</v>
      </c>
      <c r="O76" s="90">
        <f t="shared" si="8"/>
        <v>0</v>
      </c>
      <c r="P76" s="90">
        <f t="shared" si="9"/>
        <v>0</v>
      </c>
      <c r="Q76" s="91">
        <f t="shared" si="10"/>
        <v>414.22962417703837</v>
      </c>
    </row>
    <row r="77" spans="1:17" x14ac:dyDescent="0.3">
      <c r="A77" s="80">
        <v>501176</v>
      </c>
      <c r="B77" s="81" t="s">
        <v>2770</v>
      </c>
      <c r="C77" s="86">
        <v>414.22962417703837</v>
      </c>
      <c r="D77" s="86">
        <v>0</v>
      </c>
      <c r="E77" s="86">
        <v>0</v>
      </c>
      <c r="F77" s="86">
        <v>0</v>
      </c>
      <c r="G77" s="87">
        <v>414.22962417703837</v>
      </c>
      <c r="H77" s="90">
        <v>0</v>
      </c>
      <c r="I77" s="90">
        <v>0</v>
      </c>
      <c r="J77" s="90">
        <v>0</v>
      </c>
      <c r="K77" s="90">
        <v>0</v>
      </c>
      <c r="L77" s="91">
        <v>0</v>
      </c>
      <c r="M77" s="90">
        <f t="shared" si="6"/>
        <v>414.22962417703837</v>
      </c>
      <c r="N77" s="90">
        <f t="shared" si="7"/>
        <v>0</v>
      </c>
      <c r="O77" s="90">
        <f t="shared" si="8"/>
        <v>0</v>
      </c>
      <c r="P77" s="90">
        <f t="shared" si="9"/>
        <v>0</v>
      </c>
      <c r="Q77" s="91">
        <f t="shared" si="10"/>
        <v>414.22962417703837</v>
      </c>
    </row>
    <row r="78" spans="1:17" x14ac:dyDescent="0.3">
      <c r="A78" s="80">
        <v>501249</v>
      </c>
      <c r="B78" s="81" t="s">
        <v>2771</v>
      </c>
      <c r="C78" s="86">
        <v>16295.748010199504</v>
      </c>
      <c r="D78" s="86">
        <v>0</v>
      </c>
      <c r="E78" s="86">
        <v>0</v>
      </c>
      <c r="F78" s="86">
        <v>0</v>
      </c>
      <c r="G78" s="87">
        <v>16295.748010199504</v>
      </c>
      <c r="H78" s="90">
        <v>0</v>
      </c>
      <c r="I78" s="90">
        <v>0</v>
      </c>
      <c r="J78" s="90">
        <v>0</v>
      </c>
      <c r="K78" s="90">
        <v>0</v>
      </c>
      <c r="L78" s="91">
        <v>0</v>
      </c>
      <c r="M78" s="90">
        <f t="shared" si="6"/>
        <v>16295.748010199504</v>
      </c>
      <c r="N78" s="90">
        <f t="shared" si="7"/>
        <v>0</v>
      </c>
      <c r="O78" s="90">
        <f t="shared" si="8"/>
        <v>0</v>
      </c>
      <c r="P78" s="90">
        <f t="shared" si="9"/>
        <v>0</v>
      </c>
      <c r="Q78" s="91">
        <f t="shared" si="10"/>
        <v>16295.748010199504</v>
      </c>
    </row>
    <row r="79" spans="1:17" x14ac:dyDescent="0.3">
      <c r="A79" s="80">
        <v>501248</v>
      </c>
      <c r="B79" s="81" t="s">
        <v>2771</v>
      </c>
      <c r="C79" s="86">
        <v>24443.620466956356</v>
      </c>
      <c r="D79" s="86">
        <v>0</v>
      </c>
      <c r="E79" s="86">
        <v>0</v>
      </c>
      <c r="F79" s="86">
        <v>0</v>
      </c>
      <c r="G79" s="87">
        <v>24443.620466956356</v>
      </c>
      <c r="H79" s="90">
        <v>0</v>
      </c>
      <c r="I79" s="90">
        <v>0</v>
      </c>
      <c r="J79" s="90">
        <v>0</v>
      </c>
      <c r="K79" s="90">
        <v>0</v>
      </c>
      <c r="L79" s="91">
        <v>0</v>
      </c>
      <c r="M79" s="90">
        <f t="shared" si="6"/>
        <v>24443.620466956356</v>
      </c>
      <c r="N79" s="90">
        <f t="shared" si="7"/>
        <v>0</v>
      </c>
      <c r="O79" s="90">
        <f t="shared" si="8"/>
        <v>0</v>
      </c>
      <c r="P79" s="90">
        <f t="shared" si="9"/>
        <v>0</v>
      </c>
      <c r="Q79" s="91">
        <f t="shared" si="10"/>
        <v>24443.620466956356</v>
      </c>
    </row>
    <row r="80" spans="1:17" x14ac:dyDescent="0.3">
      <c r="A80" s="80">
        <v>501251</v>
      </c>
      <c r="B80" s="81" t="s">
        <v>2772</v>
      </c>
      <c r="C80" s="86">
        <v>44125.940158060344</v>
      </c>
      <c r="D80" s="86">
        <v>0</v>
      </c>
      <c r="E80" s="86">
        <v>0</v>
      </c>
      <c r="F80" s="86">
        <v>0</v>
      </c>
      <c r="G80" s="87">
        <v>44125.940158060344</v>
      </c>
      <c r="H80" s="90">
        <v>0</v>
      </c>
      <c r="I80" s="90">
        <v>0</v>
      </c>
      <c r="J80" s="90">
        <v>0</v>
      </c>
      <c r="K80" s="90">
        <v>0</v>
      </c>
      <c r="L80" s="91">
        <v>0</v>
      </c>
      <c r="M80" s="90">
        <f t="shared" si="6"/>
        <v>44125.940158060344</v>
      </c>
      <c r="N80" s="90">
        <f t="shared" si="7"/>
        <v>0</v>
      </c>
      <c r="O80" s="90">
        <f t="shared" si="8"/>
        <v>0</v>
      </c>
      <c r="P80" s="90">
        <f t="shared" si="9"/>
        <v>0</v>
      </c>
      <c r="Q80" s="91">
        <f t="shared" si="10"/>
        <v>44125.940158060344</v>
      </c>
    </row>
    <row r="81" spans="1:17" x14ac:dyDescent="0.3">
      <c r="A81" s="80">
        <v>501211</v>
      </c>
      <c r="B81" s="81" t="s">
        <v>2773</v>
      </c>
      <c r="C81" s="86">
        <v>67468.169822780721</v>
      </c>
      <c r="D81" s="86">
        <v>0</v>
      </c>
      <c r="E81" s="86">
        <v>0</v>
      </c>
      <c r="F81" s="86">
        <v>0</v>
      </c>
      <c r="G81" s="87">
        <v>67468.169822780721</v>
      </c>
      <c r="H81" s="90">
        <v>52109.95710303029</v>
      </c>
      <c r="I81" s="90">
        <v>0</v>
      </c>
      <c r="J81" s="90">
        <v>0</v>
      </c>
      <c r="K81" s="90">
        <v>0</v>
      </c>
      <c r="L81" s="91">
        <v>52109.95710303029</v>
      </c>
      <c r="M81" s="90">
        <f t="shared" si="6"/>
        <v>15358.212719750431</v>
      </c>
      <c r="N81" s="90">
        <f t="shared" si="7"/>
        <v>0</v>
      </c>
      <c r="O81" s="90">
        <f t="shared" si="8"/>
        <v>0</v>
      </c>
      <c r="P81" s="90">
        <f t="shared" si="9"/>
        <v>0</v>
      </c>
      <c r="Q81" s="91">
        <f t="shared" si="10"/>
        <v>15358.212719750431</v>
      </c>
    </row>
    <row r="82" spans="1:17" x14ac:dyDescent="0.3">
      <c r="A82" s="80">
        <v>501252</v>
      </c>
      <c r="B82" s="81" t="s">
        <v>2774</v>
      </c>
      <c r="C82" s="86">
        <v>61049.355297763497</v>
      </c>
      <c r="D82" s="86">
        <v>0</v>
      </c>
      <c r="E82" s="86">
        <v>0</v>
      </c>
      <c r="F82" s="86">
        <v>0</v>
      </c>
      <c r="G82" s="87">
        <v>61049.355297763497</v>
      </c>
      <c r="H82" s="90">
        <v>0</v>
      </c>
      <c r="I82" s="90">
        <v>0</v>
      </c>
      <c r="J82" s="90">
        <v>0</v>
      </c>
      <c r="K82" s="90">
        <v>0</v>
      </c>
      <c r="L82" s="91">
        <v>0</v>
      </c>
      <c r="M82" s="90">
        <f t="shared" si="6"/>
        <v>61049.355297763497</v>
      </c>
      <c r="N82" s="90">
        <f t="shared" si="7"/>
        <v>0</v>
      </c>
      <c r="O82" s="90">
        <f t="shared" si="8"/>
        <v>0</v>
      </c>
      <c r="P82" s="90">
        <f t="shared" si="9"/>
        <v>0</v>
      </c>
      <c r="Q82" s="91">
        <f t="shared" si="10"/>
        <v>61049.355297763497</v>
      </c>
    </row>
    <row r="83" spans="1:17" x14ac:dyDescent="0.3">
      <c r="A83" s="80">
        <v>501253</v>
      </c>
      <c r="B83" s="81" t="s">
        <v>2775</v>
      </c>
      <c r="C83" s="86">
        <v>57260.17129292398</v>
      </c>
      <c r="D83" s="86">
        <v>0</v>
      </c>
      <c r="E83" s="86">
        <v>0</v>
      </c>
      <c r="F83" s="86">
        <v>0</v>
      </c>
      <c r="G83" s="87">
        <v>57260.17129292398</v>
      </c>
      <c r="H83" s="90">
        <v>0</v>
      </c>
      <c r="I83" s="90">
        <v>0</v>
      </c>
      <c r="J83" s="90">
        <v>0</v>
      </c>
      <c r="K83" s="90">
        <v>0</v>
      </c>
      <c r="L83" s="91">
        <v>0</v>
      </c>
      <c r="M83" s="90">
        <f t="shared" si="6"/>
        <v>57260.17129292398</v>
      </c>
      <c r="N83" s="90">
        <f t="shared" si="7"/>
        <v>0</v>
      </c>
      <c r="O83" s="90">
        <f t="shared" si="8"/>
        <v>0</v>
      </c>
      <c r="P83" s="90">
        <f t="shared" si="9"/>
        <v>0</v>
      </c>
      <c r="Q83" s="91">
        <f t="shared" si="10"/>
        <v>57260.17129292398</v>
      </c>
    </row>
    <row r="84" spans="1:17" x14ac:dyDescent="0.3">
      <c r="A84" s="80">
        <v>500790</v>
      </c>
      <c r="B84" s="81" t="s">
        <v>2776</v>
      </c>
      <c r="C84" s="86">
        <v>2950242.0568218129</v>
      </c>
      <c r="D84" s="86">
        <v>0</v>
      </c>
      <c r="E84" s="86">
        <v>0</v>
      </c>
      <c r="F84" s="86">
        <v>0</v>
      </c>
      <c r="G84" s="87">
        <v>2950242.0568218129</v>
      </c>
      <c r="H84" s="90">
        <v>1079937.1830086738</v>
      </c>
      <c r="I84" s="90">
        <v>0</v>
      </c>
      <c r="J84" s="90">
        <v>0</v>
      </c>
      <c r="K84" s="90">
        <v>0</v>
      </c>
      <c r="L84" s="91">
        <v>1079937.1830086738</v>
      </c>
      <c r="M84" s="90">
        <f t="shared" si="6"/>
        <v>1870304.873813139</v>
      </c>
      <c r="N84" s="90">
        <f t="shared" si="7"/>
        <v>0</v>
      </c>
      <c r="O84" s="90">
        <f t="shared" si="8"/>
        <v>0</v>
      </c>
      <c r="P84" s="90">
        <f t="shared" si="9"/>
        <v>0</v>
      </c>
      <c r="Q84" s="91">
        <f t="shared" si="10"/>
        <v>1870304.873813139</v>
      </c>
    </row>
    <row r="85" spans="1:17" x14ac:dyDescent="0.3">
      <c r="A85" s="80">
        <v>500783</v>
      </c>
      <c r="B85" s="81" t="s">
        <v>2777</v>
      </c>
      <c r="C85" s="86">
        <v>1170677.3989257801</v>
      </c>
      <c r="D85" s="86">
        <v>0</v>
      </c>
      <c r="E85" s="86">
        <v>0</v>
      </c>
      <c r="F85" s="86">
        <v>0</v>
      </c>
      <c r="G85" s="87">
        <v>1170677.3989257801</v>
      </c>
      <c r="H85" s="90">
        <v>433164.74447655038</v>
      </c>
      <c r="I85" s="90">
        <v>0</v>
      </c>
      <c r="J85" s="90">
        <v>0</v>
      </c>
      <c r="K85" s="90">
        <v>0</v>
      </c>
      <c r="L85" s="91">
        <v>433164.74447655038</v>
      </c>
      <c r="M85" s="90">
        <f t="shared" si="6"/>
        <v>737512.65444922971</v>
      </c>
      <c r="N85" s="90">
        <f t="shared" si="7"/>
        <v>0</v>
      </c>
      <c r="O85" s="90">
        <f t="shared" si="8"/>
        <v>0</v>
      </c>
      <c r="P85" s="90">
        <f t="shared" si="9"/>
        <v>0</v>
      </c>
      <c r="Q85" s="91">
        <f t="shared" si="10"/>
        <v>737512.65444922971</v>
      </c>
    </row>
    <row r="86" spans="1:17" x14ac:dyDescent="0.3">
      <c r="A86" s="80">
        <v>501240</v>
      </c>
      <c r="B86" s="81" t="s">
        <v>2778</v>
      </c>
      <c r="C86" s="86">
        <v>125993.01837616018</v>
      </c>
      <c r="D86" s="86">
        <v>0</v>
      </c>
      <c r="E86" s="86">
        <v>0</v>
      </c>
      <c r="F86" s="86">
        <v>0</v>
      </c>
      <c r="G86" s="87">
        <v>125993.01837616018</v>
      </c>
      <c r="H86" s="90">
        <v>43644.019786302284</v>
      </c>
      <c r="I86" s="90">
        <v>0</v>
      </c>
      <c r="J86" s="90">
        <v>0</v>
      </c>
      <c r="K86" s="90">
        <v>0</v>
      </c>
      <c r="L86" s="91">
        <v>43644.019786302284</v>
      </c>
      <c r="M86" s="90">
        <f t="shared" si="6"/>
        <v>82348.998589857889</v>
      </c>
      <c r="N86" s="90">
        <f t="shared" si="7"/>
        <v>0</v>
      </c>
      <c r="O86" s="90">
        <f t="shared" si="8"/>
        <v>0</v>
      </c>
      <c r="P86" s="90">
        <f t="shared" si="9"/>
        <v>0</v>
      </c>
      <c r="Q86" s="91">
        <f t="shared" si="10"/>
        <v>82348.998589857889</v>
      </c>
    </row>
    <row r="87" spans="1:17" x14ac:dyDescent="0.3">
      <c r="A87" s="80">
        <v>501174</v>
      </c>
      <c r="B87" s="81" t="s">
        <v>2779</v>
      </c>
      <c r="C87" s="86">
        <v>5026.3418148203664</v>
      </c>
      <c r="D87" s="86">
        <v>0</v>
      </c>
      <c r="E87" s="86">
        <v>0</v>
      </c>
      <c r="F87" s="86">
        <v>0</v>
      </c>
      <c r="G87" s="87">
        <v>5026.3418148203664</v>
      </c>
      <c r="H87" s="90">
        <v>2826.7071529138493</v>
      </c>
      <c r="I87" s="90">
        <v>0</v>
      </c>
      <c r="J87" s="90">
        <v>0</v>
      </c>
      <c r="K87" s="90">
        <v>0</v>
      </c>
      <c r="L87" s="91">
        <v>2826.7071529138493</v>
      </c>
      <c r="M87" s="90">
        <f t="shared" si="6"/>
        <v>2199.6346619065171</v>
      </c>
      <c r="N87" s="90">
        <f t="shared" si="7"/>
        <v>0</v>
      </c>
      <c r="O87" s="90">
        <f t="shared" si="8"/>
        <v>0</v>
      </c>
      <c r="P87" s="90">
        <f t="shared" si="9"/>
        <v>0</v>
      </c>
      <c r="Q87" s="91">
        <f t="shared" si="10"/>
        <v>2199.6346619065171</v>
      </c>
    </row>
    <row r="88" spans="1:17" x14ac:dyDescent="0.3">
      <c r="A88" s="80">
        <v>501255</v>
      </c>
      <c r="B88" s="81" t="s">
        <v>2780</v>
      </c>
      <c r="C88" s="86">
        <v>220676.10211682096</v>
      </c>
      <c r="D88" s="86">
        <v>0</v>
      </c>
      <c r="E88" s="86">
        <v>0</v>
      </c>
      <c r="F88" s="86">
        <v>0</v>
      </c>
      <c r="G88" s="87">
        <v>220676.10211682096</v>
      </c>
      <c r="H88" s="90">
        <v>197179.90587902287</v>
      </c>
      <c r="I88" s="90">
        <v>0</v>
      </c>
      <c r="J88" s="90">
        <v>0</v>
      </c>
      <c r="K88" s="90">
        <v>0</v>
      </c>
      <c r="L88" s="91">
        <v>197179.90587902287</v>
      </c>
      <c r="M88" s="90">
        <f t="shared" si="6"/>
        <v>23496.196237798082</v>
      </c>
      <c r="N88" s="90">
        <f t="shared" si="7"/>
        <v>0</v>
      </c>
      <c r="O88" s="90">
        <f t="shared" si="8"/>
        <v>0</v>
      </c>
      <c r="P88" s="90">
        <f t="shared" si="9"/>
        <v>0</v>
      </c>
      <c r="Q88" s="91">
        <f t="shared" si="10"/>
        <v>23496.196237798082</v>
      </c>
    </row>
    <row r="89" spans="1:17" x14ac:dyDescent="0.3">
      <c r="A89" s="80">
        <v>501223</v>
      </c>
      <c r="B89" s="81" t="s">
        <v>2781</v>
      </c>
      <c r="C89" s="86">
        <v>324520.69335638738</v>
      </c>
      <c r="D89" s="86">
        <v>0</v>
      </c>
      <c r="E89" s="86">
        <v>0</v>
      </c>
      <c r="F89" s="86">
        <v>0</v>
      </c>
      <c r="G89" s="87">
        <v>324520.69335638738</v>
      </c>
      <c r="H89" s="90">
        <v>0</v>
      </c>
      <c r="I89" s="90">
        <v>0</v>
      </c>
      <c r="J89" s="90">
        <v>0</v>
      </c>
      <c r="K89" s="90">
        <v>0</v>
      </c>
      <c r="L89" s="91">
        <v>0</v>
      </c>
      <c r="M89" s="90">
        <f t="shared" si="6"/>
        <v>324520.69335638738</v>
      </c>
      <c r="N89" s="90">
        <f t="shared" si="7"/>
        <v>0</v>
      </c>
      <c r="O89" s="90">
        <f t="shared" si="8"/>
        <v>0</v>
      </c>
      <c r="P89" s="90">
        <f t="shared" si="9"/>
        <v>0</v>
      </c>
      <c r="Q89" s="91">
        <f t="shared" si="10"/>
        <v>324520.69335638738</v>
      </c>
    </row>
    <row r="90" spans="1:17" x14ac:dyDescent="0.3">
      <c r="A90" s="80">
        <v>501216</v>
      </c>
      <c r="B90" s="81" t="s">
        <v>2781</v>
      </c>
      <c r="C90" s="86">
        <v>0</v>
      </c>
      <c r="D90" s="86">
        <v>1139558.3148171313</v>
      </c>
      <c r="E90" s="86">
        <v>0</v>
      </c>
      <c r="F90" s="86">
        <v>0</v>
      </c>
      <c r="G90" s="87">
        <v>1139558.3148171313</v>
      </c>
      <c r="H90" s="90">
        <v>0</v>
      </c>
      <c r="I90" s="90">
        <v>0</v>
      </c>
      <c r="J90" s="90">
        <v>0</v>
      </c>
      <c r="K90" s="90">
        <v>0</v>
      </c>
      <c r="L90" s="91">
        <v>0</v>
      </c>
      <c r="M90" s="90">
        <f t="shared" si="6"/>
        <v>0</v>
      </c>
      <c r="N90" s="90">
        <f t="shared" si="7"/>
        <v>1139558.3148171313</v>
      </c>
      <c r="O90" s="90">
        <f t="shared" si="8"/>
        <v>0</v>
      </c>
      <c r="P90" s="90">
        <f t="shared" si="9"/>
        <v>0</v>
      </c>
      <c r="Q90" s="91">
        <f t="shared" si="10"/>
        <v>1139558.3148171313</v>
      </c>
    </row>
    <row r="91" spans="1:17" x14ac:dyDescent="0.3">
      <c r="A91" s="80">
        <v>501188</v>
      </c>
      <c r="B91" s="81" t="s">
        <v>2782</v>
      </c>
      <c r="C91" s="86">
        <v>1912.2704979532398</v>
      </c>
      <c r="D91" s="86">
        <v>0</v>
      </c>
      <c r="E91" s="86">
        <v>0</v>
      </c>
      <c r="F91" s="86">
        <v>0</v>
      </c>
      <c r="G91" s="87">
        <v>1912.2704979532398</v>
      </c>
      <c r="H91" s="90">
        <v>0</v>
      </c>
      <c r="I91" s="90">
        <v>0</v>
      </c>
      <c r="J91" s="90">
        <v>0</v>
      </c>
      <c r="K91" s="90">
        <v>0</v>
      </c>
      <c r="L91" s="91">
        <v>0</v>
      </c>
      <c r="M91" s="90">
        <f t="shared" si="6"/>
        <v>1912.2704979532398</v>
      </c>
      <c r="N91" s="90">
        <f t="shared" si="7"/>
        <v>0</v>
      </c>
      <c r="O91" s="90">
        <f t="shared" si="8"/>
        <v>0</v>
      </c>
      <c r="P91" s="90">
        <f t="shared" si="9"/>
        <v>0</v>
      </c>
      <c r="Q91" s="91">
        <f t="shared" si="10"/>
        <v>1912.2704979532398</v>
      </c>
    </row>
    <row r="92" spans="1:17" x14ac:dyDescent="0.3">
      <c r="A92" s="82">
        <v>501230</v>
      </c>
      <c r="B92" s="83" t="s">
        <v>2783</v>
      </c>
      <c r="C92" s="88">
        <v>3711045.3404610008</v>
      </c>
      <c r="D92" s="86">
        <v>0</v>
      </c>
      <c r="E92" s="86">
        <v>0</v>
      </c>
      <c r="F92" s="86">
        <v>0</v>
      </c>
      <c r="G92" s="89">
        <v>3711045.3404610008</v>
      </c>
      <c r="H92" s="92">
        <v>0</v>
      </c>
      <c r="I92" s="90">
        <v>0</v>
      </c>
      <c r="J92" s="90">
        <v>0</v>
      </c>
      <c r="K92" s="90">
        <v>0</v>
      </c>
      <c r="L92" s="93">
        <v>0</v>
      </c>
      <c r="M92" s="92">
        <f t="shared" si="6"/>
        <v>3711045.3404610008</v>
      </c>
      <c r="N92" s="90">
        <f t="shared" si="7"/>
        <v>0</v>
      </c>
      <c r="O92" s="90">
        <f t="shared" si="8"/>
        <v>0</v>
      </c>
      <c r="P92" s="90">
        <f t="shared" si="9"/>
        <v>0</v>
      </c>
      <c r="Q92" s="93">
        <f t="shared" si="10"/>
        <v>3711045.3404610008</v>
      </c>
    </row>
    <row r="93" spans="1:17" x14ac:dyDescent="0.3">
      <c r="A93" s="82">
        <v>501241</v>
      </c>
      <c r="B93" s="83" t="s">
        <v>2783</v>
      </c>
      <c r="C93" s="88">
        <v>7089345.9128041659</v>
      </c>
      <c r="D93" s="86">
        <v>0</v>
      </c>
      <c r="E93" s="86">
        <v>0</v>
      </c>
      <c r="F93" s="86">
        <v>0</v>
      </c>
      <c r="G93" s="89">
        <v>7089345.9128041659</v>
      </c>
      <c r="H93" s="92">
        <v>0</v>
      </c>
      <c r="I93" s="90">
        <v>0</v>
      </c>
      <c r="J93" s="90">
        <v>0</v>
      </c>
      <c r="K93" s="90">
        <v>0</v>
      </c>
      <c r="L93" s="93">
        <v>0</v>
      </c>
      <c r="M93" s="92">
        <f t="shared" si="6"/>
        <v>7089345.9128041659</v>
      </c>
      <c r="N93" s="90">
        <f t="shared" si="7"/>
        <v>0</v>
      </c>
      <c r="O93" s="90">
        <f t="shared" si="8"/>
        <v>0</v>
      </c>
      <c r="P93" s="90">
        <f t="shared" si="9"/>
        <v>0</v>
      </c>
      <c r="Q93" s="93">
        <f t="shared" si="10"/>
        <v>7089345.9128041659</v>
      </c>
    </row>
    <row r="94" spans="1:17" x14ac:dyDescent="0.3">
      <c r="A94" s="80" t="s">
        <v>196</v>
      </c>
      <c r="B94" s="81" t="s">
        <v>2783</v>
      </c>
      <c r="C94" s="86">
        <v>4433.5814991499083</v>
      </c>
      <c r="D94" s="86">
        <v>0</v>
      </c>
      <c r="E94" s="86">
        <v>0</v>
      </c>
      <c r="F94" s="86">
        <v>0</v>
      </c>
      <c r="G94" s="87">
        <v>4433.5814991499083</v>
      </c>
      <c r="H94" s="90">
        <v>4433.5814991499083</v>
      </c>
      <c r="I94" s="90">
        <v>0</v>
      </c>
      <c r="J94" s="90">
        <v>0</v>
      </c>
      <c r="K94" s="90">
        <v>0</v>
      </c>
      <c r="L94" s="91">
        <v>4433.5814991499083</v>
      </c>
      <c r="M94" s="90">
        <f t="shared" si="6"/>
        <v>0</v>
      </c>
      <c r="N94" s="90">
        <f t="shared" si="7"/>
        <v>0</v>
      </c>
      <c r="O94" s="90">
        <f t="shared" si="8"/>
        <v>0</v>
      </c>
      <c r="P94" s="90">
        <f t="shared" si="9"/>
        <v>0</v>
      </c>
      <c r="Q94" s="91">
        <f t="shared" si="10"/>
        <v>0</v>
      </c>
    </row>
    <row r="95" spans="1:17" x14ac:dyDescent="0.3">
      <c r="A95" s="80" t="s">
        <v>192</v>
      </c>
      <c r="B95" s="81" t="s">
        <v>2783</v>
      </c>
      <c r="C95" s="86">
        <v>4433.5814991499083</v>
      </c>
      <c r="D95" s="86">
        <v>0</v>
      </c>
      <c r="E95" s="86">
        <v>0</v>
      </c>
      <c r="F95" s="86">
        <v>0</v>
      </c>
      <c r="G95" s="87">
        <v>4433.5814991499083</v>
      </c>
      <c r="H95" s="90">
        <v>4433.5814991499083</v>
      </c>
      <c r="I95" s="90">
        <v>0</v>
      </c>
      <c r="J95" s="90">
        <v>0</v>
      </c>
      <c r="K95" s="90">
        <v>0</v>
      </c>
      <c r="L95" s="91">
        <v>4433.5814991499083</v>
      </c>
      <c r="M95" s="90">
        <f t="shared" si="6"/>
        <v>0</v>
      </c>
      <c r="N95" s="90">
        <f t="shared" si="7"/>
        <v>0</v>
      </c>
      <c r="O95" s="90">
        <f t="shared" si="8"/>
        <v>0</v>
      </c>
      <c r="P95" s="90">
        <f t="shared" si="9"/>
        <v>0</v>
      </c>
      <c r="Q95" s="91">
        <f t="shared" si="10"/>
        <v>0</v>
      </c>
    </row>
    <row r="96" spans="1:17" x14ac:dyDescent="0.3">
      <c r="A96" s="80" t="s">
        <v>189</v>
      </c>
      <c r="B96" s="81" t="s">
        <v>2783</v>
      </c>
      <c r="C96" s="86">
        <v>4433.5814991499083</v>
      </c>
      <c r="D96" s="86">
        <v>0</v>
      </c>
      <c r="E96" s="86">
        <v>0</v>
      </c>
      <c r="F96" s="86">
        <v>0</v>
      </c>
      <c r="G96" s="87">
        <v>4433.5814991499083</v>
      </c>
      <c r="H96" s="90">
        <v>4433.5814991499083</v>
      </c>
      <c r="I96" s="90">
        <v>0</v>
      </c>
      <c r="J96" s="90">
        <v>0</v>
      </c>
      <c r="K96" s="90">
        <v>0</v>
      </c>
      <c r="L96" s="91">
        <v>4433.5814991499083</v>
      </c>
      <c r="M96" s="90">
        <f t="shared" si="6"/>
        <v>0</v>
      </c>
      <c r="N96" s="90">
        <f t="shared" si="7"/>
        <v>0</v>
      </c>
      <c r="O96" s="90">
        <f t="shared" si="8"/>
        <v>0</v>
      </c>
      <c r="P96" s="90">
        <f t="shared" si="9"/>
        <v>0</v>
      </c>
      <c r="Q96" s="91">
        <f t="shared" si="10"/>
        <v>0</v>
      </c>
    </row>
    <row r="97" spans="1:17" x14ac:dyDescent="0.3">
      <c r="A97" s="80" t="s">
        <v>193</v>
      </c>
      <c r="B97" s="81" t="s">
        <v>2783</v>
      </c>
      <c r="C97" s="86">
        <v>4433.5814991499083</v>
      </c>
      <c r="D97" s="86">
        <v>0</v>
      </c>
      <c r="E97" s="86">
        <v>0</v>
      </c>
      <c r="F97" s="86">
        <v>0</v>
      </c>
      <c r="G97" s="87">
        <v>4433.5814991499083</v>
      </c>
      <c r="H97" s="90">
        <v>4433.5814991499083</v>
      </c>
      <c r="I97" s="90">
        <v>0</v>
      </c>
      <c r="J97" s="90">
        <v>0</v>
      </c>
      <c r="K97" s="90">
        <v>0</v>
      </c>
      <c r="L97" s="91">
        <v>4433.5814991499083</v>
      </c>
      <c r="M97" s="90">
        <f t="shared" si="6"/>
        <v>0</v>
      </c>
      <c r="N97" s="90">
        <f t="shared" si="7"/>
        <v>0</v>
      </c>
      <c r="O97" s="90">
        <f t="shared" si="8"/>
        <v>0</v>
      </c>
      <c r="P97" s="90">
        <f t="shared" si="9"/>
        <v>0</v>
      </c>
      <c r="Q97" s="91">
        <f t="shared" si="10"/>
        <v>0</v>
      </c>
    </row>
    <row r="98" spans="1:17" x14ac:dyDescent="0.3">
      <c r="A98" s="80" t="s">
        <v>194</v>
      </c>
      <c r="B98" s="81" t="s">
        <v>2783</v>
      </c>
      <c r="C98" s="86">
        <v>4433.5814991499083</v>
      </c>
      <c r="D98" s="86">
        <v>0</v>
      </c>
      <c r="E98" s="86">
        <v>0</v>
      </c>
      <c r="F98" s="86">
        <v>0</v>
      </c>
      <c r="G98" s="87">
        <v>4433.5814991499083</v>
      </c>
      <c r="H98" s="90">
        <v>4433.5814991499083</v>
      </c>
      <c r="I98" s="90">
        <v>0</v>
      </c>
      <c r="J98" s="90">
        <v>0</v>
      </c>
      <c r="K98" s="90">
        <v>0</v>
      </c>
      <c r="L98" s="91">
        <v>4433.5814991499083</v>
      </c>
      <c r="M98" s="90">
        <f t="shared" si="6"/>
        <v>0</v>
      </c>
      <c r="N98" s="90">
        <f t="shared" si="7"/>
        <v>0</v>
      </c>
      <c r="O98" s="90">
        <f t="shared" si="8"/>
        <v>0</v>
      </c>
      <c r="P98" s="90">
        <f t="shared" si="9"/>
        <v>0</v>
      </c>
      <c r="Q98" s="91">
        <f t="shared" si="10"/>
        <v>0</v>
      </c>
    </row>
    <row r="99" spans="1:17" x14ac:dyDescent="0.3">
      <c r="A99" s="80" t="s">
        <v>191</v>
      </c>
      <c r="B99" s="81" t="s">
        <v>2783</v>
      </c>
      <c r="C99" s="86">
        <v>4433.5814991499083</v>
      </c>
      <c r="D99" s="86">
        <v>0</v>
      </c>
      <c r="E99" s="86">
        <v>0</v>
      </c>
      <c r="F99" s="86">
        <v>0</v>
      </c>
      <c r="G99" s="87">
        <v>4433.5814991499083</v>
      </c>
      <c r="H99" s="90">
        <v>4433.5814991499083</v>
      </c>
      <c r="I99" s="90">
        <v>0</v>
      </c>
      <c r="J99" s="90">
        <v>0</v>
      </c>
      <c r="K99" s="90">
        <v>0</v>
      </c>
      <c r="L99" s="91">
        <v>4433.5814991499083</v>
      </c>
      <c r="M99" s="90">
        <f t="shared" si="6"/>
        <v>0</v>
      </c>
      <c r="N99" s="90">
        <f t="shared" si="7"/>
        <v>0</v>
      </c>
      <c r="O99" s="90">
        <f t="shared" si="8"/>
        <v>0</v>
      </c>
      <c r="P99" s="90">
        <f t="shared" si="9"/>
        <v>0</v>
      </c>
      <c r="Q99" s="91">
        <f t="shared" si="10"/>
        <v>0</v>
      </c>
    </row>
    <row r="100" spans="1:17" x14ac:dyDescent="0.3">
      <c r="A100" s="80" t="s">
        <v>197</v>
      </c>
      <c r="B100" s="81" t="s">
        <v>2783</v>
      </c>
      <c r="C100" s="86">
        <v>4433.5814991499083</v>
      </c>
      <c r="D100" s="86">
        <v>0</v>
      </c>
      <c r="E100" s="86">
        <v>0</v>
      </c>
      <c r="F100" s="86">
        <v>0</v>
      </c>
      <c r="G100" s="87">
        <v>4433.5814991499083</v>
      </c>
      <c r="H100" s="90">
        <v>4433.5814991499083</v>
      </c>
      <c r="I100" s="90">
        <v>0</v>
      </c>
      <c r="J100" s="90">
        <v>0</v>
      </c>
      <c r="K100" s="90">
        <v>0</v>
      </c>
      <c r="L100" s="91">
        <v>4433.5814991499083</v>
      </c>
      <c r="M100" s="90">
        <f t="shared" si="6"/>
        <v>0</v>
      </c>
      <c r="N100" s="90">
        <f t="shared" si="7"/>
        <v>0</v>
      </c>
      <c r="O100" s="90">
        <f t="shared" si="8"/>
        <v>0</v>
      </c>
      <c r="P100" s="90">
        <f t="shared" si="9"/>
        <v>0</v>
      </c>
      <c r="Q100" s="91">
        <f t="shared" si="10"/>
        <v>0</v>
      </c>
    </row>
    <row r="101" spans="1:17" x14ac:dyDescent="0.3">
      <c r="A101" s="80" t="s">
        <v>200</v>
      </c>
      <c r="B101" s="81" t="s">
        <v>2783</v>
      </c>
      <c r="C101" s="86">
        <v>4433.5814991499083</v>
      </c>
      <c r="D101" s="86">
        <v>0</v>
      </c>
      <c r="E101" s="86">
        <v>0</v>
      </c>
      <c r="F101" s="86">
        <v>0</v>
      </c>
      <c r="G101" s="87">
        <v>4433.5814991499083</v>
      </c>
      <c r="H101" s="90">
        <v>4433.5814991499083</v>
      </c>
      <c r="I101" s="90">
        <v>0</v>
      </c>
      <c r="J101" s="90">
        <v>0</v>
      </c>
      <c r="K101" s="90">
        <v>0</v>
      </c>
      <c r="L101" s="91">
        <v>4433.5814991499083</v>
      </c>
      <c r="M101" s="90">
        <f t="shared" si="6"/>
        <v>0</v>
      </c>
      <c r="N101" s="90">
        <f t="shared" si="7"/>
        <v>0</v>
      </c>
      <c r="O101" s="90">
        <f t="shared" si="8"/>
        <v>0</v>
      </c>
      <c r="P101" s="90">
        <f t="shared" si="9"/>
        <v>0</v>
      </c>
      <c r="Q101" s="91">
        <f t="shared" si="10"/>
        <v>0</v>
      </c>
    </row>
    <row r="102" spans="1:17" x14ac:dyDescent="0.3">
      <c r="A102" s="80" t="s">
        <v>201</v>
      </c>
      <c r="B102" s="81" t="s">
        <v>2783</v>
      </c>
      <c r="C102" s="86">
        <v>4433.5814991499083</v>
      </c>
      <c r="D102" s="86">
        <v>0</v>
      </c>
      <c r="E102" s="86">
        <v>0</v>
      </c>
      <c r="F102" s="86">
        <v>0</v>
      </c>
      <c r="G102" s="87">
        <v>4433.5814991499083</v>
      </c>
      <c r="H102" s="90">
        <v>4433.5814991499083</v>
      </c>
      <c r="I102" s="90">
        <v>0</v>
      </c>
      <c r="J102" s="90">
        <v>0</v>
      </c>
      <c r="K102" s="90">
        <v>0</v>
      </c>
      <c r="L102" s="91">
        <v>4433.5814991499083</v>
      </c>
      <c r="M102" s="90">
        <f t="shared" si="6"/>
        <v>0</v>
      </c>
      <c r="N102" s="90">
        <f t="shared" si="7"/>
        <v>0</v>
      </c>
      <c r="O102" s="90">
        <f t="shared" si="8"/>
        <v>0</v>
      </c>
      <c r="P102" s="90">
        <f t="shared" si="9"/>
        <v>0</v>
      </c>
      <c r="Q102" s="91">
        <f t="shared" si="10"/>
        <v>0</v>
      </c>
    </row>
    <row r="103" spans="1:17" x14ac:dyDescent="0.3">
      <c r="A103" s="80" t="s">
        <v>202</v>
      </c>
      <c r="B103" s="81" t="s">
        <v>2783</v>
      </c>
      <c r="C103" s="86">
        <v>4433.5814991499083</v>
      </c>
      <c r="D103" s="86">
        <v>0</v>
      </c>
      <c r="E103" s="86">
        <v>0</v>
      </c>
      <c r="F103" s="86">
        <v>0</v>
      </c>
      <c r="G103" s="87">
        <v>4433.5814991499083</v>
      </c>
      <c r="H103" s="90">
        <v>4433.5814991499083</v>
      </c>
      <c r="I103" s="90">
        <v>0</v>
      </c>
      <c r="J103" s="90">
        <v>0</v>
      </c>
      <c r="K103" s="90">
        <v>0</v>
      </c>
      <c r="L103" s="91">
        <v>4433.5814991499083</v>
      </c>
      <c r="M103" s="90">
        <f t="shared" si="6"/>
        <v>0</v>
      </c>
      <c r="N103" s="90">
        <f t="shared" si="7"/>
        <v>0</v>
      </c>
      <c r="O103" s="90">
        <f t="shared" si="8"/>
        <v>0</v>
      </c>
      <c r="P103" s="90">
        <f t="shared" si="9"/>
        <v>0</v>
      </c>
      <c r="Q103" s="91">
        <f t="shared" si="10"/>
        <v>0</v>
      </c>
    </row>
    <row r="104" spans="1:17" x14ac:dyDescent="0.3">
      <c r="A104" s="80" t="s">
        <v>199</v>
      </c>
      <c r="B104" s="81" t="s">
        <v>2783</v>
      </c>
      <c r="C104" s="86">
        <v>4433.5814991499083</v>
      </c>
      <c r="D104" s="86">
        <v>0</v>
      </c>
      <c r="E104" s="86">
        <v>0</v>
      </c>
      <c r="F104" s="86">
        <v>0</v>
      </c>
      <c r="G104" s="87">
        <v>4433.5814991499083</v>
      </c>
      <c r="H104" s="90">
        <v>4433.5814991499083</v>
      </c>
      <c r="I104" s="90">
        <v>0</v>
      </c>
      <c r="J104" s="90">
        <v>0</v>
      </c>
      <c r="K104" s="90">
        <v>0</v>
      </c>
      <c r="L104" s="91">
        <v>4433.5814991499083</v>
      </c>
      <c r="M104" s="90">
        <f t="shared" si="6"/>
        <v>0</v>
      </c>
      <c r="N104" s="90">
        <f t="shared" si="7"/>
        <v>0</v>
      </c>
      <c r="O104" s="90">
        <f t="shared" si="8"/>
        <v>0</v>
      </c>
      <c r="P104" s="90">
        <f t="shared" si="9"/>
        <v>0</v>
      </c>
      <c r="Q104" s="91">
        <f t="shared" si="10"/>
        <v>0</v>
      </c>
    </row>
    <row r="105" spans="1:17" x14ac:dyDescent="0.3">
      <c r="A105" s="80" t="s">
        <v>198</v>
      </c>
      <c r="B105" s="81" t="s">
        <v>2783</v>
      </c>
      <c r="C105" s="86">
        <v>4433.5814991499083</v>
      </c>
      <c r="D105" s="86">
        <v>0</v>
      </c>
      <c r="E105" s="86">
        <v>0</v>
      </c>
      <c r="F105" s="86">
        <v>0</v>
      </c>
      <c r="G105" s="87">
        <v>4433.5814991499083</v>
      </c>
      <c r="H105" s="90">
        <v>4433.5814991499083</v>
      </c>
      <c r="I105" s="90">
        <v>0</v>
      </c>
      <c r="J105" s="90">
        <v>0</v>
      </c>
      <c r="K105" s="90">
        <v>0</v>
      </c>
      <c r="L105" s="91">
        <v>4433.5814991499083</v>
      </c>
      <c r="M105" s="90">
        <f t="shared" si="6"/>
        <v>0</v>
      </c>
      <c r="N105" s="90">
        <f t="shared" si="7"/>
        <v>0</v>
      </c>
      <c r="O105" s="90">
        <f t="shared" si="8"/>
        <v>0</v>
      </c>
      <c r="P105" s="90">
        <f t="shared" si="9"/>
        <v>0</v>
      </c>
      <c r="Q105" s="91">
        <f t="shared" si="10"/>
        <v>0</v>
      </c>
    </row>
    <row r="106" spans="1:17" x14ac:dyDescent="0.3">
      <c r="A106" s="80" t="s">
        <v>2831</v>
      </c>
      <c r="B106" s="81" t="s">
        <v>2783</v>
      </c>
      <c r="C106" s="86">
        <v>51421.244454831518</v>
      </c>
      <c r="D106" s="86">
        <v>0</v>
      </c>
      <c r="E106" s="86">
        <v>0</v>
      </c>
      <c r="F106" s="86">
        <v>0</v>
      </c>
      <c r="G106" s="87">
        <v>51421.244454831518</v>
      </c>
      <c r="H106" s="90">
        <v>51421.244454831518</v>
      </c>
      <c r="I106" s="90">
        <v>0</v>
      </c>
      <c r="J106" s="90">
        <v>0</v>
      </c>
      <c r="K106" s="90">
        <v>0</v>
      </c>
      <c r="L106" s="91">
        <v>51421.244454831518</v>
      </c>
      <c r="M106" s="90">
        <f t="shared" si="6"/>
        <v>0</v>
      </c>
      <c r="N106" s="90">
        <f t="shared" si="7"/>
        <v>0</v>
      </c>
      <c r="O106" s="90">
        <f t="shared" si="8"/>
        <v>0</v>
      </c>
      <c r="P106" s="90">
        <f t="shared" si="9"/>
        <v>0</v>
      </c>
      <c r="Q106" s="91">
        <f t="shared" si="10"/>
        <v>0</v>
      </c>
    </row>
    <row r="107" spans="1:17" x14ac:dyDescent="0.3">
      <c r="A107" s="80" t="s">
        <v>2831</v>
      </c>
      <c r="B107" s="81" t="s">
        <v>2783</v>
      </c>
      <c r="C107" s="86">
        <v>51421.244454831518</v>
      </c>
      <c r="D107" s="86">
        <v>0</v>
      </c>
      <c r="E107" s="86">
        <v>0</v>
      </c>
      <c r="F107" s="86">
        <v>0</v>
      </c>
      <c r="G107" s="87">
        <v>51421.244454831518</v>
      </c>
      <c r="H107" s="90">
        <v>51421.244454831518</v>
      </c>
      <c r="I107" s="90">
        <v>0</v>
      </c>
      <c r="J107" s="90">
        <v>0</v>
      </c>
      <c r="K107" s="90">
        <v>0</v>
      </c>
      <c r="L107" s="91">
        <v>51421.244454831518</v>
      </c>
      <c r="M107" s="90">
        <f t="shared" si="6"/>
        <v>0</v>
      </c>
      <c r="N107" s="90">
        <f t="shared" si="7"/>
        <v>0</v>
      </c>
      <c r="O107" s="90">
        <f t="shared" si="8"/>
        <v>0</v>
      </c>
      <c r="P107" s="90">
        <f t="shared" si="9"/>
        <v>0</v>
      </c>
      <c r="Q107" s="91">
        <f t="shared" si="10"/>
        <v>0</v>
      </c>
    </row>
    <row r="108" spans="1:17" x14ac:dyDescent="0.3">
      <c r="A108" s="80" t="s">
        <v>2832</v>
      </c>
      <c r="B108" s="81" t="s">
        <v>2783</v>
      </c>
      <c r="C108" s="86">
        <v>51421.244454831518</v>
      </c>
      <c r="D108" s="86">
        <v>0</v>
      </c>
      <c r="E108" s="86">
        <v>0</v>
      </c>
      <c r="F108" s="86">
        <v>0</v>
      </c>
      <c r="G108" s="87">
        <v>51421.244454831518</v>
      </c>
      <c r="H108" s="90">
        <v>51421.244454831518</v>
      </c>
      <c r="I108" s="90">
        <v>0</v>
      </c>
      <c r="J108" s="90">
        <v>0</v>
      </c>
      <c r="K108" s="90">
        <v>0</v>
      </c>
      <c r="L108" s="91">
        <v>51421.244454831518</v>
      </c>
      <c r="M108" s="90">
        <f t="shared" si="6"/>
        <v>0</v>
      </c>
      <c r="N108" s="90">
        <f t="shared" si="7"/>
        <v>0</v>
      </c>
      <c r="O108" s="90">
        <f t="shared" si="8"/>
        <v>0</v>
      </c>
      <c r="P108" s="90">
        <f t="shared" si="9"/>
        <v>0</v>
      </c>
      <c r="Q108" s="91">
        <f t="shared" si="10"/>
        <v>0</v>
      </c>
    </row>
    <row r="109" spans="1:17" x14ac:dyDescent="0.3">
      <c r="A109" s="80" t="s">
        <v>2833</v>
      </c>
      <c r="B109" s="81" t="s">
        <v>2783</v>
      </c>
      <c r="C109" s="86">
        <v>51421.244454831518</v>
      </c>
      <c r="D109" s="86">
        <v>0</v>
      </c>
      <c r="E109" s="86">
        <v>0</v>
      </c>
      <c r="F109" s="86">
        <v>0</v>
      </c>
      <c r="G109" s="87">
        <v>51421.244454831518</v>
      </c>
      <c r="H109" s="90">
        <v>51421.244454831518</v>
      </c>
      <c r="I109" s="90">
        <v>0</v>
      </c>
      <c r="J109" s="90">
        <v>0</v>
      </c>
      <c r="K109" s="90">
        <v>0</v>
      </c>
      <c r="L109" s="91">
        <v>51421.244454831518</v>
      </c>
      <c r="M109" s="90">
        <f t="shared" si="6"/>
        <v>0</v>
      </c>
      <c r="N109" s="90">
        <f t="shared" si="7"/>
        <v>0</v>
      </c>
      <c r="O109" s="90">
        <f t="shared" si="8"/>
        <v>0</v>
      </c>
      <c r="P109" s="90">
        <f t="shared" si="9"/>
        <v>0</v>
      </c>
      <c r="Q109" s="91">
        <f t="shared" si="10"/>
        <v>0</v>
      </c>
    </row>
    <row r="110" spans="1:17" x14ac:dyDescent="0.3">
      <c r="A110" s="80" t="s">
        <v>2834</v>
      </c>
      <c r="B110" s="81" t="s">
        <v>2783</v>
      </c>
      <c r="C110" s="86">
        <v>51421.244454831518</v>
      </c>
      <c r="D110" s="86">
        <v>0</v>
      </c>
      <c r="E110" s="86">
        <v>0</v>
      </c>
      <c r="F110" s="86">
        <v>0</v>
      </c>
      <c r="G110" s="87">
        <v>51421.244454831518</v>
      </c>
      <c r="H110" s="90">
        <v>51421.244454831518</v>
      </c>
      <c r="I110" s="90">
        <v>0</v>
      </c>
      <c r="J110" s="90">
        <v>0</v>
      </c>
      <c r="K110" s="90">
        <v>0</v>
      </c>
      <c r="L110" s="91">
        <v>51421.244454831518</v>
      </c>
      <c r="M110" s="90">
        <f t="shared" si="6"/>
        <v>0</v>
      </c>
      <c r="N110" s="90">
        <f t="shared" si="7"/>
        <v>0</v>
      </c>
      <c r="O110" s="90">
        <f t="shared" si="8"/>
        <v>0</v>
      </c>
      <c r="P110" s="90">
        <f t="shared" si="9"/>
        <v>0</v>
      </c>
      <c r="Q110" s="91">
        <f t="shared" si="10"/>
        <v>0</v>
      </c>
    </row>
    <row r="111" spans="1:17" x14ac:dyDescent="0.3">
      <c r="A111" s="80" t="s">
        <v>2834</v>
      </c>
      <c r="B111" s="81" t="s">
        <v>2783</v>
      </c>
      <c r="C111" s="86">
        <v>51421.244454831518</v>
      </c>
      <c r="D111" s="86">
        <v>0</v>
      </c>
      <c r="E111" s="86">
        <v>0</v>
      </c>
      <c r="F111" s="86">
        <v>0</v>
      </c>
      <c r="G111" s="87">
        <v>51421.244454831518</v>
      </c>
      <c r="H111" s="90">
        <v>51421.244454831518</v>
      </c>
      <c r="I111" s="90">
        <v>0</v>
      </c>
      <c r="J111" s="90">
        <v>0</v>
      </c>
      <c r="K111" s="90">
        <v>0</v>
      </c>
      <c r="L111" s="91">
        <v>51421.244454831518</v>
      </c>
      <c r="M111" s="90">
        <f t="shared" si="6"/>
        <v>0</v>
      </c>
      <c r="N111" s="90">
        <f t="shared" si="7"/>
        <v>0</v>
      </c>
      <c r="O111" s="90">
        <f t="shared" si="8"/>
        <v>0</v>
      </c>
      <c r="P111" s="90">
        <f t="shared" si="9"/>
        <v>0</v>
      </c>
      <c r="Q111" s="91">
        <f t="shared" si="10"/>
        <v>0</v>
      </c>
    </row>
    <row r="112" spans="1:17" x14ac:dyDescent="0.3">
      <c r="A112" s="80" t="s">
        <v>2835</v>
      </c>
      <c r="B112" s="81" t="s">
        <v>2783</v>
      </c>
      <c r="C112" s="86">
        <v>51421.244454831518</v>
      </c>
      <c r="D112" s="86">
        <v>0</v>
      </c>
      <c r="E112" s="86">
        <v>0</v>
      </c>
      <c r="F112" s="86">
        <v>0</v>
      </c>
      <c r="G112" s="87">
        <v>51421.244454831518</v>
      </c>
      <c r="H112" s="90">
        <v>51421.244454831518</v>
      </c>
      <c r="I112" s="90">
        <v>0</v>
      </c>
      <c r="J112" s="90">
        <v>0</v>
      </c>
      <c r="K112" s="90">
        <v>0</v>
      </c>
      <c r="L112" s="91">
        <v>51421.244454831518</v>
      </c>
      <c r="M112" s="90">
        <f t="shared" si="6"/>
        <v>0</v>
      </c>
      <c r="N112" s="90">
        <f t="shared" si="7"/>
        <v>0</v>
      </c>
      <c r="O112" s="90">
        <f t="shared" si="8"/>
        <v>0</v>
      </c>
      <c r="P112" s="90">
        <f t="shared" si="9"/>
        <v>0</v>
      </c>
      <c r="Q112" s="91">
        <f t="shared" si="10"/>
        <v>0</v>
      </c>
    </row>
    <row r="113" spans="1:17" x14ac:dyDescent="0.3">
      <c r="A113" s="80" t="s">
        <v>2835</v>
      </c>
      <c r="B113" s="81" t="s">
        <v>2783</v>
      </c>
      <c r="C113" s="86">
        <v>51421.244454831518</v>
      </c>
      <c r="D113" s="86">
        <v>0</v>
      </c>
      <c r="E113" s="86">
        <v>0</v>
      </c>
      <c r="F113" s="86">
        <v>0</v>
      </c>
      <c r="G113" s="87">
        <v>51421.244454831518</v>
      </c>
      <c r="H113" s="90">
        <v>51421.244454831518</v>
      </c>
      <c r="I113" s="90">
        <v>0</v>
      </c>
      <c r="J113" s="90">
        <v>0</v>
      </c>
      <c r="K113" s="90">
        <v>0</v>
      </c>
      <c r="L113" s="91">
        <v>51421.244454831518</v>
      </c>
      <c r="M113" s="90">
        <f t="shared" si="6"/>
        <v>0</v>
      </c>
      <c r="N113" s="90">
        <f t="shared" si="7"/>
        <v>0</v>
      </c>
      <c r="O113" s="90">
        <f t="shared" si="8"/>
        <v>0</v>
      </c>
      <c r="P113" s="90">
        <f t="shared" si="9"/>
        <v>0</v>
      </c>
      <c r="Q113" s="91">
        <f t="shared" si="10"/>
        <v>0</v>
      </c>
    </row>
    <row r="114" spans="1:17" x14ac:dyDescent="0.3">
      <c r="A114" s="80" t="s">
        <v>2836</v>
      </c>
      <c r="B114" s="81" t="s">
        <v>2783</v>
      </c>
      <c r="C114" s="86">
        <v>51421.244454831518</v>
      </c>
      <c r="D114" s="86">
        <v>0</v>
      </c>
      <c r="E114" s="86">
        <v>0</v>
      </c>
      <c r="F114" s="86">
        <v>0</v>
      </c>
      <c r="G114" s="87">
        <v>51421.244454831518</v>
      </c>
      <c r="H114" s="90">
        <v>51421.244454831518</v>
      </c>
      <c r="I114" s="90">
        <v>0</v>
      </c>
      <c r="J114" s="90">
        <v>0</v>
      </c>
      <c r="K114" s="90">
        <v>0</v>
      </c>
      <c r="L114" s="91">
        <v>51421.244454831518</v>
      </c>
      <c r="M114" s="90">
        <f t="shared" si="6"/>
        <v>0</v>
      </c>
      <c r="N114" s="90">
        <f t="shared" si="7"/>
        <v>0</v>
      </c>
      <c r="O114" s="90">
        <f t="shared" si="8"/>
        <v>0</v>
      </c>
      <c r="P114" s="90">
        <f t="shared" si="9"/>
        <v>0</v>
      </c>
      <c r="Q114" s="91">
        <f t="shared" si="10"/>
        <v>0</v>
      </c>
    </row>
    <row r="115" spans="1:17" x14ac:dyDescent="0.3">
      <c r="A115" s="80" t="s">
        <v>2836</v>
      </c>
      <c r="B115" s="81" t="s">
        <v>2783</v>
      </c>
      <c r="C115" s="86">
        <v>51421.244454831518</v>
      </c>
      <c r="D115" s="86">
        <v>0</v>
      </c>
      <c r="E115" s="86">
        <v>0</v>
      </c>
      <c r="F115" s="86">
        <v>0</v>
      </c>
      <c r="G115" s="87">
        <v>51421.244454831518</v>
      </c>
      <c r="H115" s="90">
        <v>51421.244454831518</v>
      </c>
      <c r="I115" s="90">
        <v>0</v>
      </c>
      <c r="J115" s="90">
        <v>0</v>
      </c>
      <c r="K115" s="90">
        <v>0</v>
      </c>
      <c r="L115" s="91">
        <v>51421.244454831518</v>
      </c>
      <c r="M115" s="90">
        <f t="shared" si="6"/>
        <v>0</v>
      </c>
      <c r="N115" s="90">
        <f t="shared" si="7"/>
        <v>0</v>
      </c>
      <c r="O115" s="90">
        <f t="shared" si="8"/>
        <v>0</v>
      </c>
      <c r="P115" s="90">
        <f t="shared" si="9"/>
        <v>0</v>
      </c>
      <c r="Q115" s="91">
        <f t="shared" si="10"/>
        <v>0</v>
      </c>
    </row>
    <row r="116" spans="1:17" x14ac:dyDescent="0.3">
      <c r="A116" s="80" t="s">
        <v>2837</v>
      </c>
      <c r="B116" s="81" t="s">
        <v>2783</v>
      </c>
      <c r="C116" s="86">
        <v>51421.244454831518</v>
      </c>
      <c r="D116" s="86">
        <v>0</v>
      </c>
      <c r="E116" s="86">
        <v>0</v>
      </c>
      <c r="F116" s="86">
        <v>0</v>
      </c>
      <c r="G116" s="87">
        <v>51421.244454831518</v>
      </c>
      <c r="H116" s="90">
        <v>51421.244454831518</v>
      </c>
      <c r="I116" s="90">
        <v>0</v>
      </c>
      <c r="J116" s="90">
        <v>0</v>
      </c>
      <c r="K116" s="90">
        <v>0</v>
      </c>
      <c r="L116" s="91">
        <v>51421.244454831518</v>
      </c>
      <c r="M116" s="90">
        <f t="shared" si="6"/>
        <v>0</v>
      </c>
      <c r="N116" s="90">
        <f t="shared" si="7"/>
        <v>0</v>
      </c>
      <c r="O116" s="90">
        <f t="shared" si="8"/>
        <v>0</v>
      </c>
      <c r="P116" s="90">
        <f t="shared" si="9"/>
        <v>0</v>
      </c>
      <c r="Q116" s="91">
        <f t="shared" si="10"/>
        <v>0</v>
      </c>
    </row>
    <row r="117" spans="1:17" x14ac:dyDescent="0.3">
      <c r="A117" s="80" t="s">
        <v>2837</v>
      </c>
      <c r="B117" s="81" t="s">
        <v>2783</v>
      </c>
      <c r="C117" s="86">
        <v>51421.244454831518</v>
      </c>
      <c r="D117" s="86">
        <v>0</v>
      </c>
      <c r="E117" s="86">
        <v>0</v>
      </c>
      <c r="F117" s="86">
        <v>0</v>
      </c>
      <c r="G117" s="87">
        <v>51421.244454831518</v>
      </c>
      <c r="H117" s="90">
        <v>51421.244454831518</v>
      </c>
      <c r="I117" s="90">
        <v>0</v>
      </c>
      <c r="J117" s="90">
        <v>0</v>
      </c>
      <c r="K117" s="90">
        <v>0</v>
      </c>
      <c r="L117" s="91">
        <v>51421.244454831518</v>
      </c>
      <c r="M117" s="90">
        <f t="shared" si="6"/>
        <v>0</v>
      </c>
      <c r="N117" s="90">
        <f t="shared" si="7"/>
        <v>0</v>
      </c>
      <c r="O117" s="90">
        <f t="shared" si="8"/>
        <v>0</v>
      </c>
      <c r="P117" s="90">
        <f t="shared" si="9"/>
        <v>0</v>
      </c>
      <c r="Q117" s="91">
        <f t="shared" si="10"/>
        <v>0</v>
      </c>
    </row>
    <row r="118" spans="1:17" x14ac:dyDescent="0.3">
      <c r="A118" s="80" t="s">
        <v>2838</v>
      </c>
      <c r="B118" s="81" t="s">
        <v>2783</v>
      </c>
      <c r="C118" s="86">
        <v>51421.244454831518</v>
      </c>
      <c r="D118" s="86">
        <v>0</v>
      </c>
      <c r="E118" s="86">
        <v>0</v>
      </c>
      <c r="F118" s="86">
        <v>0</v>
      </c>
      <c r="G118" s="87">
        <v>51421.244454831518</v>
      </c>
      <c r="H118" s="90">
        <v>51421.244454831518</v>
      </c>
      <c r="I118" s="90">
        <v>0</v>
      </c>
      <c r="J118" s="90">
        <v>0</v>
      </c>
      <c r="K118" s="90">
        <v>0</v>
      </c>
      <c r="L118" s="91">
        <v>51421.244454831518</v>
      </c>
      <c r="M118" s="90">
        <f t="shared" si="6"/>
        <v>0</v>
      </c>
      <c r="N118" s="90">
        <f t="shared" si="7"/>
        <v>0</v>
      </c>
      <c r="O118" s="90">
        <f t="shared" si="8"/>
        <v>0</v>
      </c>
      <c r="P118" s="90">
        <f t="shared" si="9"/>
        <v>0</v>
      </c>
      <c r="Q118" s="91">
        <f t="shared" si="10"/>
        <v>0</v>
      </c>
    </row>
    <row r="119" spans="1:17" x14ac:dyDescent="0.3">
      <c r="A119" s="80" t="s">
        <v>2838</v>
      </c>
      <c r="B119" s="81" t="s">
        <v>2783</v>
      </c>
      <c r="C119" s="86">
        <v>51421.244454831518</v>
      </c>
      <c r="D119" s="86">
        <v>0</v>
      </c>
      <c r="E119" s="86">
        <v>0</v>
      </c>
      <c r="F119" s="86">
        <v>0</v>
      </c>
      <c r="G119" s="87">
        <v>51421.244454831518</v>
      </c>
      <c r="H119" s="90">
        <v>51421.244454831518</v>
      </c>
      <c r="I119" s="90">
        <v>0</v>
      </c>
      <c r="J119" s="90">
        <v>0</v>
      </c>
      <c r="K119" s="90">
        <v>0</v>
      </c>
      <c r="L119" s="91">
        <v>51421.244454831518</v>
      </c>
      <c r="M119" s="90">
        <f t="shared" si="6"/>
        <v>0</v>
      </c>
      <c r="N119" s="90">
        <f t="shared" si="7"/>
        <v>0</v>
      </c>
      <c r="O119" s="90">
        <f t="shared" si="8"/>
        <v>0</v>
      </c>
      <c r="P119" s="90">
        <f t="shared" si="9"/>
        <v>0</v>
      </c>
      <c r="Q119" s="91">
        <f t="shared" si="10"/>
        <v>0</v>
      </c>
    </row>
    <row r="120" spans="1:17" x14ac:dyDescent="0.3">
      <c r="A120" s="80" t="s">
        <v>2839</v>
      </c>
      <c r="B120" s="81" t="s">
        <v>2783</v>
      </c>
      <c r="C120" s="86">
        <v>51421.244454831518</v>
      </c>
      <c r="D120" s="86">
        <v>0</v>
      </c>
      <c r="E120" s="86">
        <v>0</v>
      </c>
      <c r="F120" s="86">
        <v>0</v>
      </c>
      <c r="G120" s="87">
        <v>51421.244454831518</v>
      </c>
      <c r="H120" s="90">
        <v>51421.244454831518</v>
      </c>
      <c r="I120" s="90">
        <v>0</v>
      </c>
      <c r="J120" s="90">
        <v>0</v>
      </c>
      <c r="K120" s="90">
        <v>0</v>
      </c>
      <c r="L120" s="91">
        <v>51421.244454831518</v>
      </c>
      <c r="M120" s="90">
        <f t="shared" si="6"/>
        <v>0</v>
      </c>
      <c r="N120" s="90">
        <f t="shared" si="7"/>
        <v>0</v>
      </c>
      <c r="O120" s="90">
        <f t="shared" si="8"/>
        <v>0</v>
      </c>
      <c r="P120" s="90">
        <f t="shared" si="9"/>
        <v>0</v>
      </c>
      <c r="Q120" s="91">
        <f t="shared" si="10"/>
        <v>0</v>
      </c>
    </row>
    <row r="121" spans="1:17" x14ac:dyDescent="0.3">
      <c r="A121" s="80" t="s">
        <v>2839</v>
      </c>
      <c r="B121" s="81" t="s">
        <v>2783</v>
      </c>
      <c r="C121" s="86">
        <v>51421.244454831518</v>
      </c>
      <c r="D121" s="86">
        <v>0</v>
      </c>
      <c r="E121" s="86">
        <v>0</v>
      </c>
      <c r="F121" s="86">
        <v>0</v>
      </c>
      <c r="G121" s="87">
        <v>51421.244454831518</v>
      </c>
      <c r="H121" s="90">
        <v>51421.244454831518</v>
      </c>
      <c r="I121" s="90">
        <v>0</v>
      </c>
      <c r="J121" s="90">
        <v>0</v>
      </c>
      <c r="K121" s="90">
        <v>0</v>
      </c>
      <c r="L121" s="91">
        <v>51421.244454831518</v>
      </c>
      <c r="M121" s="90">
        <f t="shared" si="6"/>
        <v>0</v>
      </c>
      <c r="N121" s="90">
        <f t="shared" si="7"/>
        <v>0</v>
      </c>
      <c r="O121" s="90">
        <f t="shared" si="8"/>
        <v>0</v>
      </c>
      <c r="P121" s="90">
        <f t="shared" si="9"/>
        <v>0</v>
      </c>
      <c r="Q121" s="91">
        <f t="shared" si="10"/>
        <v>0</v>
      </c>
    </row>
    <row r="122" spans="1:17" x14ac:dyDescent="0.3">
      <c r="A122" s="80"/>
      <c r="B122" s="81" t="s">
        <v>2783</v>
      </c>
      <c r="C122" s="86">
        <v>4433.5814991499083</v>
      </c>
      <c r="D122" s="86">
        <v>0</v>
      </c>
      <c r="E122" s="86">
        <v>0</v>
      </c>
      <c r="F122" s="86">
        <v>0</v>
      </c>
      <c r="G122" s="87">
        <v>4433.5814991499083</v>
      </c>
      <c r="H122" s="90">
        <v>4433.5814991499083</v>
      </c>
      <c r="I122" s="90">
        <v>0</v>
      </c>
      <c r="J122" s="90">
        <v>0</v>
      </c>
      <c r="K122" s="90">
        <v>0</v>
      </c>
      <c r="L122" s="91">
        <v>4433.5814991499083</v>
      </c>
      <c r="M122" s="90">
        <f t="shared" si="6"/>
        <v>0</v>
      </c>
      <c r="N122" s="90">
        <f t="shared" si="7"/>
        <v>0</v>
      </c>
      <c r="O122" s="90">
        <f t="shared" si="8"/>
        <v>0</v>
      </c>
      <c r="P122" s="90">
        <f t="shared" si="9"/>
        <v>0</v>
      </c>
      <c r="Q122" s="91">
        <f t="shared" si="10"/>
        <v>0</v>
      </c>
    </row>
    <row r="123" spans="1:17" x14ac:dyDescent="0.3">
      <c r="A123" s="80">
        <v>501168</v>
      </c>
      <c r="B123" s="81" t="s">
        <v>2784</v>
      </c>
      <c r="C123" s="86">
        <v>3784269.7787844138</v>
      </c>
      <c r="D123" s="86">
        <v>0</v>
      </c>
      <c r="E123" s="86">
        <v>0</v>
      </c>
      <c r="F123" s="86">
        <v>0</v>
      </c>
      <c r="G123" s="87">
        <v>3784269.7787844138</v>
      </c>
      <c r="H123" s="90">
        <v>2425448.2182772253</v>
      </c>
      <c r="I123" s="90">
        <v>0</v>
      </c>
      <c r="J123" s="90">
        <v>0</v>
      </c>
      <c r="K123" s="90">
        <v>0</v>
      </c>
      <c r="L123" s="91">
        <v>2425448.2182772253</v>
      </c>
      <c r="M123" s="90">
        <f t="shared" si="6"/>
        <v>1358821.5605071886</v>
      </c>
      <c r="N123" s="90">
        <f t="shared" si="7"/>
        <v>0</v>
      </c>
      <c r="O123" s="90">
        <f t="shared" si="8"/>
        <v>0</v>
      </c>
      <c r="P123" s="90">
        <f t="shared" si="9"/>
        <v>0</v>
      </c>
      <c r="Q123" s="91">
        <f t="shared" si="10"/>
        <v>1358821.5605071886</v>
      </c>
    </row>
    <row r="124" spans="1:17" x14ac:dyDescent="0.3">
      <c r="A124" s="80" t="s">
        <v>2840</v>
      </c>
      <c r="B124" s="81" t="s">
        <v>2784</v>
      </c>
      <c r="C124" s="86">
        <v>775348.50902988599</v>
      </c>
      <c r="D124" s="86">
        <v>0</v>
      </c>
      <c r="E124" s="86">
        <v>0</v>
      </c>
      <c r="F124" s="86">
        <v>0</v>
      </c>
      <c r="G124" s="87">
        <v>775348.50902988599</v>
      </c>
      <c r="H124" s="90">
        <v>775348.50902988599</v>
      </c>
      <c r="I124" s="90">
        <v>0</v>
      </c>
      <c r="J124" s="90">
        <v>0</v>
      </c>
      <c r="K124" s="90">
        <v>0</v>
      </c>
      <c r="L124" s="91">
        <v>775348.50902988599</v>
      </c>
      <c r="M124" s="90">
        <f t="shared" si="6"/>
        <v>0</v>
      </c>
      <c r="N124" s="90">
        <f t="shared" si="7"/>
        <v>0</v>
      </c>
      <c r="O124" s="90">
        <f t="shared" si="8"/>
        <v>0</v>
      </c>
      <c r="P124" s="90">
        <f t="shared" si="9"/>
        <v>0</v>
      </c>
      <c r="Q124" s="91">
        <f t="shared" si="10"/>
        <v>0</v>
      </c>
    </row>
    <row r="125" spans="1:17" x14ac:dyDescent="0.3">
      <c r="A125" s="80" t="s">
        <v>203</v>
      </c>
      <c r="B125" s="81" t="s">
        <v>2784</v>
      </c>
      <c r="C125" s="86">
        <v>775348.50902988599</v>
      </c>
      <c r="D125" s="86">
        <v>0</v>
      </c>
      <c r="E125" s="86">
        <v>0</v>
      </c>
      <c r="F125" s="86">
        <v>0</v>
      </c>
      <c r="G125" s="87">
        <v>775348.50902988599</v>
      </c>
      <c r="H125" s="90">
        <v>775348.50902988599</v>
      </c>
      <c r="I125" s="90">
        <v>0</v>
      </c>
      <c r="J125" s="90">
        <v>0</v>
      </c>
      <c r="K125" s="90">
        <v>0</v>
      </c>
      <c r="L125" s="91">
        <v>775348.50902988599</v>
      </c>
      <c r="M125" s="90">
        <f t="shared" si="6"/>
        <v>0</v>
      </c>
      <c r="N125" s="90">
        <f t="shared" si="7"/>
        <v>0</v>
      </c>
      <c r="O125" s="90">
        <f t="shared" si="8"/>
        <v>0</v>
      </c>
      <c r="P125" s="90">
        <f t="shared" si="9"/>
        <v>0</v>
      </c>
      <c r="Q125" s="91">
        <f t="shared" si="10"/>
        <v>0</v>
      </c>
    </row>
    <row r="126" spans="1:17" x14ac:dyDescent="0.3">
      <c r="A126" s="80">
        <v>500694</v>
      </c>
      <c r="B126" s="81" t="s">
        <v>2785</v>
      </c>
      <c r="C126" s="86">
        <v>1963327.0383975138</v>
      </c>
      <c r="D126" s="86">
        <v>0</v>
      </c>
      <c r="E126" s="86">
        <v>0</v>
      </c>
      <c r="F126" s="86">
        <v>0</v>
      </c>
      <c r="G126" s="87">
        <v>1963327.0383975138</v>
      </c>
      <c r="H126" s="90">
        <v>1315007.8373283183</v>
      </c>
      <c r="I126" s="90">
        <v>0</v>
      </c>
      <c r="J126" s="90">
        <v>0</v>
      </c>
      <c r="K126" s="90">
        <v>0</v>
      </c>
      <c r="L126" s="91">
        <v>1315007.8373283183</v>
      </c>
      <c r="M126" s="90">
        <f t="shared" si="6"/>
        <v>648319.20106919552</v>
      </c>
      <c r="N126" s="90">
        <f t="shared" si="7"/>
        <v>0</v>
      </c>
      <c r="O126" s="90">
        <f t="shared" si="8"/>
        <v>0</v>
      </c>
      <c r="P126" s="90">
        <f t="shared" si="9"/>
        <v>0</v>
      </c>
      <c r="Q126" s="91">
        <f t="shared" si="10"/>
        <v>648319.20106919552</v>
      </c>
    </row>
    <row r="127" spans="1:17" x14ac:dyDescent="0.3">
      <c r="A127" s="80">
        <v>500693</v>
      </c>
      <c r="B127" s="81" t="s">
        <v>2785</v>
      </c>
      <c r="C127" s="86">
        <v>40482.994086600549</v>
      </c>
      <c r="D127" s="86">
        <v>0</v>
      </c>
      <c r="E127" s="86">
        <v>0</v>
      </c>
      <c r="F127" s="86">
        <v>0</v>
      </c>
      <c r="G127" s="87">
        <v>40482.994086600549</v>
      </c>
      <c r="H127" s="90">
        <v>0</v>
      </c>
      <c r="I127" s="90">
        <v>0</v>
      </c>
      <c r="J127" s="90">
        <v>0</v>
      </c>
      <c r="K127" s="90">
        <v>0</v>
      </c>
      <c r="L127" s="91">
        <v>0</v>
      </c>
      <c r="M127" s="90">
        <f t="shared" si="6"/>
        <v>40482.994086600549</v>
      </c>
      <c r="N127" s="90">
        <f t="shared" si="7"/>
        <v>0</v>
      </c>
      <c r="O127" s="90">
        <f t="shared" si="8"/>
        <v>0</v>
      </c>
      <c r="P127" s="90">
        <f t="shared" si="9"/>
        <v>0</v>
      </c>
      <c r="Q127" s="91">
        <f t="shared" si="10"/>
        <v>40482.994086600549</v>
      </c>
    </row>
    <row r="128" spans="1:17" x14ac:dyDescent="0.3">
      <c r="A128" s="80">
        <v>501175</v>
      </c>
      <c r="B128" s="81" t="s">
        <v>2786</v>
      </c>
      <c r="C128" s="86">
        <v>53729.127986669002</v>
      </c>
      <c r="D128" s="86">
        <v>0</v>
      </c>
      <c r="E128" s="86">
        <v>0</v>
      </c>
      <c r="F128" s="86">
        <v>0</v>
      </c>
      <c r="G128" s="87">
        <v>53729.127986669002</v>
      </c>
      <c r="H128" s="90">
        <v>26039.450296674833</v>
      </c>
      <c r="I128" s="90">
        <v>0</v>
      </c>
      <c r="J128" s="90">
        <v>0</v>
      </c>
      <c r="K128" s="90">
        <v>0</v>
      </c>
      <c r="L128" s="91">
        <v>26039.450296674833</v>
      </c>
      <c r="M128" s="90">
        <f t="shared" si="6"/>
        <v>27689.677689994169</v>
      </c>
      <c r="N128" s="90">
        <f t="shared" si="7"/>
        <v>0</v>
      </c>
      <c r="O128" s="90">
        <f t="shared" si="8"/>
        <v>0</v>
      </c>
      <c r="P128" s="90">
        <f t="shared" si="9"/>
        <v>0</v>
      </c>
      <c r="Q128" s="91">
        <f t="shared" si="10"/>
        <v>27689.677689994169</v>
      </c>
    </row>
    <row r="129" spans="1:17" x14ac:dyDescent="0.3">
      <c r="A129" s="80">
        <v>501026</v>
      </c>
      <c r="B129" s="81" t="s">
        <v>2787</v>
      </c>
      <c r="C129" s="86">
        <v>0</v>
      </c>
      <c r="D129" s="86">
        <v>0</v>
      </c>
      <c r="E129" s="86">
        <v>381359.79735359509</v>
      </c>
      <c r="F129" s="86">
        <v>0</v>
      </c>
      <c r="G129" s="87">
        <v>381359.79735359509</v>
      </c>
      <c r="H129" s="90">
        <v>0</v>
      </c>
      <c r="I129" s="90">
        <v>0</v>
      </c>
      <c r="J129" s="90">
        <v>0</v>
      </c>
      <c r="K129" s="90">
        <v>0</v>
      </c>
      <c r="L129" s="91">
        <v>0</v>
      </c>
      <c r="M129" s="90">
        <f t="shared" si="6"/>
        <v>0</v>
      </c>
      <c r="N129" s="90">
        <f t="shared" si="7"/>
        <v>0</v>
      </c>
      <c r="O129" s="90">
        <f t="shared" si="8"/>
        <v>381359.79735359509</v>
      </c>
      <c r="P129" s="90">
        <f t="shared" si="9"/>
        <v>0</v>
      </c>
      <c r="Q129" s="91">
        <f t="shared" si="10"/>
        <v>381359.79735359509</v>
      </c>
    </row>
    <row r="130" spans="1:17" x14ac:dyDescent="0.3">
      <c r="A130" s="80">
        <v>501096</v>
      </c>
      <c r="B130" s="81" t="s">
        <v>2788</v>
      </c>
      <c r="C130" s="86">
        <v>341922.83410141693</v>
      </c>
      <c r="D130" s="86">
        <v>0</v>
      </c>
      <c r="E130" s="86">
        <v>0</v>
      </c>
      <c r="F130" s="86">
        <v>0</v>
      </c>
      <c r="G130" s="87">
        <v>341922.83410141693</v>
      </c>
      <c r="H130" s="90">
        <v>0</v>
      </c>
      <c r="I130" s="90">
        <v>0</v>
      </c>
      <c r="J130" s="90">
        <v>0</v>
      </c>
      <c r="K130" s="90">
        <v>0</v>
      </c>
      <c r="L130" s="91">
        <v>0</v>
      </c>
      <c r="M130" s="90">
        <f t="shared" si="6"/>
        <v>341922.83410141693</v>
      </c>
      <c r="N130" s="90">
        <f t="shared" si="7"/>
        <v>0</v>
      </c>
      <c r="O130" s="90">
        <f t="shared" si="8"/>
        <v>0</v>
      </c>
      <c r="P130" s="90">
        <f t="shared" si="9"/>
        <v>0</v>
      </c>
      <c r="Q130" s="91">
        <f t="shared" si="10"/>
        <v>341922.83410141693</v>
      </c>
    </row>
    <row r="131" spans="1:17" x14ac:dyDescent="0.3">
      <c r="A131" s="80">
        <v>501110</v>
      </c>
      <c r="B131" s="81" t="s">
        <v>2789</v>
      </c>
      <c r="C131" s="86">
        <v>298896.16541053518</v>
      </c>
      <c r="D131" s="86">
        <v>0</v>
      </c>
      <c r="E131" s="86">
        <v>0</v>
      </c>
      <c r="F131" s="86">
        <v>0</v>
      </c>
      <c r="G131" s="87">
        <v>298896.16541053518</v>
      </c>
      <c r="H131" s="90">
        <v>5222.4104023147938</v>
      </c>
      <c r="I131" s="90">
        <v>0</v>
      </c>
      <c r="J131" s="90">
        <v>0</v>
      </c>
      <c r="K131" s="90">
        <v>0</v>
      </c>
      <c r="L131" s="91">
        <v>5222.4104023147938</v>
      </c>
      <c r="M131" s="90">
        <f t="shared" si="6"/>
        <v>293673.75500822038</v>
      </c>
      <c r="N131" s="90">
        <f t="shared" si="7"/>
        <v>0</v>
      </c>
      <c r="O131" s="90">
        <f t="shared" si="8"/>
        <v>0</v>
      </c>
      <c r="P131" s="90">
        <f t="shared" si="9"/>
        <v>0</v>
      </c>
      <c r="Q131" s="91">
        <f t="shared" si="10"/>
        <v>293673.75500822038</v>
      </c>
    </row>
    <row r="132" spans="1:17" x14ac:dyDescent="0.3">
      <c r="A132" s="80">
        <v>501224</v>
      </c>
      <c r="B132" s="81" t="s">
        <v>2789</v>
      </c>
      <c r="C132" s="86">
        <v>294957.783211887</v>
      </c>
      <c r="D132" s="86">
        <v>0</v>
      </c>
      <c r="E132" s="86">
        <v>0</v>
      </c>
      <c r="F132" s="86">
        <v>0</v>
      </c>
      <c r="G132" s="87">
        <v>294957.783211887</v>
      </c>
      <c r="H132" s="90">
        <v>178582.54382187722</v>
      </c>
      <c r="I132" s="90">
        <v>0</v>
      </c>
      <c r="J132" s="90">
        <v>0</v>
      </c>
      <c r="K132" s="90">
        <v>0</v>
      </c>
      <c r="L132" s="91">
        <v>178582.54382187722</v>
      </c>
      <c r="M132" s="90">
        <f t="shared" ref="M132:M195" si="11">C132-H132</f>
        <v>116375.23939000978</v>
      </c>
      <c r="N132" s="90">
        <f t="shared" ref="N132:N195" si="12">D132-I132</f>
        <v>0</v>
      </c>
      <c r="O132" s="90">
        <f t="shared" ref="O132:O195" si="13">E132-J132</f>
        <v>0</v>
      </c>
      <c r="P132" s="90">
        <f t="shared" ref="P132:P195" si="14">F132-K132</f>
        <v>0</v>
      </c>
      <c r="Q132" s="91">
        <f t="shared" ref="Q132:Q195" si="15">G132-L132</f>
        <v>116375.23939000978</v>
      </c>
    </row>
    <row r="133" spans="1:17" x14ac:dyDescent="0.3">
      <c r="A133" s="80">
        <v>501169</v>
      </c>
      <c r="B133" s="81" t="s">
        <v>2790</v>
      </c>
      <c r="C133" s="86">
        <v>33911.80931448171</v>
      </c>
      <c r="D133" s="86">
        <v>0</v>
      </c>
      <c r="E133" s="86">
        <v>0</v>
      </c>
      <c r="F133" s="86">
        <v>0</v>
      </c>
      <c r="G133" s="87">
        <v>33911.80931448171</v>
      </c>
      <c r="H133" s="90">
        <v>20968.206994214648</v>
      </c>
      <c r="I133" s="90">
        <v>0</v>
      </c>
      <c r="J133" s="90">
        <v>0</v>
      </c>
      <c r="K133" s="90">
        <v>0</v>
      </c>
      <c r="L133" s="91">
        <v>20968.206994214648</v>
      </c>
      <c r="M133" s="90">
        <f t="shared" si="11"/>
        <v>12943.602320267062</v>
      </c>
      <c r="N133" s="90">
        <f t="shared" si="12"/>
        <v>0</v>
      </c>
      <c r="O133" s="90">
        <f t="shared" si="13"/>
        <v>0</v>
      </c>
      <c r="P133" s="90">
        <f t="shared" si="14"/>
        <v>0</v>
      </c>
      <c r="Q133" s="91">
        <f t="shared" si="15"/>
        <v>12943.602320267062</v>
      </c>
    </row>
    <row r="134" spans="1:17" x14ac:dyDescent="0.3">
      <c r="A134" s="80">
        <v>501170</v>
      </c>
      <c r="B134" s="81" t="s">
        <v>2790</v>
      </c>
      <c r="C134" s="86">
        <v>15762.977107136687</v>
      </c>
      <c r="D134" s="86">
        <v>0</v>
      </c>
      <c r="E134" s="86">
        <v>0</v>
      </c>
      <c r="F134" s="86">
        <v>0</v>
      </c>
      <c r="G134" s="87">
        <v>15762.977107136687</v>
      </c>
      <c r="H134" s="90">
        <v>0</v>
      </c>
      <c r="I134" s="90">
        <v>0</v>
      </c>
      <c r="J134" s="90">
        <v>0</v>
      </c>
      <c r="K134" s="90">
        <v>0</v>
      </c>
      <c r="L134" s="91">
        <v>0</v>
      </c>
      <c r="M134" s="90">
        <f t="shared" si="11"/>
        <v>15762.977107136687</v>
      </c>
      <c r="N134" s="90">
        <f t="shared" si="12"/>
        <v>0</v>
      </c>
      <c r="O134" s="90">
        <f t="shared" si="13"/>
        <v>0</v>
      </c>
      <c r="P134" s="90">
        <f t="shared" si="14"/>
        <v>0</v>
      </c>
      <c r="Q134" s="91">
        <f t="shared" si="15"/>
        <v>15762.977107136687</v>
      </c>
    </row>
    <row r="135" spans="1:17" x14ac:dyDescent="0.3">
      <c r="A135" s="80">
        <v>501218</v>
      </c>
      <c r="B135" s="81" t="s">
        <v>2791</v>
      </c>
      <c r="C135" s="86">
        <v>171835.68678980364</v>
      </c>
      <c r="D135" s="86">
        <v>0</v>
      </c>
      <c r="E135" s="86">
        <v>0</v>
      </c>
      <c r="F135" s="86">
        <v>0</v>
      </c>
      <c r="G135" s="87">
        <v>171835.68678980364</v>
      </c>
      <c r="H135" s="90">
        <v>20977.606014011304</v>
      </c>
      <c r="I135" s="90">
        <v>0</v>
      </c>
      <c r="J135" s="90">
        <v>0</v>
      </c>
      <c r="K135" s="90">
        <v>0</v>
      </c>
      <c r="L135" s="91">
        <v>20977.606014011304</v>
      </c>
      <c r="M135" s="90">
        <f t="shared" si="11"/>
        <v>150858.08077579233</v>
      </c>
      <c r="N135" s="90">
        <f t="shared" si="12"/>
        <v>0</v>
      </c>
      <c r="O135" s="90">
        <f t="shared" si="13"/>
        <v>0</v>
      </c>
      <c r="P135" s="90">
        <f t="shared" si="14"/>
        <v>0</v>
      </c>
      <c r="Q135" s="91">
        <f t="shared" si="15"/>
        <v>150858.08077579233</v>
      </c>
    </row>
    <row r="136" spans="1:17" x14ac:dyDescent="0.3">
      <c r="A136" s="80">
        <v>500943</v>
      </c>
      <c r="B136" s="81" t="s">
        <v>2792</v>
      </c>
      <c r="C136" s="86">
        <v>0</v>
      </c>
      <c r="D136" s="86">
        <v>0</v>
      </c>
      <c r="E136" s="86">
        <v>6985102.9379962161</v>
      </c>
      <c r="F136" s="86">
        <v>0</v>
      </c>
      <c r="G136" s="87">
        <v>6985102.9379962161</v>
      </c>
      <c r="H136" s="90">
        <v>0</v>
      </c>
      <c r="I136" s="90">
        <v>0</v>
      </c>
      <c r="J136" s="90">
        <v>4309927.7952618552</v>
      </c>
      <c r="K136" s="90">
        <v>0</v>
      </c>
      <c r="L136" s="91">
        <v>4309927.7952618552</v>
      </c>
      <c r="M136" s="90">
        <f t="shared" si="11"/>
        <v>0</v>
      </c>
      <c r="N136" s="90">
        <f t="shared" si="12"/>
        <v>0</v>
      </c>
      <c r="O136" s="90">
        <f t="shared" si="13"/>
        <v>2675175.1427343609</v>
      </c>
      <c r="P136" s="90">
        <f t="shared" si="14"/>
        <v>0</v>
      </c>
      <c r="Q136" s="91">
        <f t="shared" si="15"/>
        <v>2675175.1427343609</v>
      </c>
    </row>
    <row r="137" spans="1:17" x14ac:dyDescent="0.3">
      <c r="A137" s="80">
        <v>500941</v>
      </c>
      <c r="B137" s="81" t="s">
        <v>2792</v>
      </c>
      <c r="C137" s="86">
        <v>0</v>
      </c>
      <c r="D137" s="86">
        <v>0</v>
      </c>
      <c r="E137" s="86">
        <v>43731.593251721519</v>
      </c>
      <c r="F137" s="86">
        <v>0</v>
      </c>
      <c r="G137" s="87">
        <v>43731.593251721519</v>
      </c>
      <c r="H137" s="90">
        <v>0</v>
      </c>
      <c r="I137" s="90">
        <v>0</v>
      </c>
      <c r="J137" s="90">
        <v>0</v>
      </c>
      <c r="K137" s="90">
        <v>0</v>
      </c>
      <c r="L137" s="91">
        <v>0</v>
      </c>
      <c r="M137" s="90">
        <f t="shared" si="11"/>
        <v>0</v>
      </c>
      <c r="N137" s="90">
        <f t="shared" si="12"/>
        <v>0</v>
      </c>
      <c r="O137" s="90">
        <f t="shared" si="13"/>
        <v>43731.593251721519</v>
      </c>
      <c r="P137" s="90">
        <f t="shared" si="14"/>
        <v>0</v>
      </c>
      <c r="Q137" s="91">
        <f t="shared" si="15"/>
        <v>43731.593251721519</v>
      </c>
    </row>
    <row r="138" spans="1:17" x14ac:dyDescent="0.3">
      <c r="A138" s="80">
        <v>501118</v>
      </c>
      <c r="B138" s="81" t="s">
        <v>2793</v>
      </c>
      <c r="C138" s="86">
        <v>138082.07900768978</v>
      </c>
      <c r="D138" s="86">
        <v>0</v>
      </c>
      <c r="E138" s="86">
        <v>0</v>
      </c>
      <c r="F138" s="86">
        <v>0</v>
      </c>
      <c r="G138" s="87">
        <v>138082.07900768978</v>
      </c>
      <c r="H138" s="90">
        <v>0</v>
      </c>
      <c r="I138" s="90">
        <v>0</v>
      </c>
      <c r="J138" s="90">
        <v>0</v>
      </c>
      <c r="K138" s="90">
        <v>0</v>
      </c>
      <c r="L138" s="91">
        <v>0</v>
      </c>
      <c r="M138" s="90">
        <f t="shared" si="11"/>
        <v>138082.07900768978</v>
      </c>
      <c r="N138" s="90">
        <f t="shared" si="12"/>
        <v>0</v>
      </c>
      <c r="O138" s="90">
        <f t="shared" si="13"/>
        <v>0</v>
      </c>
      <c r="P138" s="90">
        <f t="shared" si="14"/>
        <v>0</v>
      </c>
      <c r="Q138" s="91">
        <f t="shared" si="15"/>
        <v>138082.07900768978</v>
      </c>
    </row>
    <row r="139" spans="1:17" x14ac:dyDescent="0.3">
      <c r="A139" s="80">
        <v>500400</v>
      </c>
      <c r="B139" s="81" t="s">
        <v>2794</v>
      </c>
      <c r="C139" s="86">
        <v>45273.189130714039</v>
      </c>
      <c r="D139" s="86">
        <v>0</v>
      </c>
      <c r="E139" s="86">
        <v>0</v>
      </c>
      <c r="F139" s="86">
        <v>0</v>
      </c>
      <c r="G139" s="87">
        <v>45273.189130714039</v>
      </c>
      <c r="H139" s="90">
        <v>0</v>
      </c>
      <c r="I139" s="90">
        <v>0</v>
      </c>
      <c r="J139" s="90">
        <v>0</v>
      </c>
      <c r="K139" s="90">
        <v>0</v>
      </c>
      <c r="L139" s="91">
        <v>0</v>
      </c>
      <c r="M139" s="90">
        <f t="shared" si="11"/>
        <v>45273.189130714039</v>
      </c>
      <c r="N139" s="90">
        <f t="shared" si="12"/>
        <v>0</v>
      </c>
      <c r="O139" s="90">
        <f t="shared" si="13"/>
        <v>0</v>
      </c>
      <c r="P139" s="90">
        <f t="shared" si="14"/>
        <v>0</v>
      </c>
      <c r="Q139" s="91">
        <f t="shared" si="15"/>
        <v>45273.189130714039</v>
      </c>
    </row>
    <row r="140" spans="1:17" x14ac:dyDescent="0.3">
      <c r="A140" s="80">
        <v>500401</v>
      </c>
      <c r="B140" s="81" t="s">
        <v>2795</v>
      </c>
      <c r="C140" s="86">
        <v>9995.274287207294</v>
      </c>
      <c r="D140" s="86">
        <v>0</v>
      </c>
      <c r="E140" s="86">
        <v>0</v>
      </c>
      <c r="F140" s="86">
        <v>0</v>
      </c>
      <c r="G140" s="87">
        <v>9995.274287207294</v>
      </c>
      <c r="H140" s="90">
        <v>0</v>
      </c>
      <c r="I140" s="90">
        <v>0</v>
      </c>
      <c r="J140" s="90">
        <v>0</v>
      </c>
      <c r="K140" s="90">
        <v>0</v>
      </c>
      <c r="L140" s="91">
        <v>0</v>
      </c>
      <c r="M140" s="90">
        <f t="shared" si="11"/>
        <v>9995.274287207294</v>
      </c>
      <c r="N140" s="90">
        <f t="shared" si="12"/>
        <v>0</v>
      </c>
      <c r="O140" s="90">
        <f t="shared" si="13"/>
        <v>0</v>
      </c>
      <c r="P140" s="90">
        <f t="shared" si="14"/>
        <v>0</v>
      </c>
      <c r="Q140" s="91">
        <f t="shared" si="15"/>
        <v>9995.274287207294</v>
      </c>
    </row>
    <row r="141" spans="1:17" x14ac:dyDescent="0.3">
      <c r="A141" s="80">
        <v>501206</v>
      </c>
      <c r="B141" s="81" t="s">
        <v>2796</v>
      </c>
      <c r="C141" s="86">
        <v>908.18627489881214</v>
      </c>
      <c r="D141" s="86">
        <v>0</v>
      </c>
      <c r="E141" s="86">
        <v>0</v>
      </c>
      <c r="F141" s="86">
        <v>0</v>
      </c>
      <c r="G141" s="87">
        <v>908.18627489881214</v>
      </c>
      <c r="H141" s="90">
        <v>-195.45446859288461</v>
      </c>
      <c r="I141" s="90">
        <v>0</v>
      </c>
      <c r="J141" s="90">
        <v>0</v>
      </c>
      <c r="K141" s="90">
        <v>0</v>
      </c>
      <c r="L141" s="91">
        <v>-195.45446859288461</v>
      </c>
      <c r="M141" s="90">
        <f t="shared" si="11"/>
        <v>1103.6407434916969</v>
      </c>
      <c r="N141" s="90">
        <f t="shared" si="12"/>
        <v>0</v>
      </c>
      <c r="O141" s="90">
        <f t="shared" si="13"/>
        <v>0</v>
      </c>
      <c r="P141" s="90">
        <f t="shared" si="14"/>
        <v>0</v>
      </c>
      <c r="Q141" s="91">
        <f t="shared" si="15"/>
        <v>1103.6407434916969</v>
      </c>
    </row>
    <row r="142" spans="1:17" x14ac:dyDescent="0.3">
      <c r="A142" s="80">
        <v>501203</v>
      </c>
      <c r="B142" s="81" t="s">
        <v>2796</v>
      </c>
      <c r="C142" s="86">
        <v>5135.7732194462878</v>
      </c>
      <c r="D142" s="86">
        <v>0</v>
      </c>
      <c r="E142" s="86">
        <v>0</v>
      </c>
      <c r="F142" s="86">
        <v>0</v>
      </c>
      <c r="G142" s="87">
        <v>5135.7732194462878</v>
      </c>
      <c r="H142" s="90">
        <v>0</v>
      </c>
      <c r="I142" s="90">
        <v>0</v>
      </c>
      <c r="J142" s="90">
        <v>0</v>
      </c>
      <c r="K142" s="90">
        <v>0</v>
      </c>
      <c r="L142" s="91">
        <v>0</v>
      </c>
      <c r="M142" s="90">
        <f t="shared" si="11"/>
        <v>5135.7732194462878</v>
      </c>
      <c r="N142" s="90">
        <f t="shared" si="12"/>
        <v>0</v>
      </c>
      <c r="O142" s="90">
        <f t="shared" si="13"/>
        <v>0</v>
      </c>
      <c r="P142" s="90">
        <f t="shared" si="14"/>
        <v>0</v>
      </c>
      <c r="Q142" s="91">
        <f t="shared" si="15"/>
        <v>5135.7732194462878</v>
      </c>
    </row>
    <row r="143" spans="1:17" x14ac:dyDescent="0.3">
      <c r="A143" s="80">
        <v>501166</v>
      </c>
      <c r="B143" s="81" t="s">
        <v>2797</v>
      </c>
      <c r="C143" s="86">
        <v>125784.17378528067</v>
      </c>
      <c r="D143" s="86">
        <v>0</v>
      </c>
      <c r="E143" s="86">
        <v>0</v>
      </c>
      <c r="F143" s="86">
        <v>0</v>
      </c>
      <c r="G143" s="87">
        <v>125784.17378528067</v>
      </c>
      <c r="H143" s="90">
        <v>73808.677043377378</v>
      </c>
      <c r="I143" s="90">
        <v>0</v>
      </c>
      <c r="J143" s="90">
        <v>0</v>
      </c>
      <c r="K143" s="90">
        <v>0</v>
      </c>
      <c r="L143" s="91">
        <v>73808.677043377378</v>
      </c>
      <c r="M143" s="90">
        <f t="shared" si="11"/>
        <v>51975.496741903291</v>
      </c>
      <c r="N143" s="90">
        <f t="shared" si="12"/>
        <v>0</v>
      </c>
      <c r="O143" s="90">
        <f t="shared" si="13"/>
        <v>0</v>
      </c>
      <c r="P143" s="90">
        <f t="shared" si="14"/>
        <v>0</v>
      </c>
      <c r="Q143" s="91">
        <f t="shared" si="15"/>
        <v>51975.496741903291</v>
      </c>
    </row>
    <row r="144" spans="1:17" x14ac:dyDescent="0.3">
      <c r="A144" s="80">
        <v>501173</v>
      </c>
      <c r="B144" s="81" t="s">
        <v>2797</v>
      </c>
      <c r="C144" s="86">
        <v>51057.662579311836</v>
      </c>
      <c r="D144" s="86">
        <v>0</v>
      </c>
      <c r="E144" s="86">
        <v>0</v>
      </c>
      <c r="F144" s="86">
        <v>0</v>
      </c>
      <c r="G144" s="87">
        <v>51057.662579311836</v>
      </c>
      <c r="H144" s="90">
        <v>1732.2636266711008</v>
      </c>
      <c r="I144" s="90">
        <v>0</v>
      </c>
      <c r="J144" s="90">
        <v>0</v>
      </c>
      <c r="K144" s="90">
        <v>0</v>
      </c>
      <c r="L144" s="91">
        <v>1732.2636266711008</v>
      </c>
      <c r="M144" s="90">
        <f t="shared" si="11"/>
        <v>49325.398952640739</v>
      </c>
      <c r="N144" s="90">
        <f t="shared" si="12"/>
        <v>0</v>
      </c>
      <c r="O144" s="90">
        <f t="shared" si="13"/>
        <v>0</v>
      </c>
      <c r="P144" s="90">
        <f t="shared" si="14"/>
        <v>0</v>
      </c>
      <c r="Q144" s="91">
        <f t="shared" si="15"/>
        <v>49325.398952640739</v>
      </c>
    </row>
    <row r="145" spans="1:17" x14ac:dyDescent="0.3">
      <c r="A145" s="80">
        <v>501066</v>
      </c>
      <c r="B145" s="81" t="s">
        <v>2798</v>
      </c>
      <c r="C145" s="86">
        <v>2285957.272663617</v>
      </c>
      <c r="D145" s="86">
        <v>0</v>
      </c>
      <c r="E145" s="86">
        <v>0</v>
      </c>
      <c r="F145" s="86">
        <v>0</v>
      </c>
      <c r="G145" s="87">
        <v>2285957.272663617</v>
      </c>
      <c r="H145" s="90">
        <v>0</v>
      </c>
      <c r="I145" s="90">
        <v>0</v>
      </c>
      <c r="J145" s="90">
        <v>0</v>
      </c>
      <c r="K145" s="90">
        <v>0</v>
      </c>
      <c r="L145" s="91">
        <v>0</v>
      </c>
      <c r="M145" s="90">
        <f t="shared" si="11"/>
        <v>2285957.272663617</v>
      </c>
      <c r="N145" s="90">
        <f t="shared" si="12"/>
        <v>0</v>
      </c>
      <c r="O145" s="90">
        <f t="shared" si="13"/>
        <v>0</v>
      </c>
      <c r="P145" s="90">
        <f t="shared" si="14"/>
        <v>0</v>
      </c>
      <c r="Q145" s="91">
        <f t="shared" si="15"/>
        <v>2285957.272663617</v>
      </c>
    </row>
    <row r="146" spans="1:17" x14ac:dyDescent="0.3">
      <c r="A146" s="80">
        <v>501184</v>
      </c>
      <c r="B146" s="81" t="s">
        <v>2799</v>
      </c>
      <c r="C146" s="86">
        <v>58803.272517949117</v>
      </c>
      <c r="D146" s="86">
        <v>0</v>
      </c>
      <c r="E146" s="86">
        <v>0</v>
      </c>
      <c r="F146" s="86">
        <v>0</v>
      </c>
      <c r="G146" s="87">
        <v>58803.272517949117</v>
      </c>
      <c r="H146" s="90">
        <v>15131.326343617506</v>
      </c>
      <c r="I146" s="90">
        <v>0</v>
      </c>
      <c r="J146" s="90">
        <v>0</v>
      </c>
      <c r="K146" s="90">
        <v>0</v>
      </c>
      <c r="L146" s="91">
        <v>15131.326343617506</v>
      </c>
      <c r="M146" s="90">
        <f t="shared" si="11"/>
        <v>43671.946174331613</v>
      </c>
      <c r="N146" s="90">
        <f t="shared" si="12"/>
        <v>0</v>
      </c>
      <c r="O146" s="90">
        <f t="shared" si="13"/>
        <v>0</v>
      </c>
      <c r="P146" s="90">
        <f t="shared" si="14"/>
        <v>0</v>
      </c>
      <c r="Q146" s="91">
        <f t="shared" si="15"/>
        <v>43671.946174331613</v>
      </c>
    </row>
    <row r="147" spans="1:17" x14ac:dyDescent="0.3">
      <c r="A147" s="80">
        <v>501196</v>
      </c>
      <c r="B147" s="81" t="s">
        <v>2800</v>
      </c>
      <c r="C147" s="86">
        <v>0</v>
      </c>
      <c r="D147" s="86">
        <v>0</v>
      </c>
      <c r="E147" s="86">
        <v>19475.187829898565</v>
      </c>
      <c r="F147" s="86">
        <v>0</v>
      </c>
      <c r="G147" s="87">
        <v>19475.187829898565</v>
      </c>
      <c r="H147" s="90">
        <v>0</v>
      </c>
      <c r="I147" s="90">
        <v>0</v>
      </c>
      <c r="J147" s="90">
        <v>7899.0956632259886</v>
      </c>
      <c r="K147" s="90">
        <v>0</v>
      </c>
      <c r="L147" s="91">
        <v>7899.0956632259886</v>
      </c>
      <c r="M147" s="90">
        <f t="shared" si="11"/>
        <v>0</v>
      </c>
      <c r="N147" s="90">
        <f t="shared" si="12"/>
        <v>0</v>
      </c>
      <c r="O147" s="90">
        <f t="shared" si="13"/>
        <v>11576.092166672577</v>
      </c>
      <c r="P147" s="90">
        <f t="shared" si="14"/>
        <v>0</v>
      </c>
      <c r="Q147" s="91">
        <f t="shared" si="15"/>
        <v>11576.092166672577</v>
      </c>
    </row>
    <row r="148" spans="1:17" x14ac:dyDescent="0.3">
      <c r="A148" s="80">
        <v>501098</v>
      </c>
      <c r="B148" s="81" t="s">
        <v>2801</v>
      </c>
      <c r="C148" s="86">
        <v>2445224.3305232893</v>
      </c>
      <c r="D148" s="86">
        <v>0</v>
      </c>
      <c r="E148" s="86">
        <v>0</v>
      </c>
      <c r="F148" s="86">
        <v>0</v>
      </c>
      <c r="G148" s="87">
        <v>2445224.3305232893</v>
      </c>
      <c r="H148" s="90">
        <v>0</v>
      </c>
      <c r="I148" s="90">
        <v>0</v>
      </c>
      <c r="J148" s="90">
        <v>0</v>
      </c>
      <c r="K148" s="90">
        <v>0</v>
      </c>
      <c r="L148" s="91">
        <v>0</v>
      </c>
      <c r="M148" s="90">
        <f t="shared" si="11"/>
        <v>2445224.3305232893</v>
      </c>
      <c r="N148" s="90">
        <f t="shared" si="12"/>
        <v>0</v>
      </c>
      <c r="O148" s="90">
        <f t="shared" si="13"/>
        <v>0</v>
      </c>
      <c r="P148" s="90">
        <f t="shared" si="14"/>
        <v>0</v>
      </c>
      <c r="Q148" s="91">
        <f t="shared" si="15"/>
        <v>2445224.3305232893</v>
      </c>
    </row>
    <row r="149" spans="1:17" x14ac:dyDescent="0.3">
      <c r="A149" s="80">
        <v>501075</v>
      </c>
      <c r="B149" s="81" t="s">
        <v>2802</v>
      </c>
      <c r="C149" s="86">
        <v>1273828.1150014326</v>
      </c>
      <c r="D149" s="86">
        <v>0</v>
      </c>
      <c r="E149" s="86">
        <v>0</v>
      </c>
      <c r="F149" s="86">
        <v>0</v>
      </c>
      <c r="G149" s="87">
        <v>1273828.1150014326</v>
      </c>
      <c r="H149" s="90">
        <v>0</v>
      </c>
      <c r="I149" s="90">
        <v>0</v>
      </c>
      <c r="J149" s="90">
        <v>0</v>
      </c>
      <c r="K149" s="90">
        <v>0</v>
      </c>
      <c r="L149" s="91">
        <v>0</v>
      </c>
      <c r="M149" s="90">
        <f t="shared" si="11"/>
        <v>1273828.1150014326</v>
      </c>
      <c r="N149" s="90">
        <f t="shared" si="12"/>
        <v>0</v>
      </c>
      <c r="O149" s="90">
        <f t="shared" si="13"/>
        <v>0</v>
      </c>
      <c r="P149" s="90">
        <f t="shared" si="14"/>
        <v>0</v>
      </c>
      <c r="Q149" s="91">
        <f t="shared" si="15"/>
        <v>1273828.1150014326</v>
      </c>
    </row>
    <row r="150" spans="1:17" x14ac:dyDescent="0.3">
      <c r="A150" s="80">
        <v>501077</v>
      </c>
      <c r="B150" s="81" t="s">
        <v>2803</v>
      </c>
      <c r="C150" s="86">
        <v>1302945.7964359506</v>
      </c>
      <c r="D150" s="86">
        <v>0</v>
      </c>
      <c r="E150" s="86">
        <v>0</v>
      </c>
      <c r="F150" s="86">
        <v>0</v>
      </c>
      <c r="G150" s="87">
        <v>1302945.7964359506</v>
      </c>
      <c r="H150" s="90">
        <v>0</v>
      </c>
      <c r="I150" s="90">
        <v>0</v>
      </c>
      <c r="J150" s="90">
        <v>0</v>
      </c>
      <c r="K150" s="90">
        <v>0</v>
      </c>
      <c r="L150" s="91">
        <v>0</v>
      </c>
      <c r="M150" s="90">
        <f t="shared" si="11"/>
        <v>1302945.7964359506</v>
      </c>
      <c r="N150" s="90">
        <f t="shared" si="12"/>
        <v>0</v>
      </c>
      <c r="O150" s="90">
        <f t="shared" si="13"/>
        <v>0</v>
      </c>
      <c r="P150" s="90">
        <f t="shared" si="14"/>
        <v>0</v>
      </c>
      <c r="Q150" s="91">
        <f t="shared" si="15"/>
        <v>1302945.7964359506</v>
      </c>
    </row>
    <row r="151" spans="1:17" x14ac:dyDescent="0.3">
      <c r="A151" s="80">
        <v>501076</v>
      </c>
      <c r="B151" s="81" t="s">
        <v>2804</v>
      </c>
      <c r="C151" s="86">
        <v>1272049.7835243661</v>
      </c>
      <c r="D151" s="86">
        <v>0</v>
      </c>
      <c r="E151" s="86">
        <v>0</v>
      </c>
      <c r="F151" s="86">
        <v>0</v>
      </c>
      <c r="G151" s="87">
        <v>1272049.7835243661</v>
      </c>
      <c r="H151" s="90">
        <v>0</v>
      </c>
      <c r="I151" s="90">
        <v>0</v>
      </c>
      <c r="J151" s="90">
        <v>0</v>
      </c>
      <c r="K151" s="90">
        <v>0</v>
      </c>
      <c r="L151" s="91">
        <v>0</v>
      </c>
      <c r="M151" s="90">
        <f t="shared" si="11"/>
        <v>1272049.7835243661</v>
      </c>
      <c r="N151" s="90">
        <f t="shared" si="12"/>
        <v>0</v>
      </c>
      <c r="O151" s="90">
        <f t="shared" si="13"/>
        <v>0</v>
      </c>
      <c r="P151" s="90">
        <f t="shared" si="14"/>
        <v>0</v>
      </c>
      <c r="Q151" s="91">
        <f t="shared" si="15"/>
        <v>1272049.7835243661</v>
      </c>
    </row>
    <row r="152" spans="1:17" x14ac:dyDescent="0.3">
      <c r="A152" s="80">
        <v>501078</v>
      </c>
      <c r="B152" s="81" t="s">
        <v>2805</v>
      </c>
      <c r="C152" s="86">
        <v>1272049.7835243661</v>
      </c>
      <c r="D152" s="86">
        <v>0</v>
      </c>
      <c r="E152" s="86">
        <v>0</v>
      </c>
      <c r="F152" s="86">
        <v>0</v>
      </c>
      <c r="G152" s="87">
        <v>1272049.7835243661</v>
      </c>
      <c r="H152" s="90">
        <v>0</v>
      </c>
      <c r="I152" s="90">
        <v>0</v>
      </c>
      <c r="J152" s="90">
        <v>0</v>
      </c>
      <c r="K152" s="90">
        <v>0</v>
      </c>
      <c r="L152" s="91">
        <v>0</v>
      </c>
      <c r="M152" s="90">
        <f t="shared" si="11"/>
        <v>1272049.7835243661</v>
      </c>
      <c r="N152" s="90">
        <f t="shared" si="12"/>
        <v>0</v>
      </c>
      <c r="O152" s="90">
        <f t="shared" si="13"/>
        <v>0</v>
      </c>
      <c r="P152" s="90">
        <f t="shared" si="14"/>
        <v>0</v>
      </c>
      <c r="Q152" s="91">
        <f t="shared" si="15"/>
        <v>1272049.7835243661</v>
      </c>
    </row>
    <row r="153" spans="1:17" x14ac:dyDescent="0.3">
      <c r="A153" s="80">
        <v>501072</v>
      </c>
      <c r="B153" s="81" t="s">
        <v>2806</v>
      </c>
      <c r="C153" s="86">
        <v>1261952.3647908389</v>
      </c>
      <c r="D153" s="86">
        <v>0</v>
      </c>
      <c r="E153" s="86">
        <v>0</v>
      </c>
      <c r="F153" s="86">
        <v>0</v>
      </c>
      <c r="G153" s="87">
        <v>1261952.3647908389</v>
      </c>
      <c r="H153" s="90">
        <v>0</v>
      </c>
      <c r="I153" s="90">
        <v>0</v>
      </c>
      <c r="J153" s="90">
        <v>0</v>
      </c>
      <c r="K153" s="90">
        <v>0</v>
      </c>
      <c r="L153" s="91">
        <v>0</v>
      </c>
      <c r="M153" s="90">
        <f t="shared" si="11"/>
        <v>1261952.3647908389</v>
      </c>
      <c r="N153" s="90">
        <f t="shared" si="12"/>
        <v>0</v>
      </c>
      <c r="O153" s="90">
        <f t="shared" si="13"/>
        <v>0</v>
      </c>
      <c r="P153" s="90">
        <f t="shared" si="14"/>
        <v>0</v>
      </c>
      <c r="Q153" s="91">
        <f t="shared" si="15"/>
        <v>1261952.3647908389</v>
      </c>
    </row>
    <row r="154" spans="1:17" x14ac:dyDescent="0.3">
      <c r="A154" s="80">
        <v>501073</v>
      </c>
      <c r="B154" s="81" t="s">
        <v>2807</v>
      </c>
      <c r="C154" s="86">
        <v>1262339.0681654618</v>
      </c>
      <c r="D154" s="86">
        <v>0</v>
      </c>
      <c r="E154" s="86">
        <v>0</v>
      </c>
      <c r="F154" s="86">
        <v>0</v>
      </c>
      <c r="G154" s="87">
        <v>1262339.0681654618</v>
      </c>
      <c r="H154" s="90">
        <v>0</v>
      </c>
      <c r="I154" s="90">
        <v>0</v>
      </c>
      <c r="J154" s="90">
        <v>0</v>
      </c>
      <c r="K154" s="90">
        <v>0</v>
      </c>
      <c r="L154" s="91">
        <v>0</v>
      </c>
      <c r="M154" s="90">
        <f t="shared" si="11"/>
        <v>1262339.0681654618</v>
      </c>
      <c r="N154" s="90">
        <f t="shared" si="12"/>
        <v>0</v>
      </c>
      <c r="O154" s="90">
        <f t="shared" si="13"/>
        <v>0</v>
      </c>
      <c r="P154" s="90">
        <f t="shared" si="14"/>
        <v>0</v>
      </c>
      <c r="Q154" s="91">
        <f t="shared" si="15"/>
        <v>1262339.0681654618</v>
      </c>
    </row>
    <row r="155" spans="1:17" x14ac:dyDescent="0.3">
      <c r="A155" s="80">
        <v>501127</v>
      </c>
      <c r="B155" s="81" t="s">
        <v>2808</v>
      </c>
      <c r="C155" s="86">
        <v>1564.8225451010883</v>
      </c>
      <c r="D155" s="86">
        <v>0</v>
      </c>
      <c r="E155" s="86">
        <v>0</v>
      </c>
      <c r="F155" s="86">
        <v>0</v>
      </c>
      <c r="G155" s="87">
        <v>1564.8225451010883</v>
      </c>
      <c r="H155" s="90">
        <v>0</v>
      </c>
      <c r="I155" s="90">
        <v>0</v>
      </c>
      <c r="J155" s="90">
        <v>0</v>
      </c>
      <c r="K155" s="90">
        <v>0</v>
      </c>
      <c r="L155" s="91">
        <v>0</v>
      </c>
      <c r="M155" s="90">
        <f t="shared" si="11"/>
        <v>1564.8225451010883</v>
      </c>
      <c r="N155" s="90">
        <f t="shared" si="12"/>
        <v>0</v>
      </c>
      <c r="O155" s="90">
        <f t="shared" si="13"/>
        <v>0</v>
      </c>
      <c r="P155" s="90">
        <f t="shared" si="14"/>
        <v>0</v>
      </c>
      <c r="Q155" s="91">
        <f t="shared" si="15"/>
        <v>1564.8225451010883</v>
      </c>
    </row>
    <row r="156" spans="1:17" x14ac:dyDescent="0.3">
      <c r="A156" s="80">
        <v>501124</v>
      </c>
      <c r="B156" s="81" t="s">
        <v>2808</v>
      </c>
      <c r="C156" s="86">
        <v>5121.5325189865443</v>
      </c>
      <c r="D156" s="86">
        <v>0</v>
      </c>
      <c r="E156" s="86">
        <v>0</v>
      </c>
      <c r="F156" s="86">
        <v>0</v>
      </c>
      <c r="G156" s="87">
        <v>5121.5325189865443</v>
      </c>
      <c r="H156" s="90">
        <v>1560.7380292825032</v>
      </c>
      <c r="I156" s="90">
        <v>0</v>
      </c>
      <c r="J156" s="90">
        <v>0</v>
      </c>
      <c r="K156" s="90">
        <v>0</v>
      </c>
      <c r="L156" s="91">
        <v>1560.7380292825032</v>
      </c>
      <c r="M156" s="90">
        <f t="shared" si="11"/>
        <v>3560.7944897040411</v>
      </c>
      <c r="N156" s="90">
        <f t="shared" si="12"/>
        <v>0</v>
      </c>
      <c r="O156" s="90">
        <f t="shared" si="13"/>
        <v>0</v>
      </c>
      <c r="P156" s="90">
        <f t="shared" si="14"/>
        <v>0</v>
      </c>
      <c r="Q156" s="91">
        <f t="shared" si="15"/>
        <v>3560.7944897040411</v>
      </c>
    </row>
    <row r="157" spans="1:17" x14ac:dyDescent="0.3">
      <c r="A157" s="80">
        <v>501155</v>
      </c>
      <c r="B157" s="81" t="s">
        <v>2809</v>
      </c>
      <c r="C157" s="86">
        <v>41123.402806511382</v>
      </c>
      <c r="D157" s="86">
        <v>0</v>
      </c>
      <c r="E157" s="86">
        <v>0</v>
      </c>
      <c r="F157" s="86">
        <v>0</v>
      </c>
      <c r="G157" s="87">
        <v>41123.402806511382</v>
      </c>
      <c r="H157" s="90">
        <v>0</v>
      </c>
      <c r="I157" s="90">
        <v>0</v>
      </c>
      <c r="J157" s="90">
        <v>0</v>
      </c>
      <c r="K157" s="90">
        <v>0</v>
      </c>
      <c r="L157" s="91">
        <v>0</v>
      </c>
      <c r="M157" s="90">
        <f t="shared" si="11"/>
        <v>41123.402806511382</v>
      </c>
      <c r="N157" s="90">
        <f t="shared" si="12"/>
        <v>0</v>
      </c>
      <c r="O157" s="90">
        <f t="shared" si="13"/>
        <v>0</v>
      </c>
      <c r="P157" s="90">
        <f t="shared" si="14"/>
        <v>0</v>
      </c>
      <c r="Q157" s="91">
        <f t="shared" si="15"/>
        <v>41123.402806511382</v>
      </c>
    </row>
    <row r="158" spans="1:17" x14ac:dyDescent="0.3">
      <c r="A158" s="80">
        <v>501070</v>
      </c>
      <c r="B158" s="81" t="s">
        <v>2810</v>
      </c>
      <c r="C158" s="86">
        <v>199116.87034137372</v>
      </c>
      <c r="D158" s="86">
        <v>0</v>
      </c>
      <c r="E158" s="86">
        <v>0</v>
      </c>
      <c r="F158" s="86">
        <v>0</v>
      </c>
      <c r="G158" s="87">
        <v>199116.87034137372</v>
      </c>
      <c r="H158" s="90">
        <v>0</v>
      </c>
      <c r="I158" s="90">
        <v>0</v>
      </c>
      <c r="J158" s="90">
        <v>0</v>
      </c>
      <c r="K158" s="90">
        <v>0</v>
      </c>
      <c r="L158" s="91">
        <v>0</v>
      </c>
      <c r="M158" s="90">
        <f t="shared" si="11"/>
        <v>199116.87034137372</v>
      </c>
      <c r="N158" s="90">
        <f t="shared" si="12"/>
        <v>0</v>
      </c>
      <c r="O158" s="90">
        <f t="shared" si="13"/>
        <v>0</v>
      </c>
      <c r="P158" s="90">
        <f t="shared" si="14"/>
        <v>0</v>
      </c>
      <c r="Q158" s="91">
        <f t="shared" si="15"/>
        <v>199116.87034137372</v>
      </c>
    </row>
    <row r="159" spans="1:17" x14ac:dyDescent="0.3">
      <c r="A159" s="80">
        <v>501079</v>
      </c>
      <c r="B159" s="81" t="s">
        <v>2810</v>
      </c>
      <c r="C159" s="86">
        <v>422291.47789535951</v>
      </c>
      <c r="D159" s="86">
        <v>0</v>
      </c>
      <c r="E159" s="86">
        <v>0</v>
      </c>
      <c r="F159" s="86">
        <v>0</v>
      </c>
      <c r="G159" s="87">
        <v>422291.47789535951</v>
      </c>
      <c r="H159" s="90">
        <v>0</v>
      </c>
      <c r="I159" s="90">
        <v>0</v>
      </c>
      <c r="J159" s="90">
        <v>0</v>
      </c>
      <c r="K159" s="90">
        <v>0</v>
      </c>
      <c r="L159" s="91">
        <v>0</v>
      </c>
      <c r="M159" s="90">
        <f t="shared" si="11"/>
        <v>422291.47789535951</v>
      </c>
      <c r="N159" s="90">
        <f t="shared" si="12"/>
        <v>0</v>
      </c>
      <c r="O159" s="90">
        <f t="shared" si="13"/>
        <v>0</v>
      </c>
      <c r="P159" s="90">
        <f t="shared" si="14"/>
        <v>0</v>
      </c>
      <c r="Q159" s="91">
        <f t="shared" si="15"/>
        <v>422291.47789535951</v>
      </c>
    </row>
    <row r="160" spans="1:17" x14ac:dyDescent="0.3">
      <c r="A160" s="80" t="s">
        <v>260</v>
      </c>
      <c r="B160" s="81" t="s">
        <v>2810</v>
      </c>
      <c r="C160" s="86">
        <v>514508.96593473706</v>
      </c>
      <c r="D160" s="86">
        <v>0</v>
      </c>
      <c r="E160" s="86">
        <v>0</v>
      </c>
      <c r="F160" s="86">
        <v>0</v>
      </c>
      <c r="G160" s="87">
        <v>514508.96593473706</v>
      </c>
      <c r="H160" s="90">
        <v>514508.96593473706</v>
      </c>
      <c r="I160" s="90">
        <v>0</v>
      </c>
      <c r="J160" s="90">
        <v>0</v>
      </c>
      <c r="K160" s="90">
        <v>0</v>
      </c>
      <c r="L160" s="91">
        <v>514508.96593473706</v>
      </c>
      <c r="M160" s="90">
        <f t="shared" si="11"/>
        <v>0</v>
      </c>
      <c r="N160" s="90">
        <f t="shared" si="12"/>
        <v>0</v>
      </c>
      <c r="O160" s="90">
        <f t="shared" si="13"/>
        <v>0</v>
      </c>
      <c r="P160" s="90">
        <f t="shared" si="14"/>
        <v>0</v>
      </c>
      <c r="Q160" s="91">
        <f t="shared" si="15"/>
        <v>0</v>
      </c>
    </row>
    <row r="161" spans="1:17" x14ac:dyDescent="0.3">
      <c r="A161" s="80" t="s">
        <v>2841</v>
      </c>
      <c r="B161" s="81" t="s">
        <v>2810</v>
      </c>
      <c r="C161" s="86">
        <v>514508.96593473706</v>
      </c>
      <c r="D161" s="86">
        <v>0</v>
      </c>
      <c r="E161" s="86">
        <v>0</v>
      </c>
      <c r="F161" s="86">
        <v>0</v>
      </c>
      <c r="G161" s="87">
        <v>514508.96593473706</v>
      </c>
      <c r="H161" s="90">
        <v>514508.96593473706</v>
      </c>
      <c r="I161" s="90">
        <v>0</v>
      </c>
      <c r="J161" s="90">
        <v>0</v>
      </c>
      <c r="K161" s="90">
        <v>0</v>
      </c>
      <c r="L161" s="91">
        <v>514508.96593473706</v>
      </c>
      <c r="M161" s="90">
        <f t="shared" si="11"/>
        <v>0</v>
      </c>
      <c r="N161" s="90">
        <f t="shared" si="12"/>
        <v>0</v>
      </c>
      <c r="O161" s="90">
        <f t="shared" si="13"/>
        <v>0</v>
      </c>
      <c r="P161" s="90">
        <f t="shared" si="14"/>
        <v>0</v>
      </c>
      <c r="Q161" s="91">
        <f t="shared" si="15"/>
        <v>0</v>
      </c>
    </row>
    <row r="162" spans="1:17" x14ac:dyDescent="0.3">
      <c r="A162" s="80" t="s">
        <v>262</v>
      </c>
      <c r="B162" s="81" t="s">
        <v>2810</v>
      </c>
      <c r="C162" s="86">
        <v>514508.96593473706</v>
      </c>
      <c r="D162" s="86">
        <v>0</v>
      </c>
      <c r="E162" s="86">
        <v>0</v>
      </c>
      <c r="F162" s="86">
        <v>0</v>
      </c>
      <c r="G162" s="87">
        <v>514508.96593473706</v>
      </c>
      <c r="H162" s="90">
        <v>514508.96593473706</v>
      </c>
      <c r="I162" s="90">
        <v>0</v>
      </c>
      <c r="J162" s="90">
        <v>0</v>
      </c>
      <c r="K162" s="90">
        <v>0</v>
      </c>
      <c r="L162" s="91">
        <v>514508.96593473706</v>
      </c>
      <c r="M162" s="90">
        <f t="shared" si="11"/>
        <v>0</v>
      </c>
      <c r="N162" s="90">
        <f t="shared" si="12"/>
        <v>0</v>
      </c>
      <c r="O162" s="90">
        <f t="shared" si="13"/>
        <v>0</v>
      </c>
      <c r="P162" s="90">
        <f t="shared" si="14"/>
        <v>0</v>
      </c>
      <c r="Q162" s="91">
        <f t="shared" si="15"/>
        <v>0</v>
      </c>
    </row>
    <row r="163" spans="1:17" x14ac:dyDescent="0.3">
      <c r="A163" s="80" t="s">
        <v>264</v>
      </c>
      <c r="B163" s="81" t="s">
        <v>2810</v>
      </c>
      <c r="C163" s="86">
        <v>514508.96593473706</v>
      </c>
      <c r="D163" s="86">
        <v>0</v>
      </c>
      <c r="E163" s="86">
        <v>0</v>
      </c>
      <c r="F163" s="86">
        <v>0</v>
      </c>
      <c r="G163" s="87">
        <v>514508.96593473706</v>
      </c>
      <c r="H163" s="90">
        <v>514508.96593473706</v>
      </c>
      <c r="I163" s="90">
        <v>0</v>
      </c>
      <c r="J163" s="90">
        <v>0</v>
      </c>
      <c r="K163" s="90">
        <v>0</v>
      </c>
      <c r="L163" s="91">
        <v>514508.96593473706</v>
      </c>
      <c r="M163" s="90">
        <f t="shared" si="11"/>
        <v>0</v>
      </c>
      <c r="N163" s="90">
        <f t="shared" si="12"/>
        <v>0</v>
      </c>
      <c r="O163" s="90">
        <f t="shared" si="13"/>
        <v>0</v>
      </c>
      <c r="P163" s="90">
        <f t="shared" si="14"/>
        <v>0</v>
      </c>
      <c r="Q163" s="91">
        <f t="shared" si="15"/>
        <v>0</v>
      </c>
    </row>
    <row r="164" spans="1:17" x14ac:dyDescent="0.3">
      <c r="A164" s="80" t="s">
        <v>266</v>
      </c>
      <c r="B164" s="81" t="s">
        <v>2810</v>
      </c>
      <c r="C164" s="86">
        <v>514508.96593473706</v>
      </c>
      <c r="D164" s="86">
        <v>0</v>
      </c>
      <c r="E164" s="86">
        <v>0</v>
      </c>
      <c r="F164" s="86">
        <v>0</v>
      </c>
      <c r="G164" s="87">
        <v>514508.96593473706</v>
      </c>
      <c r="H164" s="90">
        <v>514508.96593473706</v>
      </c>
      <c r="I164" s="90">
        <v>0</v>
      </c>
      <c r="J164" s="90">
        <v>0</v>
      </c>
      <c r="K164" s="90">
        <v>0</v>
      </c>
      <c r="L164" s="91">
        <v>514508.96593473706</v>
      </c>
      <c r="M164" s="90">
        <f t="shared" si="11"/>
        <v>0</v>
      </c>
      <c r="N164" s="90">
        <f t="shared" si="12"/>
        <v>0</v>
      </c>
      <c r="O164" s="90">
        <f t="shared" si="13"/>
        <v>0</v>
      </c>
      <c r="P164" s="90">
        <f t="shared" si="14"/>
        <v>0</v>
      </c>
      <c r="Q164" s="91">
        <f t="shared" si="15"/>
        <v>0</v>
      </c>
    </row>
    <row r="165" spans="1:17" x14ac:dyDescent="0.3">
      <c r="A165" s="80" t="s">
        <v>268</v>
      </c>
      <c r="B165" s="81" t="s">
        <v>2810</v>
      </c>
      <c r="C165" s="86">
        <v>514508.96593473706</v>
      </c>
      <c r="D165" s="86">
        <v>0</v>
      </c>
      <c r="E165" s="86">
        <v>0</v>
      </c>
      <c r="F165" s="86">
        <v>0</v>
      </c>
      <c r="G165" s="87">
        <v>514508.96593473706</v>
      </c>
      <c r="H165" s="90">
        <v>514508.96593473706</v>
      </c>
      <c r="I165" s="90">
        <v>0</v>
      </c>
      <c r="J165" s="90">
        <v>0</v>
      </c>
      <c r="K165" s="90">
        <v>0</v>
      </c>
      <c r="L165" s="91">
        <v>514508.96593473706</v>
      </c>
      <c r="M165" s="90">
        <f t="shared" si="11"/>
        <v>0</v>
      </c>
      <c r="N165" s="90">
        <f t="shared" si="12"/>
        <v>0</v>
      </c>
      <c r="O165" s="90">
        <f t="shared" si="13"/>
        <v>0</v>
      </c>
      <c r="P165" s="90">
        <f t="shared" si="14"/>
        <v>0</v>
      </c>
      <c r="Q165" s="91">
        <f t="shared" si="15"/>
        <v>0</v>
      </c>
    </row>
    <row r="166" spans="1:17" x14ac:dyDescent="0.3">
      <c r="A166" s="80"/>
      <c r="B166" s="81" t="s">
        <v>2810</v>
      </c>
      <c r="C166" s="86">
        <v>514508.96593473706</v>
      </c>
      <c r="D166" s="86">
        <v>0</v>
      </c>
      <c r="E166" s="86">
        <v>0</v>
      </c>
      <c r="F166" s="86">
        <v>0</v>
      </c>
      <c r="G166" s="87">
        <v>514508.96593473706</v>
      </c>
      <c r="H166" s="90">
        <v>514508.96593473706</v>
      </c>
      <c r="I166" s="90">
        <v>0</v>
      </c>
      <c r="J166" s="90">
        <v>0</v>
      </c>
      <c r="K166" s="90">
        <v>0</v>
      </c>
      <c r="L166" s="91">
        <v>514508.96593473706</v>
      </c>
      <c r="M166" s="90">
        <f t="shared" si="11"/>
        <v>0</v>
      </c>
      <c r="N166" s="90">
        <f t="shared" si="12"/>
        <v>0</v>
      </c>
      <c r="O166" s="90">
        <f t="shared" si="13"/>
        <v>0</v>
      </c>
      <c r="P166" s="90">
        <f t="shared" si="14"/>
        <v>0</v>
      </c>
      <c r="Q166" s="91">
        <f t="shared" si="15"/>
        <v>0</v>
      </c>
    </row>
    <row r="167" spans="1:17" x14ac:dyDescent="0.3">
      <c r="A167" s="80">
        <v>501148</v>
      </c>
      <c r="B167" s="81" t="s">
        <v>2811</v>
      </c>
      <c r="C167" s="86">
        <v>82855.402727993744</v>
      </c>
      <c r="D167" s="86">
        <v>0</v>
      </c>
      <c r="E167" s="86">
        <v>0</v>
      </c>
      <c r="F167" s="86">
        <v>0</v>
      </c>
      <c r="G167" s="87">
        <v>82855.402727993744</v>
      </c>
      <c r="H167" s="90">
        <v>36410.046995478631</v>
      </c>
      <c r="I167" s="90">
        <v>0</v>
      </c>
      <c r="J167" s="90">
        <v>0</v>
      </c>
      <c r="K167" s="90">
        <v>0</v>
      </c>
      <c r="L167" s="91">
        <v>36410.046995478631</v>
      </c>
      <c r="M167" s="90">
        <f t="shared" si="11"/>
        <v>46445.355732515112</v>
      </c>
      <c r="N167" s="90">
        <f t="shared" si="12"/>
        <v>0</v>
      </c>
      <c r="O167" s="90">
        <f t="shared" si="13"/>
        <v>0</v>
      </c>
      <c r="P167" s="90">
        <f t="shared" si="14"/>
        <v>0</v>
      </c>
      <c r="Q167" s="91">
        <f t="shared" si="15"/>
        <v>46445.355732515112</v>
      </c>
    </row>
    <row r="168" spans="1:17" x14ac:dyDescent="0.3">
      <c r="A168" s="80">
        <v>501090</v>
      </c>
      <c r="B168" s="81" t="s">
        <v>2812</v>
      </c>
      <c r="C168" s="86">
        <v>0</v>
      </c>
      <c r="D168" s="86">
        <v>2837.7362407450546</v>
      </c>
      <c r="E168" s="86">
        <v>0</v>
      </c>
      <c r="F168" s="86">
        <v>0</v>
      </c>
      <c r="G168" s="87">
        <v>2837.7362407450546</v>
      </c>
      <c r="H168" s="90">
        <v>0</v>
      </c>
      <c r="I168" s="90">
        <v>0</v>
      </c>
      <c r="J168" s="90">
        <v>0</v>
      </c>
      <c r="K168" s="90">
        <v>0</v>
      </c>
      <c r="L168" s="91">
        <v>0</v>
      </c>
      <c r="M168" s="90">
        <f t="shared" si="11"/>
        <v>0</v>
      </c>
      <c r="N168" s="90">
        <f t="shared" si="12"/>
        <v>2837.7362407450546</v>
      </c>
      <c r="O168" s="90">
        <f t="shared" si="13"/>
        <v>0</v>
      </c>
      <c r="P168" s="90">
        <f t="shared" si="14"/>
        <v>0</v>
      </c>
      <c r="Q168" s="91">
        <f t="shared" si="15"/>
        <v>2837.7362407450546</v>
      </c>
    </row>
    <row r="169" spans="1:17" x14ac:dyDescent="0.3">
      <c r="A169" s="80">
        <v>501080</v>
      </c>
      <c r="B169" s="81" t="s">
        <v>2812</v>
      </c>
      <c r="C169" s="86">
        <v>0</v>
      </c>
      <c r="D169" s="86">
        <v>2702.0444473565813</v>
      </c>
      <c r="E169" s="86">
        <v>0</v>
      </c>
      <c r="F169" s="86">
        <v>0</v>
      </c>
      <c r="G169" s="87">
        <v>2702.0444473565813</v>
      </c>
      <c r="H169" s="90">
        <v>0</v>
      </c>
      <c r="I169" s="90">
        <v>2702.0444473565813</v>
      </c>
      <c r="J169" s="90">
        <v>0</v>
      </c>
      <c r="K169" s="90">
        <v>0</v>
      </c>
      <c r="L169" s="91">
        <v>2702.0444473565813</v>
      </c>
      <c r="M169" s="90">
        <f t="shared" si="11"/>
        <v>0</v>
      </c>
      <c r="N169" s="90">
        <f t="shared" si="12"/>
        <v>0</v>
      </c>
      <c r="O169" s="90">
        <f t="shared" si="13"/>
        <v>0</v>
      </c>
      <c r="P169" s="90">
        <f t="shared" si="14"/>
        <v>0</v>
      </c>
      <c r="Q169" s="91">
        <f t="shared" si="15"/>
        <v>0</v>
      </c>
    </row>
    <row r="170" spans="1:17" x14ac:dyDescent="0.3">
      <c r="A170" s="80">
        <v>501257</v>
      </c>
      <c r="B170" s="81" t="s">
        <v>2812</v>
      </c>
      <c r="C170" s="86">
        <v>0</v>
      </c>
      <c r="D170" s="86">
        <v>0</v>
      </c>
      <c r="E170" s="86">
        <v>4167.248972626764</v>
      </c>
      <c r="F170" s="86">
        <v>0</v>
      </c>
      <c r="G170" s="87">
        <v>4167.248972626764</v>
      </c>
      <c r="H170" s="90">
        <v>0</v>
      </c>
      <c r="I170" s="90">
        <v>0</v>
      </c>
      <c r="J170" s="90">
        <v>0</v>
      </c>
      <c r="K170" s="90">
        <v>0</v>
      </c>
      <c r="L170" s="91">
        <v>0</v>
      </c>
      <c r="M170" s="90">
        <f t="shared" si="11"/>
        <v>0</v>
      </c>
      <c r="N170" s="90">
        <f t="shared" si="12"/>
        <v>0</v>
      </c>
      <c r="O170" s="90">
        <f t="shared" si="13"/>
        <v>4167.248972626764</v>
      </c>
      <c r="P170" s="90">
        <f t="shared" si="14"/>
        <v>0</v>
      </c>
      <c r="Q170" s="91">
        <f t="shared" si="15"/>
        <v>4167.248972626764</v>
      </c>
    </row>
    <row r="171" spans="1:17" x14ac:dyDescent="0.3">
      <c r="A171" s="80">
        <v>501158</v>
      </c>
      <c r="B171" s="81" t="s">
        <v>2813</v>
      </c>
      <c r="C171" s="86">
        <v>0</v>
      </c>
      <c r="D171" s="86">
        <v>0</v>
      </c>
      <c r="E171" s="86">
        <v>1994.9010871968583</v>
      </c>
      <c r="F171" s="86">
        <v>0</v>
      </c>
      <c r="G171" s="87">
        <v>1994.9010871968583</v>
      </c>
      <c r="H171" s="90">
        <v>0</v>
      </c>
      <c r="I171" s="90">
        <v>0</v>
      </c>
      <c r="J171" s="90">
        <v>0</v>
      </c>
      <c r="K171" s="90">
        <v>0</v>
      </c>
      <c r="L171" s="91">
        <v>0</v>
      </c>
      <c r="M171" s="90">
        <f t="shared" si="11"/>
        <v>0</v>
      </c>
      <c r="N171" s="90">
        <f t="shared" si="12"/>
        <v>0</v>
      </c>
      <c r="O171" s="90">
        <f t="shared" si="13"/>
        <v>1994.9010871968583</v>
      </c>
      <c r="P171" s="90">
        <f t="shared" si="14"/>
        <v>0</v>
      </c>
      <c r="Q171" s="91">
        <f t="shared" si="15"/>
        <v>1994.9010871968583</v>
      </c>
    </row>
    <row r="172" spans="1:17" x14ac:dyDescent="0.3">
      <c r="A172" s="80">
        <v>501217</v>
      </c>
      <c r="B172" s="81" t="s">
        <v>2814</v>
      </c>
      <c r="C172" s="86">
        <v>0</v>
      </c>
      <c r="D172" s="86">
        <v>1150.466566212925</v>
      </c>
      <c r="E172" s="86">
        <v>0</v>
      </c>
      <c r="F172" s="86">
        <v>0</v>
      </c>
      <c r="G172" s="87">
        <v>1150.466566212925</v>
      </c>
      <c r="H172" s="90">
        <v>0</v>
      </c>
      <c r="I172" s="90">
        <v>0</v>
      </c>
      <c r="J172" s="90">
        <v>0</v>
      </c>
      <c r="K172" s="90">
        <v>0</v>
      </c>
      <c r="L172" s="91">
        <v>0</v>
      </c>
      <c r="M172" s="90">
        <f t="shared" si="11"/>
        <v>0</v>
      </c>
      <c r="N172" s="90">
        <f t="shared" si="12"/>
        <v>1150.466566212925</v>
      </c>
      <c r="O172" s="90">
        <f t="shared" si="13"/>
        <v>0</v>
      </c>
      <c r="P172" s="90">
        <f t="shared" si="14"/>
        <v>0</v>
      </c>
      <c r="Q172" s="91">
        <f t="shared" si="15"/>
        <v>1150.466566212925</v>
      </c>
    </row>
    <row r="173" spans="1:17" x14ac:dyDescent="0.3">
      <c r="A173" s="80">
        <v>501071</v>
      </c>
      <c r="B173" s="81" t="s">
        <v>2814</v>
      </c>
      <c r="C173" s="86">
        <v>0</v>
      </c>
      <c r="D173" s="86">
        <v>508.81423794727931</v>
      </c>
      <c r="E173" s="86">
        <v>0</v>
      </c>
      <c r="F173" s="86">
        <v>0</v>
      </c>
      <c r="G173" s="87">
        <v>508.81423794727931</v>
      </c>
      <c r="H173" s="90">
        <v>0</v>
      </c>
      <c r="I173" s="90">
        <v>0</v>
      </c>
      <c r="J173" s="90">
        <v>0</v>
      </c>
      <c r="K173" s="90">
        <v>0</v>
      </c>
      <c r="L173" s="91">
        <v>0</v>
      </c>
      <c r="M173" s="90">
        <f t="shared" si="11"/>
        <v>0</v>
      </c>
      <c r="N173" s="90">
        <f t="shared" si="12"/>
        <v>508.81423794727931</v>
      </c>
      <c r="O173" s="90">
        <f t="shared" si="13"/>
        <v>0</v>
      </c>
      <c r="P173" s="90">
        <f t="shared" si="14"/>
        <v>0</v>
      </c>
      <c r="Q173" s="91">
        <f t="shared" si="15"/>
        <v>508.81423794727931</v>
      </c>
    </row>
    <row r="174" spans="1:17" x14ac:dyDescent="0.3">
      <c r="A174" s="80">
        <v>501058</v>
      </c>
      <c r="B174" s="81" t="s">
        <v>2814</v>
      </c>
      <c r="C174" s="86">
        <v>0</v>
      </c>
      <c r="D174" s="86">
        <v>283.69144739206183</v>
      </c>
      <c r="E174" s="86">
        <v>0</v>
      </c>
      <c r="F174" s="86">
        <v>0</v>
      </c>
      <c r="G174" s="87">
        <v>283.69144739206183</v>
      </c>
      <c r="H174" s="90">
        <v>0</v>
      </c>
      <c r="I174" s="90">
        <v>0</v>
      </c>
      <c r="J174" s="90">
        <v>0</v>
      </c>
      <c r="K174" s="90">
        <v>0</v>
      </c>
      <c r="L174" s="91">
        <v>0</v>
      </c>
      <c r="M174" s="90">
        <f t="shared" si="11"/>
        <v>0</v>
      </c>
      <c r="N174" s="90">
        <f t="shared" si="12"/>
        <v>283.69144739206183</v>
      </c>
      <c r="O174" s="90">
        <f t="shared" si="13"/>
        <v>0</v>
      </c>
      <c r="P174" s="90">
        <f t="shared" si="14"/>
        <v>0</v>
      </c>
      <c r="Q174" s="91">
        <f t="shared" si="15"/>
        <v>283.69144739206183</v>
      </c>
    </row>
    <row r="175" spans="1:17" x14ac:dyDescent="0.3">
      <c r="A175" s="80">
        <v>501057</v>
      </c>
      <c r="B175" s="81" t="s">
        <v>2814</v>
      </c>
      <c r="C175" s="86">
        <v>0</v>
      </c>
      <c r="D175" s="86">
        <v>463.45149424434794</v>
      </c>
      <c r="E175" s="86">
        <v>0</v>
      </c>
      <c r="F175" s="86">
        <v>0</v>
      </c>
      <c r="G175" s="87">
        <v>463.45149424434794</v>
      </c>
      <c r="H175" s="90">
        <v>0</v>
      </c>
      <c r="I175" s="90">
        <v>0</v>
      </c>
      <c r="J175" s="90">
        <v>0</v>
      </c>
      <c r="K175" s="90">
        <v>0</v>
      </c>
      <c r="L175" s="91">
        <v>0</v>
      </c>
      <c r="M175" s="90">
        <f t="shared" si="11"/>
        <v>0</v>
      </c>
      <c r="N175" s="90">
        <f t="shared" si="12"/>
        <v>463.45149424434794</v>
      </c>
      <c r="O175" s="90">
        <f t="shared" si="13"/>
        <v>0</v>
      </c>
      <c r="P175" s="90">
        <f t="shared" si="14"/>
        <v>0</v>
      </c>
      <c r="Q175" s="91">
        <f t="shared" si="15"/>
        <v>463.45149424434794</v>
      </c>
    </row>
    <row r="176" spans="1:17" x14ac:dyDescent="0.3">
      <c r="A176" s="80">
        <v>501056</v>
      </c>
      <c r="B176" s="81" t="s">
        <v>2814</v>
      </c>
      <c r="C176" s="86">
        <v>0</v>
      </c>
      <c r="D176" s="86">
        <v>371.87160484922214</v>
      </c>
      <c r="E176" s="86">
        <v>0</v>
      </c>
      <c r="F176" s="86">
        <v>0</v>
      </c>
      <c r="G176" s="87">
        <v>371.87160484922214</v>
      </c>
      <c r="H176" s="90">
        <v>0</v>
      </c>
      <c r="I176" s="90">
        <v>0</v>
      </c>
      <c r="J176" s="90">
        <v>0</v>
      </c>
      <c r="K176" s="90">
        <v>0</v>
      </c>
      <c r="L176" s="91">
        <v>0</v>
      </c>
      <c r="M176" s="90">
        <f t="shared" si="11"/>
        <v>0</v>
      </c>
      <c r="N176" s="90">
        <f t="shared" si="12"/>
        <v>371.87160484922214</v>
      </c>
      <c r="O176" s="90">
        <f t="shared" si="13"/>
        <v>0</v>
      </c>
      <c r="P176" s="90">
        <f t="shared" si="14"/>
        <v>0</v>
      </c>
      <c r="Q176" s="91">
        <f t="shared" si="15"/>
        <v>371.87160484922214</v>
      </c>
    </row>
    <row r="177" spans="1:17" x14ac:dyDescent="0.3">
      <c r="A177" s="80">
        <v>501136</v>
      </c>
      <c r="B177" s="81" t="s">
        <v>2815</v>
      </c>
      <c r="C177" s="86">
        <v>0</v>
      </c>
      <c r="D177" s="86">
        <v>0</v>
      </c>
      <c r="E177" s="86">
        <v>1840.8679055454991</v>
      </c>
      <c r="F177" s="86">
        <v>0</v>
      </c>
      <c r="G177" s="87">
        <v>1840.8679055454991</v>
      </c>
      <c r="H177" s="90">
        <v>0</v>
      </c>
      <c r="I177" s="90">
        <v>0</v>
      </c>
      <c r="J177" s="90">
        <v>0</v>
      </c>
      <c r="K177" s="90">
        <v>0</v>
      </c>
      <c r="L177" s="91">
        <v>0</v>
      </c>
      <c r="M177" s="90">
        <f t="shared" si="11"/>
        <v>0</v>
      </c>
      <c r="N177" s="90">
        <f t="shared" si="12"/>
        <v>0</v>
      </c>
      <c r="O177" s="90">
        <f t="shared" si="13"/>
        <v>1840.8679055454991</v>
      </c>
      <c r="P177" s="90">
        <f t="shared" si="14"/>
        <v>0</v>
      </c>
      <c r="Q177" s="91">
        <f t="shared" si="15"/>
        <v>1840.8679055454991</v>
      </c>
    </row>
    <row r="178" spans="1:17" x14ac:dyDescent="0.3">
      <c r="A178" s="80">
        <v>501182</v>
      </c>
      <c r="B178" s="81" t="s">
        <v>2816</v>
      </c>
      <c r="C178" s="86">
        <v>119338.84161283814</v>
      </c>
      <c r="D178" s="86">
        <v>0</v>
      </c>
      <c r="E178" s="86">
        <v>0</v>
      </c>
      <c r="F178" s="86">
        <v>0</v>
      </c>
      <c r="G178" s="87">
        <v>119338.84161283814</v>
      </c>
      <c r="H178" s="90">
        <v>0</v>
      </c>
      <c r="I178" s="90">
        <v>0</v>
      </c>
      <c r="J178" s="90">
        <v>0</v>
      </c>
      <c r="K178" s="90">
        <v>0</v>
      </c>
      <c r="L178" s="91">
        <v>0</v>
      </c>
      <c r="M178" s="90">
        <f t="shared" si="11"/>
        <v>119338.84161283814</v>
      </c>
      <c r="N178" s="90">
        <f t="shared" si="12"/>
        <v>0</v>
      </c>
      <c r="O178" s="90">
        <f t="shared" si="13"/>
        <v>0</v>
      </c>
      <c r="P178" s="90">
        <f t="shared" si="14"/>
        <v>0</v>
      </c>
      <c r="Q178" s="91">
        <f t="shared" si="15"/>
        <v>119338.84161283814</v>
      </c>
    </row>
    <row r="179" spans="1:17" x14ac:dyDescent="0.3">
      <c r="A179" s="80">
        <v>500937</v>
      </c>
      <c r="B179" s="81" t="s">
        <v>2817</v>
      </c>
      <c r="C179" s="86">
        <v>23993977.528033696</v>
      </c>
      <c r="D179" s="86">
        <v>0</v>
      </c>
      <c r="E179" s="86">
        <v>0</v>
      </c>
      <c r="F179" s="86">
        <v>0</v>
      </c>
      <c r="G179" s="87">
        <v>23993977.528033696</v>
      </c>
      <c r="H179" s="90">
        <v>0</v>
      </c>
      <c r="I179" s="90">
        <v>0</v>
      </c>
      <c r="J179" s="90">
        <v>0</v>
      </c>
      <c r="K179" s="90">
        <v>0</v>
      </c>
      <c r="L179" s="91">
        <v>0</v>
      </c>
      <c r="M179" s="90">
        <f t="shared" si="11"/>
        <v>23993977.528033696</v>
      </c>
      <c r="N179" s="90">
        <f t="shared" si="12"/>
        <v>0</v>
      </c>
      <c r="O179" s="90">
        <f t="shared" si="13"/>
        <v>0</v>
      </c>
      <c r="P179" s="90">
        <f t="shared" si="14"/>
        <v>0</v>
      </c>
      <c r="Q179" s="91">
        <f t="shared" si="15"/>
        <v>23993977.528033696</v>
      </c>
    </row>
    <row r="180" spans="1:17" x14ac:dyDescent="0.3">
      <c r="A180" s="80">
        <v>501258</v>
      </c>
      <c r="B180" s="81" t="s">
        <v>2818</v>
      </c>
      <c r="C180" s="86">
        <v>166956.90538216938</v>
      </c>
      <c r="D180" s="86">
        <v>0</v>
      </c>
      <c r="E180" s="86">
        <v>0</v>
      </c>
      <c r="F180" s="86">
        <v>0</v>
      </c>
      <c r="G180" s="87">
        <v>166956.90538216938</v>
      </c>
      <c r="H180" s="90">
        <v>163092.69445895744</v>
      </c>
      <c r="I180" s="90">
        <v>0</v>
      </c>
      <c r="J180" s="90">
        <v>0</v>
      </c>
      <c r="K180" s="90">
        <v>0</v>
      </c>
      <c r="L180" s="91">
        <v>163092.69445895744</v>
      </c>
      <c r="M180" s="90">
        <f t="shared" si="11"/>
        <v>3864.2109232119401</v>
      </c>
      <c r="N180" s="90">
        <f t="shared" si="12"/>
        <v>0</v>
      </c>
      <c r="O180" s="90">
        <f t="shared" si="13"/>
        <v>0</v>
      </c>
      <c r="P180" s="90">
        <f t="shared" si="14"/>
        <v>0</v>
      </c>
      <c r="Q180" s="91">
        <f t="shared" si="15"/>
        <v>3864.2109232119401</v>
      </c>
    </row>
    <row r="181" spans="1:17" x14ac:dyDescent="0.3">
      <c r="A181" s="80">
        <v>501193</v>
      </c>
      <c r="B181" s="81" t="s">
        <v>2818</v>
      </c>
      <c r="C181" s="86">
        <v>389517.4428313456</v>
      </c>
      <c r="D181" s="86">
        <v>0</v>
      </c>
      <c r="E181" s="86">
        <v>0</v>
      </c>
      <c r="F181" s="86">
        <v>0</v>
      </c>
      <c r="G181" s="87">
        <v>389517.4428313456</v>
      </c>
      <c r="H181" s="90">
        <v>0</v>
      </c>
      <c r="I181" s="90">
        <v>0</v>
      </c>
      <c r="J181" s="90">
        <v>0</v>
      </c>
      <c r="K181" s="90">
        <v>0</v>
      </c>
      <c r="L181" s="91">
        <v>0</v>
      </c>
      <c r="M181" s="90">
        <f t="shared" si="11"/>
        <v>389517.4428313456</v>
      </c>
      <c r="N181" s="90">
        <f t="shared" si="12"/>
        <v>0</v>
      </c>
      <c r="O181" s="90">
        <f t="shared" si="13"/>
        <v>0</v>
      </c>
      <c r="P181" s="90">
        <f t="shared" si="14"/>
        <v>0</v>
      </c>
      <c r="Q181" s="91">
        <f t="shared" si="15"/>
        <v>389517.4428313456</v>
      </c>
    </row>
    <row r="182" spans="1:17" x14ac:dyDescent="0.3">
      <c r="A182" s="80">
        <v>501097</v>
      </c>
      <c r="B182" s="81" t="s">
        <v>2818</v>
      </c>
      <c r="C182" s="86">
        <v>75809.228143042099</v>
      </c>
      <c r="D182" s="86">
        <v>0</v>
      </c>
      <c r="E182" s="86">
        <v>0</v>
      </c>
      <c r="F182" s="86">
        <v>0</v>
      </c>
      <c r="G182" s="87">
        <v>75809.228143042099</v>
      </c>
      <c r="H182" s="90">
        <v>0</v>
      </c>
      <c r="I182" s="90">
        <v>0</v>
      </c>
      <c r="J182" s="90">
        <v>0</v>
      </c>
      <c r="K182" s="90">
        <v>0</v>
      </c>
      <c r="L182" s="91">
        <v>0</v>
      </c>
      <c r="M182" s="90">
        <f t="shared" si="11"/>
        <v>75809.228143042099</v>
      </c>
      <c r="N182" s="90">
        <f t="shared" si="12"/>
        <v>0</v>
      </c>
      <c r="O182" s="90">
        <f t="shared" si="13"/>
        <v>0</v>
      </c>
      <c r="P182" s="90">
        <f t="shared" si="14"/>
        <v>0</v>
      </c>
      <c r="Q182" s="91">
        <f t="shared" si="15"/>
        <v>75809.228143042099</v>
      </c>
    </row>
    <row r="183" spans="1:17" x14ac:dyDescent="0.3">
      <c r="A183" s="80">
        <v>501119</v>
      </c>
      <c r="B183" s="81" t="s">
        <v>2819</v>
      </c>
      <c r="C183" s="86">
        <v>52126.369435470304</v>
      </c>
      <c r="D183" s="86">
        <v>0</v>
      </c>
      <c r="E183" s="86">
        <v>0</v>
      </c>
      <c r="F183" s="86">
        <v>0</v>
      </c>
      <c r="G183" s="87">
        <v>52126.369435470304</v>
      </c>
      <c r="H183" s="90">
        <v>52126.369435470304</v>
      </c>
      <c r="I183" s="90">
        <v>0</v>
      </c>
      <c r="J183" s="90">
        <v>0</v>
      </c>
      <c r="K183" s="90">
        <v>0</v>
      </c>
      <c r="L183" s="91">
        <v>52126.369435470304</v>
      </c>
      <c r="M183" s="90">
        <f t="shared" si="11"/>
        <v>0</v>
      </c>
      <c r="N183" s="90">
        <f t="shared" si="12"/>
        <v>0</v>
      </c>
      <c r="O183" s="90">
        <f t="shared" si="13"/>
        <v>0</v>
      </c>
      <c r="P183" s="90">
        <f t="shared" si="14"/>
        <v>0</v>
      </c>
      <c r="Q183" s="91">
        <f t="shared" si="15"/>
        <v>0</v>
      </c>
    </row>
    <row r="184" spans="1:17" x14ac:dyDescent="0.3">
      <c r="A184" s="80">
        <v>501134</v>
      </c>
      <c r="B184" s="81" t="s">
        <v>2820</v>
      </c>
      <c r="C184" s="86">
        <v>76161.769085386957</v>
      </c>
      <c r="D184" s="86">
        <v>0</v>
      </c>
      <c r="E184" s="86">
        <v>0</v>
      </c>
      <c r="F184" s="86">
        <v>0</v>
      </c>
      <c r="G184" s="87">
        <v>76161.769085386957</v>
      </c>
      <c r="H184" s="90">
        <v>1048.2957170836573</v>
      </c>
      <c r="I184" s="90">
        <v>0</v>
      </c>
      <c r="J184" s="90">
        <v>0</v>
      </c>
      <c r="K184" s="90">
        <v>0</v>
      </c>
      <c r="L184" s="91">
        <v>1048.2957170836573</v>
      </c>
      <c r="M184" s="90">
        <f t="shared" si="11"/>
        <v>75113.473368303297</v>
      </c>
      <c r="N184" s="90">
        <f t="shared" si="12"/>
        <v>0</v>
      </c>
      <c r="O184" s="90">
        <f t="shared" si="13"/>
        <v>0</v>
      </c>
      <c r="P184" s="90">
        <f t="shared" si="14"/>
        <v>0</v>
      </c>
      <c r="Q184" s="91">
        <f t="shared" si="15"/>
        <v>75113.473368303297</v>
      </c>
    </row>
    <row r="185" spans="1:17" x14ac:dyDescent="0.3">
      <c r="A185" s="80" t="s">
        <v>2842</v>
      </c>
      <c r="B185" s="81" t="s">
        <v>300</v>
      </c>
      <c r="C185" s="86">
        <v>20641.034632282106</v>
      </c>
      <c r="D185" s="86">
        <v>0</v>
      </c>
      <c r="E185" s="86">
        <v>0</v>
      </c>
      <c r="F185" s="86">
        <v>0</v>
      </c>
      <c r="G185" s="87">
        <v>20641.034632282106</v>
      </c>
      <c r="H185" s="90">
        <v>20641.034632282106</v>
      </c>
      <c r="I185" s="90">
        <v>0</v>
      </c>
      <c r="J185" s="90">
        <v>0</v>
      </c>
      <c r="K185" s="90">
        <v>0</v>
      </c>
      <c r="L185" s="91">
        <v>20641.034632282106</v>
      </c>
      <c r="M185" s="90">
        <f t="shared" si="11"/>
        <v>0</v>
      </c>
      <c r="N185" s="90">
        <f t="shared" si="12"/>
        <v>0</v>
      </c>
      <c r="O185" s="90">
        <f t="shared" si="13"/>
        <v>0</v>
      </c>
      <c r="P185" s="90">
        <f t="shared" si="14"/>
        <v>0</v>
      </c>
      <c r="Q185" s="91">
        <f t="shared" si="15"/>
        <v>0</v>
      </c>
    </row>
    <row r="186" spans="1:17" x14ac:dyDescent="0.3">
      <c r="A186" s="80" t="s">
        <v>2843</v>
      </c>
      <c r="B186" s="81" t="s">
        <v>300</v>
      </c>
      <c r="C186" s="86">
        <v>20641.034632282106</v>
      </c>
      <c r="D186" s="86">
        <v>0</v>
      </c>
      <c r="E186" s="86">
        <v>0</v>
      </c>
      <c r="F186" s="86">
        <v>0</v>
      </c>
      <c r="G186" s="87">
        <v>20641.034632282106</v>
      </c>
      <c r="H186" s="90">
        <v>20641.034632282106</v>
      </c>
      <c r="I186" s="90">
        <v>0</v>
      </c>
      <c r="J186" s="90">
        <v>0</v>
      </c>
      <c r="K186" s="90">
        <v>0</v>
      </c>
      <c r="L186" s="91">
        <v>20641.034632282106</v>
      </c>
      <c r="M186" s="90">
        <f t="shared" si="11"/>
        <v>0</v>
      </c>
      <c r="N186" s="90">
        <f t="shared" si="12"/>
        <v>0</v>
      </c>
      <c r="O186" s="90">
        <f t="shared" si="13"/>
        <v>0</v>
      </c>
      <c r="P186" s="90">
        <f t="shared" si="14"/>
        <v>0</v>
      </c>
      <c r="Q186" s="91">
        <f t="shared" si="15"/>
        <v>0</v>
      </c>
    </row>
    <row r="187" spans="1:17" x14ac:dyDescent="0.3">
      <c r="A187" s="80"/>
      <c r="B187" s="81" t="s">
        <v>300</v>
      </c>
      <c r="C187" s="86">
        <v>20641.034632282106</v>
      </c>
      <c r="D187" s="86">
        <v>0</v>
      </c>
      <c r="E187" s="86">
        <v>0</v>
      </c>
      <c r="F187" s="86">
        <v>0</v>
      </c>
      <c r="G187" s="87">
        <v>20641.034632282106</v>
      </c>
      <c r="H187" s="90">
        <v>20641.034632282106</v>
      </c>
      <c r="I187" s="90">
        <v>0</v>
      </c>
      <c r="J187" s="90">
        <v>0</v>
      </c>
      <c r="K187" s="90">
        <v>0</v>
      </c>
      <c r="L187" s="91">
        <v>20641.034632282106</v>
      </c>
      <c r="M187" s="90">
        <f t="shared" si="11"/>
        <v>0</v>
      </c>
      <c r="N187" s="90">
        <f t="shared" si="12"/>
        <v>0</v>
      </c>
      <c r="O187" s="90">
        <f t="shared" si="13"/>
        <v>0</v>
      </c>
      <c r="P187" s="90">
        <f t="shared" si="14"/>
        <v>0</v>
      </c>
      <c r="Q187" s="91">
        <f t="shared" si="15"/>
        <v>0</v>
      </c>
    </row>
    <row r="188" spans="1:17" x14ac:dyDescent="0.3">
      <c r="A188" s="80">
        <v>501126</v>
      </c>
      <c r="B188" s="81" t="s">
        <v>300</v>
      </c>
      <c r="C188" s="86">
        <v>246070.9091756446</v>
      </c>
      <c r="D188" s="86">
        <v>0</v>
      </c>
      <c r="E188" s="86">
        <v>0</v>
      </c>
      <c r="F188" s="86">
        <v>0</v>
      </c>
      <c r="G188" s="87">
        <v>246070.9091756446</v>
      </c>
      <c r="H188" s="90">
        <v>0</v>
      </c>
      <c r="I188" s="90">
        <v>0</v>
      </c>
      <c r="J188" s="90">
        <v>0</v>
      </c>
      <c r="K188" s="90">
        <v>0</v>
      </c>
      <c r="L188" s="91">
        <v>0</v>
      </c>
      <c r="M188" s="90">
        <f t="shared" si="11"/>
        <v>246070.9091756446</v>
      </c>
      <c r="N188" s="90">
        <f t="shared" si="12"/>
        <v>0</v>
      </c>
      <c r="O188" s="90">
        <f t="shared" si="13"/>
        <v>0</v>
      </c>
      <c r="P188" s="90">
        <f t="shared" si="14"/>
        <v>0</v>
      </c>
      <c r="Q188" s="91">
        <f t="shared" si="15"/>
        <v>246070.9091756446</v>
      </c>
    </row>
    <row r="189" spans="1:17" x14ac:dyDescent="0.3">
      <c r="A189" s="80">
        <v>501122</v>
      </c>
      <c r="B189" s="81" t="s">
        <v>300</v>
      </c>
      <c r="C189" s="86">
        <v>476519.0300149885</v>
      </c>
      <c r="D189" s="86">
        <v>0</v>
      </c>
      <c r="E189" s="86">
        <v>0</v>
      </c>
      <c r="F189" s="86">
        <v>0</v>
      </c>
      <c r="G189" s="87">
        <v>476519.0300149885</v>
      </c>
      <c r="H189" s="90">
        <v>0</v>
      </c>
      <c r="I189" s="90">
        <v>0</v>
      </c>
      <c r="J189" s="90">
        <v>0</v>
      </c>
      <c r="K189" s="90">
        <v>0</v>
      </c>
      <c r="L189" s="91">
        <v>0</v>
      </c>
      <c r="M189" s="90">
        <f t="shared" si="11"/>
        <v>476519.0300149885</v>
      </c>
      <c r="N189" s="90">
        <f t="shared" si="12"/>
        <v>0</v>
      </c>
      <c r="O189" s="90">
        <f t="shared" si="13"/>
        <v>0</v>
      </c>
      <c r="P189" s="90">
        <f t="shared" si="14"/>
        <v>0</v>
      </c>
      <c r="Q189" s="91">
        <f t="shared" si="15"/>
        <v>476519.0300149885</v>
      </c>
    </row>
    <row r="190" spans="1:17" x14ac:dyDescent="0.3">
      <c r="A190" s="80">
        <v>501121</v>
      </c>
      <c r="B190" s="81" t="s">
        <v>300</v>
      </c>
      <c r="C190" s="86">
        <v>247444.14861625797</v>
      </c>
      <c r="D190" s="86">
        <v>0</v>
      </c>
      <c r="E190" s="86">
        <v>0</v>
      </c>
      <c r="F190" s="86">
        <v>0</v>
      </c>
      <c r="G190" s="87">
        <v>247444.14861625797</v>
      </c>
      <c r="H190" s="90">
        <v>0</v>
      </c>
      <c r="I190" s="90">
        <v>0</v>
      </c>
      <c r="J190" s="90">
        <v>0</v>
      </c>
      <c r="K190" s="90">
        <v>0</v>
      </c>
      <c r="L190" s="91">
        <v>0</v>
      </c>
      <c r="M190" s="90">
        <f t="shared" si="11"/>
        <v>247444.14861625797</v>
      </c>
      <c r="N190" s="90">
        <f t="shared" si="12"/>
        <v>0</v>
      </c>
      <c r="O190" s="90">
        <f t="shared" si="13"/>
        <v>0</v>
      </c>
      <c r="P190" s="90">
        <f t="shared" si="14"/>
        <v>0</v>
      </c>
      <c r="Q190" s="91">
        <f t="shared" si="15"/>
        <v>247444.14861625797</v>
      </c>
    </row>
    <row r="191" spans="1:17" x14ac:dyDescent="0.3">
      <c r="A191" s="80">
        <v>501123</v>
      </c>
      <c r="B191" s="81" t="s">
        <v>2821</v>
      </c>
      <c r="C191" s="86">
        <v>173723.66988554801</v>
      </c>
      <c r="D191" s="86">
        <v>0</v>
      </c>
      <c r="E191" s="86">
        <v>0</v>
      </c>
      <c r="F191" s="86">
        <v>0</v>
      </c>
      <c r="G191" s="87">
        <v>173723.66988554801</v>
      </c>
      <c r="H191" s="90">
        <v>20515.81486551225</v>
      </c>
      <c r="I191" s="90">
        <v>0</v>
      </c>
      <c r="J191" s="90">
        <v>0</v>
      </c>
      <c r="K191" s="90">
        <v>0</v>
      </c>
      <c r="L191" s="91">
        <v>20515.81486551225</v>
      </c>
      <c r="M191" s="90">
        <f t="shared" si="11"/>
        <v>153207.85502003576</v>
      </c>
      <c r="N191" s="90">
        <f t="shared" si="12"/>
        <v>0</v>
      </c>
      <c r="O191" s="90">
        <f t="shared" si="13"/>
        <v>0</v>
      </c>
      <c r="P191" s="90">
        <f t="shared" si="14"/>
        <v>0</v>
      </c>
      <c r="Q191" s="91">
        <f t="shared" si="15"/>
        <v>153207.85502003576</v>
      </c>
    </row>
    <row r="192" spans="1:17" x14ac:dyDescent="0.3">
      <c r="A192" s="80">
        <v>501157</v>
      </c>
      <c r="B192" s="81" t="s">
        <v>2822</v>
      </c>
      <c r="C192" s="86">
        <v>1280585.8888085303</v>
      </c>
      <c r="D192" s="86">
        <v>0</v>
      </c>
      <c r="E192" s="86">
        <v>0</v>
      </c>
      <c r="F192" s="86">
        <v>0</v>
      </c>
      <c r="G192" s="87">
        <v>1280585.8888085303</v>
      </c>
      <c r="H192" s="90">
        <v>667.94845173565875</v>
      </c>
      <c r="I192" s="90">
        <v>0</v>
      </c>
      <c r="J192" s="90">
        <v>0</v>
      </c>
      <c r="K192" s="90">
        <v>0</v>
      </c>
      <c r="L192" s="91">
        <v>667.94845173565875</v>
      </c>
      <c r="M192" s="90">
        <f t="shared" si="11"/>
        <v>1279917.9403567947</v>
      </c>
      <c r="N192" s="90">
        <f t="shared" si="12"/>
        <v>0</v>
      </c>
      <c r="O192" s="90">
        <f t="shared" si="13"/>
        <v>0</v>
      </c>
      <c r="P192" s="90">
        <f t="shared" si="14"/>
        <v>0</v>
      </c>
      <c r="Q192" s="91">
        <f t="shared" si="15"/>
        <v>1279917.9403567947</v>
      </c>
    </row>
    <row r="193" spans="1:17" x14ac:dyDescent="0.3">
      <c r="A193" s="80">
        <v>501049</v>
      </c>
      <c r="B193" s="81" t="s">
        <v>2822</v>
      </c>
      <c r="C193" s="86">
        <v>2498436.8856709902</v>
      </c>
      <c r="D193" s="86">
        <v>0</v>
      </c>
      <c r="E193" s="86">
        <v>0</v>
      </c>
      <c r="F193" s="86">
        <v>0</v>
      </c>
      <c r="G193" s="87">
        <v>2498436.8856709902</v>
      </c>
      <c r="H193" s="90">
        <v>0</v>
      </c>
      <c r="I193" s="90">
        <v>0</v>
      </c>
      <c r="J193" s="90">
        <v>0</v>
      </c>
      <c r="K193" s="90">
        <v>0</v>
      </c>
      <c r="L193" s="91">
        <v>0</v>
      </c>
      <c r="M193" s="90">
        <f t="shared" si="11"/>
        <v>2498436.8856709902</v>
      </c>
      <c r="N193" s="90">
        <f t="shared" si="12"/>
        <v>0</v>
      </c>
      <c r="O193" s="90">
        <f t="shared" si="13"/>
        <v>0</v>
      </c>
      <c r="P193" s="90">
        <f t="shared" si="14"/>
        <v>0</v>
      </c>
      <c r="Q193" s="91">
        <f t="shared" si="15"/>
        <v>2498436.8856709902</v>
      </c>
    </row>
    <row r="194" spans="1:17" x14ac:dyDescent="0.3">
      <c r="A194" s="80">
        <v>500605</v>
      </c>
      <c r="B194" s="81" t="s">
        <v>2822</v>
      </c>
      <c r="C194" s="86">
        <v>1115017.6897586233</v>
      </c>
      <c r="D194" s="86">
        <v>0</v>
      </c>
      <c r="E194" s="86">
        <v>0</v>
      </c>
      <c r="F194" s="86">
        <v>0</v>
      </c>
      <c r="G194" s="87">
        <v>1115017.6897586233</v>
      </c>
      <c r="H194" s="90">
        <v>162.7848576929014</v>
      </c>
      <c r="I194" s="90">
        <v>0</v>
      </c>
      <c r="J194" s="90">
        <v>0</v>
      </c>
      <c r="K194" s="90">
        <v>0</v>
      </c>
      <c r="L194" s="91">
        <v>162.7848576929014</v>
      </c>
      <c r="M194" s="90">
        <f t="shared" si="11"/>
        <v>1114854.9049009304</v>
      </c>
      <c r="N194" s="90">
        <f t="shared" si="12"/>
        <v>0</v>
      </c>
      <c r="O194" s="90">
        <f t="shared" si="13"/>
        <v>0</v>
      </c>
      <c r="P194" s="90">
        <f t="shared" si="14"/>
        <v>0</v>
      </c>
      <c r="Q194" s="91">
        <f t="shared" si="15"/>
        <v>1114854.9049009304</v>
      </c>
    </row>
    <row r="195" spans="1:17" x14ac:dyDescent="0.3">
      <c r="A195" s="80">
        <v>501167</v>
      </c>
      <c r="B195" s="81" t="s">
        <v>2822</v>
      </c>
      <c r="C195" s="86">
        <v>319891.71656567918</v>
      </c>
      <c r="D195" s="86">
        <v>0</v>
      </c>
      <c r="E195" s="86">
        <v>0</v>
      </c>
      <c r="F195" s="86">
        <v>0</v>
      </c>
      <c r="G195" s="87">
        <v>319891.71656567918</v>
      </c>
      <c r="H195" s="90">
        <v>-1.4415253390211947E-4</v>
      </c>
      <c r="I195" s="90">
        <v>0</v>
      </c>
      <c r="J195" s="90">
        <v>0</v>
      </c>
      <c r="K195" s="90">
        <v>0</v>
      </c>
      <c r="L195" s="91">
        <v>-1.4415253390211947E-4</v>
      </c>
      <c r="M195" s="90">
        <f t="shared" si="11"/>
        <v>319891.71670983173</v>
      </c>
      <c r="N195" s="90">
        <f t="shared" si="12"/>
        <v>0</v>
      </c>
      <c r="O195" s="90">
        <f t="shared" si="13"/>
        <v>0</v>
      </c>
      <c r="P195" s="90">
        <f t="shared" si="14"/>
        <v>0</v>
      </c>
      <c r="Q195" s="91">
        <f t="shared" si="15"/>
        <v>319891.71670983173</v>
      </c>
    </row>
    <row r="196" spans="1:17" x14ac:dyDescent="0.3">
      <c r="A196" s="80">
        <v>501259</v>
      </c>
      <c r="B196" s="81" t="s">
        <v>2822</v>
      </c>
      <c r="C196" s="86">
        <v>437345.8535711742</v>
      </c>
      <c r="D196" s="86">
        <v>0</v>
      </c>
      <c r="E196" s="86">
        <v>0</v>
      </c>
      <c r="F196" s="86">
        <v>0</v>
      </c>
      <c r="G196" s="87">
        <v>437345.8535711742</v>
      </c>
      <c r="H196" s="90">
        <v>0</v>
      </c>
      <c r="I196" s="90">
        <v>0</v>
      </c>
      <c r="J196" s="90">
        <v>0</v>
      </c>
      <c r="K196" s="90">
        <v>0</v>
      </c>
      <c r="L196" s="91">
        <v>0</v>
      </c>
      <c r="M196" s="90">
        <f t="shared" ref="M196:M202" si="16">C196-H196</f>
        <v>437345.8535711742</v>
      </c>
      <c r="N196" s="90">
        <f t="shared" ref="N196:N202" si="17">D196-I196</f>
        <v>0</v>
      </c>
      <c r="O196" s="90">
        <f t="shared" ref="O196:O202" si="18">E196-J196</f>
        <v>0</v>
      </c>
      <c r="P196" s="90">
        <f t="shared" ref="P196:P202" si="19">F196-K196</f>
        <v>0</v>
      </c>
      <c r="Q196" s="91">
        <f t="shared" ref="Q196:Q202" si="20">G196-L196</f>
        <v>437345.8535711742</v>
      </c>
    </row>
    <row r="197" spans="1:17" x14ac:dyDescent="0.3">
      <c r="A197" s="80">
        <v>501085</v>
      </c>
      <c r="B197" s="81" t="s">
        <v>2823</v>
      </c>
      <c r="C197" s="86">
        <v>74931.465754512887</v>
      </c>
      <c r="D197" s="86">
        <v>0</v>
      </c>
      <c r="E197" s="86">
        <v>0</v>
      </c>
      <c r="F197" s="86">
        <v>0</v>
      </c>
      <c r="G197" s="87">
        <v>74931.465754512887</v>
      </c>
      <c r="H197" s="90">
        <v>67370.414175804748</v>
      </c>
      <c r="I197" s="90">
        <v>0</v>
      </c>
      <c r="J197" s="90">
        <v>0</v>
      </c>
      <c r="K197" s="90">
        <v>0</v>
      </c>
      <c r="L197" s="91">
        <v>67370.414175804748</v>
      </c>
      <c r="M197" s="90">
        <f t="shared" si="16"/>
        <v>7561.0515787081385</v>
      </c>
      <c r="N197" s="90">
        <f t="shared" si="17"/>
        <v>0</v>
      </c>
      <c r="O197" s="90">
        <f t="shared" si="18"/>
        <v>0</v>
      </c>
      <c r="P197" s="90">
        <f t="shared" si="19"/>
        <v>0</v>
      </c>
      <c r="Q197" s="91">
        <f t="shared" si="20"/>
        <v>7561.0515787081385</v>
      </c>
    </row>
    <row r="198" spans="1:17" x14ac:dyDescent="0.3">
      <c r="A198" s="82">
        <v>501092</v>
      </c>
      <c r="B198" s="81" t="s">
        <v>2823</v>
      </c>
      <c r="C198" s="86">
        <v>4958.2220505733312</v>
      </c>
      <c r="D198" s="86">
        <v>0</v>
      </c>
      <c r="E198" s="86">
        <v>0</v>
      </c>
      <c r="F198" s="86">
        <v>0</v>
      </c>
      <c r="G198" s="87">
        <v>4958.2220505733312</v>
      </c>
      <c r="H198" s="90">
        <v>0</v>
      </c>
      <c r="I198" s="90">
        <v>0</v>
      </c>
      <c r="J198" s="90">
        <v>0</v>
      </c>
      <c r="K198" s="90">
        <v>0</v>
      </c>
      <c r="L198" s="91">
        <v>0</v>
      </c>
      <c r="M198" s="90">
        <f t="shared" si="16"/>
        <v>4958.2220505733312</v>
      </c>
      <c r="N198" s="90">
        <f t="shared" si="17"/>
        <v>0</v>
      </c>
      <c r="O198" s="90">
        <f t="shared" si="18"/>
        <v>0</v>
      </c>
      <c r="P198" s="90">
        <f t="shared" si="19"/>
        <v>0</v>
      </c>
      <c r="Q198" s="91">
        <f t="shared" si="20"/>
        <v>4958.2220505733312</v>
      </c>
    </row>
    <row r="199" spans="1:17" x14ac:dyDescent="0.3">
      <c r="A199" s="80">
        <v>501198</v>
      </c>
      <c r="B199" s="81" t="s">
        <v>2824</v>
      </c>
      <c r="C199" s="86">
        <v>33588.513883602871</v>
      </c>
      <c r="D199" s="86">
        <v>0</v>
      </c>
      <c r="E199" s="86">
        <v>0</v>
      </c>
      <c r="F199" s="86">
        <v>0</v>
      </c>
      <c r="G199" s="87">
        <v>33588.513883602871</v>
      </c>
      <c r="H199" s="90">
        <v>0</v>
      </c>
      <c r="I199" s="90">
        <v>0</v>
      </c>
      <c r="J199" s="90">
        <v>0</v>
      </c>
      <c r="K199" s="90">
        <v>0</v>
      </c>
      <c r="L199" s="91">
        <v>0</v>
      </c>
      <c r="M199" s="90">
        <f t="shared" si="16"/>
        <v>33588.513883602871</v>
      </c>
      <c r="N199" s="90">
        <f t="shared" si="17"/>
        <v>0</v>
      </c>
      <c r="O199" s="90">
        <f t="shared" si="18"/>
        <v>0</v>
      </c>
      <c r="P199" s="90">
        <f t="shared" si="19"/>
        <v>0</v>
      </c>
      <c r="Q199" s="91">
        <f t="shared" si="20"/>
        <v>33588.513883602871</v>
      </c>
    </row>
    <row r="200" spans="1:17" x14ac:dyDescent="0.3">
      <c r="A200" s="80">
        <v>501197</v>
      </c>
      <c r="B200" s="81" t="s">
        <v>2824</v>
      </c>
      <c r="C200" s="86">
        <v>230087.7504383217</v>
      </c>
      <c r="D200" s="86">
        <v>0</v>
      </c>
      <c r="E200" s="86">
        <v>0</v>
      </c>
      <c r="F200" s="86">
        <v>0</v>
      </c>
      <c r="G200" s="87">
        <v>230087.7504383217</v>
      </c>
      <c r="H200" s="90">
        <v>5.6883346882227848</v>
      </c>
      <c r="I200" s="90">
        <v>0</v>
      </c>
      <c r="J200" s="90">
        <v>0</v>
      </c>
      <c r="K200" s="90">
        <v>0</v>
      </c>
      <c r="L200" s="91">
        <v>5.6883346882227848</v>
      </c>
      <c r="M200" s="90">
        <f t="shared" si="16"/>
        <v>230082.06210363348</v>
      </c>
      <c r="N200" s="90">
        <f t="shared" si="17"/>
        <v>0</v>
      </c>
      <c r="O200" s="90">
        <f t="shared" si="18"/>
        <v>0</v>
      </c>
      <c r="P200" s="90">
        <f t="shared" si="19"/>
        <v>0</v>
      </c>
      <c r="Q200" s="91">
        <f t="shared" si="20"/>
        <v>230082.06210363348</v>
      </c>
    </row>
    <row r="201" spans="1:17" x14ac:dyDescent="0.3">
      <c r="A201" s="80">
        <v>501017</v>
      </c>
      <c r="B201" s="81" t="s">
        <v>2825</v>
      </c>
      <c r="C201" s="86">
        <v>129492.03810223201</v>
      </c>
      <c r="D201" s="86">
        <v>0</v>
      </c>
      <c r="E201" s="86">
        <v>0</v>
      </c>
      <c r="F201" s="86">
        <v>0</v>
      </c>
      <c r="G201" s="87">
        <v>129492.03810223201</v>
      </c>
      <c r="H201" s="90">
        <v>0</v>
      </c>
      <c r="I201" s="90">
        <v>0</v>
      </c>
      <c r="J201" s="90">
        <v>0</v>
      </c>
      <c r="K201" s="90">
        <v>0</v>
      </c>
      <c r="L201" s="91">
        <v>0</v>
      </c>
      <c r="M201" s="90">
        <f t="shared" si="16"/>
        <v>129492.03810223201</v>
      </c>
      <c r="N201" s="90">
        <f t="shared" si="17"/>
        <v>0</v>
      </c>
      <c r="O201" s="90">
        <f t="shared" si="18"/>
        <v>0</v>
      </c>
      <c r="P201" s="90">
        <f t="shared" si="19"/>
        <v>0</v>
      </c>
      <c r="Q201" s="91">
        <f t="shared" si="20"/>
        <v>129492.03810223201</v>
      </c>
    </row>
    <row r="202" spans="1:17" x14ac:dyDescent="0.3">
      <c r="A202" s="80">
        <v>500995</v>
      </c>
      <c r="B202" s="81" t="s">
        <v>2826</v>
      </c>
      <c r="C202" s="86">
        <v>307534.82299032377</v>
      </c>
      <c r="D202" s="86">
        <v>0</v>
      </c>
      <c r="E202" s="86">
        <v>0</v>
      </c>
      <c r="F202" s="86">
        <v>0</v>
      </c>
      <c r="G202" s="87">
        <v>307534.82299032377</v>
      </c>
      <c r="H202" s="90">
        <v>0</v>
      </c>
      <c r="I202" s="90">
        <v>0</v>
      </c>
      <c r="J202" s="90">
        <v>0</v>
      </c>
      <c r="K202" s="90">
        <v>0</v>
      </c>
      <c r="L202" s="91">
        <v>0</v>
      </c>
      <c r="M202" s="90">
        <f t="shared" si="16"/>
        <v>307534.82299032377</v>
      </c>
      <c r="N202" s="90">
        <f t="shared" si="17"/>
        <v>0</v>
      </c>
      <c r="O202" s="90">
        <f t="shared" si="18"/>
        <v>0</v>
      </c>
      <c r="P202" s="90">
        <f t="shared" si="19"/>
        <v>0</v>
      </c>
      <c r="Q202" s="91">
        <f t="shared" si="20"/>
        <v>307534.82299032377</v>
      </c>
    </row>
    <row r="203" spans="1:17" x14ac:dyDescent="0.3">
      <c r="A203" s="80"/>
      <c r="B203" s="81"/>
      <c r="C203" s="90"/>
      <c r="D203" s="90"/>
      <c r="E203" s="90"/>
      <c r="F203" s="90"/>
      <c r="G203" s="91"/>
      <c r="H203" s="90"/>
      <c r="I203" s="90"/>
      <c r="J203" s="90"/>
      <c r="K203" s="90"/>
      <c r="L203" s="91"/>
      <c r="M203" s="90"/>
      <c r="N203" s="90"/>
      <c r="O203" s="90"/>
      <c r="P203" s="90"/>
      <c r="Q203" s="91"/>
    </row>
    <row r="204" spans="1:17" s="94" customFormat="1" ht="15" thickBot="1" x14ac:dyDescent="0.35">
      <c r="B204" s="95" t="s">
        <v>2719</v>
      </c>
      <c r="C204" s="96">
        <f>SUM(C3:C202)</f>
        <v>130390708.76461673</v>
      </c>
      <c r="D204" s="96">
        <f>SUM(D3:D202)</f>
        <v>1151067.8291475337</v>
      </c>
      <c r="E204" s="96">
        <f>SUM(E3:E202)</f>
        <v>23261537.302238803</v>
      </c>
      <c r="F204" s="96">
        <f>SUM(F3:F202)</f>
        <v>0</v>
      </c>
      <c r="G204" s="96">
        <f>SUM(G3:G202)</f>
        <v>154803313.89600304</v>
      </c>
      <c r="H204" s="96">
        <f t="shared" ref="H204:Q204" si="21">SUM(H3:H202)</f>
        <v>23514734.21250717</v>
      </c>
      <c r="I204" s="96">
        <f t="shared" si="21"/>
        <v>3944.9373588780686</v>
      </c>
      <c r="J204" s="96">
        <f t="shared" si="21"/>
        <v>4324119.1700805184</v>
      </c>
      <c r="K204" s="96">
        <f t="shared" si="21"/>
        <v>0</v>
      </c>
      <c r="L204" s="96">
        <f t="shared" si="21"/>
        <v>27842798.319946568</v>
      </c>
      <c r="M204" s="96">
        <f t="shared" si="21"/>
        <v>106875974.55210958</v>
      </c>
      <c r="N204" s="96">
        <f t="shared" si="21"/>
        <v>1147122.8917886557</v>
      </c>
      <c r="O204" s="96">
        <f t="shared" si="21"/>
        <v>18937418.132158291</v>
      </c>
      <c r="P204" s="96">
        <f t="shared" si="21"/>
        <v>0</v>
      </c>
      <c r="Q204" s="96">
        <f t="shared" si="21"/>
        <v>126960515.57605655</v>
      </c>
    </row>
    <row r="205" spans="1:17" ht="15" thickTop="1" x14ac:dyDescent="0.3"/>
  </sheetData>
  <mergeCells count="3">
    <mergeCell ref="C1:G1"/>
    <mergeCell ref="H1:L1"/>
    <mergeCell ref="M1:Q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B5EF1-8F8D-4B8D-8E3F-8D3D990E5817}">
  <dimension ref="A2:E26"/>
  <sheetViews>
    <sheetView workbookViewId="0">
      <selection activeCell="J22" sqref="J22"/>
    </sheetView>
  </sheetViews>
  <sheetFormatPr defaultRowHeight="14.4" x14ac:dyDescent="0.3"/>
  <cols>
    <col min="2" max="2" width="12.33203125" bestFit="1" customWidth="1"/>
    <col min="3" max="3" width="25.21875" bestFit="1" customWidth="1"/>
    <col min="4" max="4" width="25.77734375" bestFit="1" customWidth="1"/>
    <col min="5" max="5" width="13.109375" bestFit="1" customWidth="1"/>
  </cols>
  <sheetData>
    <row r="2" spans="1:5" x14ac:dyDescent="0.3">
      <c r="A2" t="s">
        <v>2844</v>
      </c>
    </row>
    <row r="3" spans="1:5" x14ac:dyDescent="0.3">
      <c r="B3" s="123" t="s">
        <v>352</v>
      </c>
      <c r="C3" s="123" t="s">
        <v>360</v>
      </c>
      <c r="D3" s="123"/>
      <c r="E3" s="123"/>
    </row>
    <row r="4" spans="1:5" x14ac:dyDescent="0.3">
      <c r="B4" s="123" t="s">
        <v>345</v>
      </c>
      <c r="C4" s="123" t="s">
        <v>12</v>
      </c>
      <c r="D4" s="123" t="s">
        <v>62</v>
      </c>
      <c r="E4" s="123" t="s">
        <v>353</v>
      </c>
    </row>
    <row r="5" spans="1:5" x14ac:dyDescent="0.3">
      <c r="B5" s="123" t="s">
        <v>99</v>
      </c>
      <c r="C5" s="123">
        <v>-81662.16636709508</v>
      </c>
      <c r="D5" s="123">
        <v>-2592.8315203636957</v>
      </c>
      <c r="E5" s="123">
        <v>-84254.997887458769</v>
      </c>
    </row>
    <row r="6" spans="1:5" x14ac:dyDescent="0.3">
      <c r="B6" s="123">
        <v>1</v>
      </c>
      <c r="C6" s="123">
        <v>-81662.16636709508</v>
      </c>
      <c r="D6" s="123">
        <v>-2592.8315203636957</v>
      </c>
      <c r="E6" s="123">
        <v>-84254.997887458769</v>
      </c>
    </row>
    <row r="7" spans="1:5" x14ac:dyDescent="0.3">
      <c r="B7" s="123">
        <v>2</v>
      </c>
      <c r="C7" s="123"/>
      <c r="D7" s="123">
        <v>0</v>
      </c>
      <c r="E7" s="123">
        <v>0</v>
      </c>
    </row>
    <row r="8" spans="1:5" x14ac:dyDescent="0.3">
      <c r="B8" s="123" t="s">
        <v>58</v>
      </c>
      <c r="C8" s="123">
        <v>7498.57589226051</v>
      </c>
      <c r="D8" s="123">
        <v>-2692912.1176697533</v>
      </c>
      <c r="E8" s="123">
        <v>-2685413.5417774925</v>
      </c>
    </row>
    <row r="9" spans="1:5" x14ac:dyDescent="0.3">
      <c r="B9" s="123">
        <v>1</v>
      </c>
      <c r="C9" s="123">
        <v>6524.1443561962806</v>
      </c>
      <c r="D9" s="123">
        <v>-2698562.0153991715</v>
      </c>
      <c r="E9" s="123">
        <v>-2692037.8710429752</v>
      </c>
    </row>
    <row r="10" spans="1:5" x14ac:dyDescent="0.3">
      <c r="B10" s="123">
        <v>2</v>
      </c>
      <c r="C10" s="123">
        <v>974.43153606422948</v>
      </c>
      <c r="D10" s="123">
        <v>5649.8977294183478</v>
      </c>
      <c r="E10" s="123">
        <v>6624.3292654825773</v>
      </c>
    </row>
    <row r="11" spans="1:5" x14ac:dyDescent="0.3">
      <c r="B11" s="123" t="s">
        <v>353</v>
      </c>
      <c r="C11" s="123">
        <v>-74163.590474834564</v>
      </c>
      <c r="D11" s="123">
        <v>-2695504.949190117</v>
      </c>
      <c r="E11" s="123">
        <v>-2769668.5396649512</v>
      </c>
    </row>
    <row r="12" spans="1:5" x14ac:dyDescent="0.3">
      <c r="B12" s="123"/>
      <c r="C12" s="123"/>
      <c r="D12" s="123"/>
      <c r="E12" s="123"/>
    </row>
    <row r="13" spans="1:5" x14ac:dyDescent="0.3">
      <c r="A13" t="s">
        <v>2845</v>
      </c>
      <c r="B13" s="123"/>
      <c r="C13" s="123"/>
      <c r="D13" s="123"/>
      <c r="E13" s="123"/>
    </row>
    <row r="14" spans="1:5" x14ac:dyDescent="0.3">
      <c r="B14" s="123" t="s">
        <v>352</v>
      </c>
      <c r="C14" s="123" t="s">
        <v>360</v>
      </c>
      <c r="D14" s="123"/>
      <c r="E14" s="123"/>
    </row>
    <row r="15" spans="1:5" x14ac:dyDescent="0.3">
      <c r="B15" s="123" t="s">
        <v>345</v>
      </c>
      <c r="C15" s="123" t="s">
        <v>12</v>
      </c>
      <c r="D15" s="123" t="s">
        <v>62</v>
      </c>
      <c r="E15" s="123" t="s">
        <v>353</v>
      </c>
    </row>
    <row r="16" spans="1:5" x14ac:dyDescent="0.3">
      <c r="B16" s="123" t="s">
        <v>99</v>
      </c>
      <c r="C16" s="123">
        <v>689189.11271200073</v>
      </c>
      <c r="D16" s="123">
        <v>-32326.566070609064</v>
      </c>
      <c r="E16" s="123">
        <v>656862.5466413917</v>
      </c>
    </row>
    <row r="17" spans="2:5" x14ac:dyDescent="0.3">
      <c r="B17" s="123">
        <v>1</v>
      </c>
      <c r="C17" s="123">
        <v>689189.11271200073</v>
      </c>
      <c r="D17" s="123">
        <v>-32326.566070609064</v>
      </c>
      <c r="E17" s="123">
        <v>656862.5466413917</v>
      </c>
    </row>
    <row r="18" spans="2:5" x14ac:dyDescent="0.3">
      <c r="B18" s="123">
        <v>2</v>
      </c>
      <c r="C18" s="123"/>
      <c r="D18" s="123">
        <v>0</v>
      </c>
      <c r="E18" s="123">
        <v>0</v>
      </c>
    </row>
    <row r="19" spans="2:5" x14ac:dyDescent="0.3">
      <c r="B19" s="123" t="s">
        <v>58</v>
      </c>
      <c r="C19" s="123">
        <v>22636.613765701379</v>
      </c>
      <c r="D19" s="123">
        <v>-2184460.3841333822</v>
      </c>
      <c r="E19" s="123">
        <v>-2161823.770367681</v>
      </c>
    </row>
    <row r="20" spans="2:5" x14ac:dyDescent="0.3">
      <c r="B20" s="123">
        <v>1</v>
      </c>
      <c r="C20" s="123">
        <v>21681.68573542167</v>
      </c>
      <c r="D20" s="123">
        <v>-2136827.5346009149</v>
      </c>
      <c r="E20" s="123">
        <v>-2115145.8488654932</v>
      </c>
    </row>
    <row r="21" spans="2:5" x14ac:dyDescent="0.3">
      <c r="B21" s="123">
        <v>2</v>
      </c>
      <c r="C21" s="123">
        <v>954.92803027970899</v>
      </c>
      <c r="D21" s="123">
        <v>-47632.849532467466</v>
      </c>
      <c r="E21" s="123">
        <v>-46677.921502187754</v>
      </c>
    </row>
    <row r="22" spans="2:5" x14ac:dyDescent="0.3">
      <c r="B22" s="123" t="s">
        <v>353</v>
      </c>
      <c r="C22" s="123">
        <v>711825.72647770215</v>
      </c>
      <c r="D22" s="123">
        <v>-2216786.9502039915</v>
      </c>
      <c r="E22" s="123">
        <v>-1504961.2237262893</v>
      </c>
    </row>
    <row r="24" spans="2:5" x14ac:dyDescent="0.3">
      <c r="B24">
        <v>1</v>
      </c>
      <c r="C24" s="36">
        <f>C6+C9+C17+C20</f>
        <v>635732.77643652365</v>
      </c>
      <c r="D24" s="36">
        <f>D6+D9+D17+D20</f>
        <v>-4870308.9475910589</v>
      </c>
    </row>
    <row r="25" spans="2:5" x14ac:dyDescent="0.3">
      <c r="B25">
        <v>2</v>
      </c>
      <c r="C25" s="36">
        <f>C7+C10+C18+C21</f>
        <v>1929.3595663439385</v>
      </c>
      <c r="D25" s="36">
        <f>D7+D10+D18+D21</f>
        <v>-41982.951803049116</v>
      </c>
    </row>
    <row r="26" spans="2:5" x14ac:dyDescent="0.3">
      <c r="C26" s="36">
        <f>SUM(C24:C25)</f>
        <v>637662.1360028676</v>
      </c>
      <c r="D26" s="36">
        <f>SUM(D24:D25)</f>
        <v>-4912291.899394108</v>
      </c>
      <c r="E26" s="36">
        <f>E11+E22</f>
        <v>-4274629.7633912405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27AE1-926A-4AA8-9AFE-C5DECC893EE6}">
  <sheetPr>
    <tabColor rgb="FFFFFF00"/>
  </sheetPr>
  <dimension ref="A2:L59"/>
  <sheetViews>
    <sheetView topLeftCell="A39" workbookViewId="0">
      <selection activeCell="J19" sqref="J19"/>
    </sheetView>
  </sheetViews>
  <sheetFormatPr defaultRowHeight="14.4" x14ac:dyDescent="0.3"/>
  <cols>
    <col min="1" max="1" width="23.5546875" customWidth="1"/>
    <col min="2" max="4" width="16.6640625" customWidth="1"/>
    <col min="5" max="5" width="2.88671875" customWidth="1"/>
    <col min="6" max="6" width="15.88671875" bestFit="1" customWidth="1"/>
    <col min="7" max="7" width="16.109375" customWidth="1"/>
    <col min="8" max="8" width="15.5546875" bestFit="1" customWidth="1"/>
    <col min="9" max="9" width="16.88671875" bestFit="1" customWidth="1"/>
    <col min="11" max="11" width="18.6640625" customWidth="1"/>
    <col min="12" max="12" width="15.88671875" bestFit="1" customWidth="1"/>
    <col min="13" max="13" width="14.109375" customWidth="1"/>
    <col min="14" max="14" width="11.33203125" customWidth="1"/>
    <col min="15" max="15" width="117.109375" customWidth="1"/>
  </cols>
  <sheetData>
    <row r="2" spans="1:12" x14ac:dyDescent="0.3">
      <c r="A2" s="126" t="s">
        <v>24</v>
      </c>
      <c r="B2" s="53"/>
      <c r="C2" s="54" t="s">
        <v>25</v>
      </c>
      <c r="D2" s="53"/>
      <c r="E2" s="55"/>
      <c r="F2" s="53"/>
      <c r="G2" s="54" t="str">
        <f>C2</f>
        <v>BS May 2025 &amp; June 2025 Less Undrawn</v>
      </c>
      <c r="H2" s="53"/>
    </row>
    <row r="3" spans="1:12" ht="27.6" x14ac:dyDescent="0.3">
      <c r="A3" s="126"/>
      <c r="B3" s="56" t="s">
        <v>26</v>
      </c>
      <c r="C3" s="56" t="s">
        <v>27</v>
      </c>
      <c r="D3" s="56" t="s">
        <v>28</v>
      </c>
      <c r="E3" s="55"/>
      <c r="F3" s="56" t="s">
        <v>29</v>
      </c>
      <c r="G3" s="56" t="s">
        <v>30</v>
      </c>
      <c r="H3" s="56" t="s">
        <v>31</v>
      </c>
    </row>
    <row r="4" spans="1:12" ht="15" thickBot="1" x14ac:dyDescent="0.35">
      <c r="A4" s="57" t="s">
        <v>32</v>
      </c>
      <c r="K4" t="s">
        <v>33</v>
      </c>
      <c r="L4" t="s">
        <v>34</v>
      </c>
    </row>
    <row r="5" spans="1:12" s="43" customFormat="1" ht="15" thickBot="1" x14ac:dyDescent="0.35">
      <c r="A5" s="43" t="s">
        <v>35</v>
      </c>
      <c r="B5" s="58">
        <v>42278461.917826146</v>
      </c>
      <c r="C5" s="59">
        <v>9995.274287207294</v>
      </c>
      <c r="D5" s="42">
        <v>0</v>
      </c>
      <c r="E5" s="42"/>
      <c r="F5" s="59">
        <v>71051863.290139034</v>
      </c>
      <c r="G5" s="59">
        <v>18663536.259726688</v>
      </c>
      <c r="H5" s="42">
        <v>0</v>
      </c>
      <c r="I5" s="60">
        <f>SUM(B5:H5)</f>
        <v>132003856.74197908</v>
      </c>
      <c r="K5" s="61">
        <f>B5+F5</f>
        <v>113330325.20796518</v>
      </c>
      <c r="L5" s="61">
        <f>C5+G5</f>
        <v>18673531.534013897</v>
      </c>
    </row>
    <row r="6" spans="1:12" ht="6.75" customHeight="1" x14ac:dyDescent="0.3">
      <c r="B6" s="42"/>
      <c r="C6" s="42"/>
      <c r="D6" s="42"/>
      <c r="E6" s="42"/>
      <c r="F6" s="42"/>
      <c r="G6" s="42"/>
      <c r="H6" s="42"/>
      <c r="I6" s="62"/>
      <c r="K6" s="63"/>
      <c r="L6" s="63"/>
    </row>
    <row r="7" spans="1:12" x14ac:dyDescent="0.3">
      <c r="A7" t="s">
        <v>36</v>
      </c>
      <c r="B7" s="42">
        <v>1626493.6854323042</v>
      </c>
      <c r="C7" s="58">
        <v>0</v>
      </c>
      <c r="D7" s="42">
        <v>0</v>
      </c>
      <c r="E7" s="42"/>
      <c r="F7" s="42">
        <v>797030.19573542161</v>
      </c>
      <c r="G7" s="58">
        <v>2864.7840908391272</v>
      </c>
      <c r="H7" s="42">
        <v>0</v>
      </c>
      <c r="I7" s="62"/>
      <c r="K7" s="61">
        <f>B7+F7</f>
        <v>2423523.8811677257</v>
      </c>
      <c r="L7" s="61">
        <f t="shared" ref="L7:L8" si="0">C7+G7</f>
        <v>2864.7840908391272</v>
      </c>
    </row>
    <row r="8" spans="1:12" ht="15" thickBot="1" x14ac:dyDescent="0.35">
      <c r="A8" t="s">
        <v>37</v>
      </c>
      <c r="B8" s="64">
        <v>0</v>
      </c>
      <c r="C8" s="58">
        <v>0</v>
      </c>
      <c r="D8" s="64">
        <v>0</v>
      </c>
      <c r="E8" s="42"/>
      <c r="F8" s="42">
        <v>15443676.25956605</v>
      </c>
      <c r="G8" s="58">
        <v>4421775.4348376794</v>
      </c>
      <c r="H8" s="64">
        <v>0</v>
      </c>
      <c r="I8" s="62"/>
      <c r="K8" s="61">
        <f>B8+F8</f>
        <v>15443676.25956605</v>
      </c>
      <c r="L8" s="61">
        <f t="shared" si="0"/>
        <v>4421775.4348376794</v>
      </c>
    </row>
    <row r="9" spans="1:12" s="43" customFormat="1" ht="15" thickBot="1" x14ac:dyDescent="0.35">
      <c r="A9" s="43" t="s">
        <v>38</v>
      </c>
      <c r="B9" s="42">
        <v>1626493.6854323042</v>
      </c>
      <c r="C9" s="65">
        <v>0</v>
      </c>
      <c r="D9" s="42">
        <v>0</v>
      </c>
      <c r="E9" s="42"/>
      <c r="F9" s="65">
        <v>16240706.455301471</v>
      </c>
      <c r="G9" s="65">
        <v>4424640.2189285187</v>
      </c>
      <c r="H9" s="42">
        <v>0</v>
      </c>
      <c r="I9" s="60">
        <f>SUM(B9:H9)</f>
        <v>22291840.359662294</v>
      </c>
      <c r="K9" s="66"/>
      <c r="L9" s="61"/>
    </row>
    <row r="10" spans="1:12" ht="5.25" customHeight="1" x14ac:dyDescent="0.3">
      <c r="B10" s="67"/>
      <c r="C10" s="67"/>
      <c r="D10" s="67"/>
      <c r="F10" s="67"/>
      <c r="G10" s="67"/>
      <c r="H10" s="67"/>
    </row>
    <row r="11" spans="1:12" s="43" customFormat="1" ht="15" thickBot="1" x14ac:dyDescent="0.35">
      <c r="B11" s="68">
        <v>43904955.603258453</v>
      </c>
      <c r="C11" s="68">
        <v>9995.274287207294</v>
      </c>
      <c r="D11" s="68">
        <v>0</v>
      </c>
      <c r="F11" s="68">
        <v>87292569.745440513</v>
      </c>
      <c r="G11" s="68">
        <v>23088176.478655208</v>
      </c>
      <c r="H11" s="68">
        <v>0</v>
      </c>
      <c r="I11" s="42">
        <f>SUM(B11:H11)</f>
        <v>154295697.10164139</v>
      </c>
      <c r="K11" s="66">
        <f>SUM(K5:K10)</f>
        <v>131197525.34869896</v>
      </c>
      <c r="L11" s="66">
        <f>SUM(L5:L10)</f>
        <v>23098171.752942417</v>
      </c>
    </row>
    <row r="12" spans="1:12" ht="15" thickTop="1" x14ac:dyDescent="0.3"/>
    <row r="13" spans="1:12" ht="15" thickBot="1" x14ac:dyDescent="0.35">
      <c r="A13" s="57" t="s">
        <v>39</v>
      </c>
      <c r="K13" t="s">
        <v>33</v>
      </c>
      <c r="L13" t="s">
        <v>34</v>
      </c>
    </row>
    <row r="14" spans="1:12" s="43" customFormat="1" ht="15" thickBot="1" x14ac:dyDescent="0.35">
      <c r="A14" s="43" t="s">
        <v>35</v>
      </c>
      <c r="B14" s="58">
        <f>GETPIVOTDATA("Sum of Total ECL MYR (LAF)",ECL!$I$186,"Type of Financing","Conventional","MFRS staging ",1)</f>
        <v>65592956.257438123</v>
      </c>
      <c r="C14" s="59" t="e">
        <f>GETPIVOTDATA("Sum of ECL - June 2025",ECL!$I$186,"Type of Financing","Conventional","MFRS staging ",2)</f>
        <v>#REF!</v>
      </c>
      <c r="D14" s="42">
        <f>'[1]ECL PNL202504'!$GX$302</f>
        <v>0</v>
      </c>
      <c r="E14" s="42"/>
      <c r="F14" s="59">
        <f>GETPIVOTDATA("Sum of Total ECL MYR (LAF)",ECL!$I$186,"Type of Financing","Islamic","MFRS staging ",1)</f>
        <v>72525222.407298431</v>
      </c>
      <c r="G14" s="59">
        <f>GETPIVOTDATA("Sum of Total ECL MYR (LAF)",ECL!$I$186,"Type of Financing","Islamic","MFRS staging ",2)</f>
        <v>17613194.594485205</v>
      </c>
      <c r="H14" s="42">
        <f>'[1]ECL PNL202504'!$HB$302</f>
        <v>0</v>
      </c>
      <c r="I14" s="42" t="e">
        <f>SUM(B14:H14)</f>
        <v>#REF!</v>
      </c>
      <c r="K14" s="61">
        <f>B14+F14</f>
        <v>138118178.66473657</v>
      </c>
      <c r="L14" s="61" t="e">
        <f>C14+G14</f>
        <v>#REF!</v>
      </c>
    </row>
    <row r="15" spans="1:12" ht="6" customHeight="1" x14ac:dyDescent="0.3">
      <c r="B15" s="42"/>
      <c r="C15" s="42"/>
      <c r="D15" s="42"/>
      <c r="E15" s="42"/>
      <c r="F15" s="42"/>
      <c r="G15" s="42"/>
      <c r="H15" s="42"/>
      <c r="I15" s="42"/>
      <c r="K15" s="63"/>
      <c r="L15" s="63"/>
    </row>
    <row r="16" spans="1:12" x14ac:dyDescent="0.3">
      <c r="A16" t="s">
        <v>36</v>
      </c>
      <c r="B16" s="42">
        <f>GETPIVOTDATA("Total ECL MYR (C&amp;C)",ECL!$I$213,"Type of Financing","Conventional","Undrawn/BG","BG","MFRS staging ",1)</f>
        <v>1016102.4801257568</v>
      </c>
      <c r="C16" s="58">
        <v>0</v>
      </c>
      <c r="D16" s="42">
        <f>'[1]ECL PNL202504'!$GX$303</f>
        <v>0</v>
      </c>
      <c r="E16" s="42"/>
      <c r="F16" s="42">
        <f>GETPIVOTDATA("Total ECL MYR (C&amp;C)",ECL!$I$213,"Type of Financing","Islamic","Undrawn/BG","BG","MFRS staging ",1)</f>
        <v>0</v>
      </c>
      <c r="G16" s="58">
        <f>GETPIVOTDATA("Total ECL MYR (C&amp;C)",ECL!$I$213,"Type of Financing","Islamic","Undrawn/BG","BG","MFRS staging ",2)</f>
        <v>0</v>
      </c>
      <c r="H16" s="42">
        <f>'[1]ECL PNL202504'!$HB$303</f>
        <v>0</v>
      </c>
      <c r="I16" s="42"/>
      <c r="K16" s="61">
        <f>B16+F16</f>
        <v>1016102.4801257568</v>
      </c>
      <c r="L16" s="61">
        <f t="shared" ref="L16:L17" si="1">C16+G16</f>
        <v>0</v>
      </c>
    </row>
    <row r="17" spans="1:12" ht="15" thickBot="1" x14ac:dyDescent="0.35">
      <c r="A17" t="s">
        <v>37</v>
      </c>
      <c r="B17" s="64">
        <f>GETPIVOTDATA("Total ECL MYR (C&amp;C)",ECL!$I$213,"Type of Financing","Conventional","Undrawn/BG","Undrawn","MFRS staging ",1)</f>
        <v>98702.586450424948</v>
      </c>
      <c r="C17" s="58">
        <v>0</v>
      </c>
      <c r="D17" s="64">
        <f>'[1]ECL PNL202504'!$GX$304</f>
        <v>0</v>
      </c>
      <c r="E17" s="42"/>
      <c r="F17" s="42">
        <f>GETPIVOTDATA("Total ECL MYR (C&amp;C)",ECL!$I$213,"Type of Financing","Islamic","Undrawn/BG","Undrawn","MFRS staging ",1)</f>
        <v>10990114.080977965</v>
      </c>
      <c r="G17" s="58">
        <f>GETPIVOTDATA("Total ECL MYR (C&amp;C)",ECL!$I$213,"Type of Financing","Islamic","Undrawn/BG","Undrawn","MFRS staging ",2)</f>
        <v>612229.50451753219</v>
      </c>
      <c r="H17" s="64">
        <f>'[1]ECL PNL202504'!$HB$304</f>
        <v>0</v>
      </c>
      <c r="I17" s="42"/>
      <c r="K17" s="61">
        <f>B17+F17</f>
        <v>11088816.667428389</v>
      </c>
      <c r="L17" s="61">
        <f t="shared" si="1"/>
        <v>612229.50451753219</v>
      </c>
    </row>
    <row r="18" spans="1:12" s="43" customFormat="1" ht="15" thickBot="1" x14ac:dyDescent="0.35">
      <c r="A18" s="43" t="s">
        <v>38</v>
      </c>
      <c r="B18" s="42">
        <f>SUM(B16:B17)</f>
        <v>1114805.0665761817</v>
      </c>
      <c r="C18" s="65">
        <f t="shared" ref="C18:D18" si="2">SUM(C16:C17)</f>
        <v>0</v>
      </c>
      <c r="D18" s="42">
        <f t="shared" si="2"/>
        <v>0</v>
      </c>
      <c r="E18" s="42"/>
      <c r="F18" s="65">
        <f t="shared" ref="F18:H18" si="3">SUM(F16:F17)</f>
        <v>10990114.080977965</v>
      </c>
      <c r="G18" s="65">
        <f t="shared" si="3"/>
        <v>612229.50451753219</v>
      </c>
      <c r="H18" s="42">
        <f t="shared" si="3"/>
        <v>0</v>
      </c>
      <c r="I18" s="42">
        <f>SUM(B18:H18)</f>
        <v>12717148.652071679</v>
      </c>
      <c r="K18" s="66"/>
      <c r="L18" s="61"/>
    </row>
    <row r="19" spans="1:12" ht="4.5" customHeight="1" x14ac:dyDescent="0.3">
      <c r="B19" s="42"/>
      <c r="C19" s="42"/>
      <c r="D19" s="42"/>
      <c r="E19" s="42"/>
      <c r="F19" s="42"/>
      <c r="G19" s="42"/>
      <c r="H19" s="42"/>
      <c r="I19" s="42"/>
    </row>
    <row r="20" spans="1:12" s="43" customFormat="1" ht="15" thickBot="1" x14ac:dyDescent="0.35">
      <c r="B20" s="68">
        <f>SUM(B14:B17)</f>
        <v>66707761.324014306</v>
      </c>
      <c r="C20" s="68" t="e">
        <f>SUM(C14:C17)</f>
        <v>#REF!</v>
      </c>
      <c r="D20" s="68">
        <f>SUM(D14:D17)</f>
        <v>0</v>
      </c>
      <c r="E20" s="42"/>
      <c r="F20" s="68">
        <f>SUM(F14:F17)</f>
        <v>83515336.488276392</v>
      </c>
      <c r="G20" s="68">
        <f>SUM(G14:G17)</f>
        <v>18225424.099002738</v>
      </c>
      <c r="H20" s="68">
        <f>SUM(H14:H17)</f>
        <v>0</v>
      </c>
      <c r="I20" s="42" t="e">
        <f>SUM(B20:H20)</f>
        <v>#REF!</v>
      </c>
      <c r="K20" s="66">
        <f>SUM(K14:K19)</f>
        <v>150223097.81229073</v>
      </c>
      <c r="L20" s="66" t="e">
        <f>SUM(L14:L19)</f>
        <v>#REF!</v>
      </c>
    </row>
    <row r="21" spans="1:12" ht="15" thickTop="1" x14ac:dyDescent="0.3">
      <c r="K21" s="47"/>
      <c r="L21" s="62"/>
    </row>
    <row r="22" spans="1:12" x14ac:dyDescent="0.3">
      <c r="A22" s="57" t="s">
        <v>40</v>
      </c>
      <c r="K22" s="47"/>
      <c r="L22" s="47"/>
    </row>
    <row r="23" spans="1:12" s="43" customFormat="1" x14ac:dyDescent="0.3">
      <c r="A23" s="43" t="s">
        <v>35</v>
      </c>
      <c r="B23" s="42">
        <f>B14-B5</f>
        <v>23314494.339611977</v>
      </c>
      <c r="C23" s="42" t="e">
        <f>C14-C5</f>
        <v>#REF!</v>
      </c>
      <c r="D23" s="42">
        <f>D14-D5</f>
        <v>0</v>
      </c>
      <c r="F23" s="42">
        <f>F14-F5</f>
        <v>1473359.1171593964</v>
      </c>
      <c r="G23" s="42">
        <f>G14-G5</f>
        <v>-1050341.6652414836</v>
      </c>
      <c r="H23" s="42">
        <f>H14-H5</f>
        <v>0</v>
      </c>
      <c r="I23" s="42" t="e">
        <f>SUM(B23:H23)</f>
        <v>#REF!</v>
      </c>
      <c r="K23" s="42"/>
      <c r="L23" s="42"/>
    </row>
    <row r="24" spans="1:12" ht="6" customHeight="1" x14ac:dyDescent="0.3">
      <c r="B24" s="47"/>
      <c r="C24" s="47"/>
      <c r="D24" s="47"/>
      <c r="F24" s="47"/>
      <c r="G24" s="47"/>
      <c r="H24" s="47"/>
    </row>
    <row r="25" spans="1:12" x14ac:dyDescent="0.3">
      <c r="A25" t="s">
        <v>36</v>
      </c>
      <c r="B25" s="47">
        <f>B16-B7</f>
        <v>-610391.20530654734</v>
      </c>
      <c r="C25" s="47">
        <f>C16-C7</f>
        <v>0</v>
      </c>
      <c r="D25" s="47">
        <f t="shared" ref="B25:D26" si="4">D16-D7</f>
        <v>0</v>
      </c>
      <c r="F25" s="47">
        <f t="shared" ref="F25:H26" si="5">F16-F7</f>
        <v>-797030.19573542161</v>
      </c>
      <c r="G25" s="47">
        <f t="shared" si="5"/>
        <v>-2864.7840908391272</v>
      </c>
      <c r="H25" s="47">
        <f t="shared" si="5"/>
        <v>0</v>
      </c>
    </row>
    <row r="26" spans="1:12" x14ac:dyDescent="0.3">
      <c r="A26" t="s">
        <v>37</v>
      </c>
      <c r="B26" s="67">
        <f t="shared" si="4"/>
        <v>98702.586450424948</v>
      </c>
      <c r="C26" s="67">
        <f t="shared" si="4"/>
        <v>0</v>
      </c>
      <c r="D26" s="67">
        <f t="shared" si="4"/>
        <v>0</v>
      </c>
      <c r="F26" s="67">
        <f t="shared" si="5"/>
        <v>-4453562.1785880849</v>
      </c>
      <c r="G26" s="67">
        <f t="shared" si="5"/>
        <v>-3809545.9303201474</v>
      </c>
      <c r="H26" s="67">
        <f t="shared" si="5"/>
        <v>0</v>
      </c>
    </row>
    <row r="27" spans="1:12" s="43" customFormat="1" x14ac:dyDescent="0.3">
      <c r="A27" s="43" t="s">
        <v>38</v>
      </c>
      <c r="B27" s="42">
        <f>B16-B9+B17</f>
        <v>-511688.61885612237</v>
      </c>
      <c r="C27" s="42">
        <f>C16-C9+C17</f>
        <v>0</v>
      </c>
      <c r="D27" s="42">
        <f>D16-D9+D17</f>
        <v>0</v>
      </c>
      <c r="F27" s="42">
        <f>F16-F9+F17</f>
        <v>-5250592.3743235059</v>
      </c>
      <c r="G27" s="42">
        <f>G16-G9+G17</f>
        <v>-3812410.7144109868</v>
      </c>
      <c r="H27" s="42">
        <f>H16-H9+H17</f>
        <v>0</v>
      </c>
      <c r="I27" s="42">
        <f>SUM(B27:H27)</f>
        <v>-9574691.7075906154</v>
      </c>
    </row>
    <row r="28" spans="1:12" ht="6.75" customHeight="1" x14ac:dyDescent="0.3">
      <c r="B28" s="67"/>
      <c r="C28" s="67"/>
      <c r="D28" s="67"/>
      <c r="F28" s="67"/>
      <c r="G28" s="67"/>
      <c r="H28" s="67"/>
    </row>
    <row r="29" spans="1:12" s="43" customFormat="1" ht="15" thickBot="1" x14ac:dyDescent="0.35">
      <c r="B29" s="68">
        <f>SUM(B23:B26)</f>
        <v>22802805.720755853</v>
      </c>
      <c r="C29" s="68" t="e">
        <f t="shared" ref="C29:D29" si="6">SUM(C23:C26)</f>
        <v>#REF!</v>
      </c>
      <c r="D29" s="68">
        <f t="shared" si="6"/>
        <v>0</v>
      </c>
      <c r="F29" s="68">
        <f>SUM(F23:F26)</f>
        <v>-3777233.25716411</v>
      </c>
      <c r="G29" s="68">
        <f t="shared" ref="G29:H29" si="7">SUM(G23:G26)</f>
        <v>-4862752.3796524704</v>
      </c>
      <c r="H29" s="68">
        <f t="shared" si="7"/>
        <v>0</v>
      </c>
      <c r="I29" s="68" t="e">
        <f>I20-I11</f>
        <v>#REF!</v>
      </c>
      <c r="K29" s="61">
        <f>+B29+F29</f>
        <v>19025572.463591743</v>
      </c>
      <c r="L29" s="61" t="e">
        <f>+C29+G29</f>
        <v>#REF!</v>
      </c>
    </row>
    <row r="30" spans="1:12" ht="15" thickTop="1" x14ac:dyDescent="0.3"/>
    <row r="31" spans="1:12" x14ac:dyDescent="0.3">
      <c r="B31" t="s">
        <v>33</v>
      </c>
      <c r="C31" t="s">
        <v>34</v>
      </c>
    </row>
    <row r="32" spans="1:12" x14ac:dyDescent="0.3">
      <c r="A32" t="s">
        <v>41</v>
      </c>
      <c r="B32" s="47">
        <f>B14+F14</f>
        <v>138118178.66473657</v>
      </c>
      <c r="C32" s="47" t="e">
        <f>C14+G14</f>
        <v>#REF!</v>
      </c>
      <c r="I32" s="42" t="e">
        <f>SUM(B32:H32)</f>
        <v>#REF!</v>
      </c>
    </row>
    <row r="35" spans="1:7" x14ac:dyDescent="0.3">
      <c r="A35" s="57" t="str">
        <f>A4</f>
        <v>BS June 2025 V2</v>
      </c>
    </row>
    <row r="36" spans="1:7" x14ac:dyDescent="0.3">
      <c r="A36" s="43" t="s">
        <v>35</v>
      </c>
      <c r="B36" s="42">
        <f>-_xlfn.XLOOKUP(B37,'EXIM_EXIB TB MAY25'!E:E,'EXIM_EXIB TB MAY25'!K:K)-B5</f>
        <v>22699349.952173851</v>
      </c>
      <c r="C36" s="42">
        <f>-_xlfn.XLOOKUP(C37,'EXIM_EXIB TB MAY25'!E:E,'EXIM_EXIB TB MAY25'!K:K)-C5</f>
        <v>73968.655712792694</v>
      </c>
      <c r="F36" s="109">
        <f>-_xlfn.XLOOKUP(F37,'EXIM_EXIB TB MAY25'!E:E,'EXIM_EXIB TB MAY25'!K:K)-F5</f>
        <v>-18238597.330139033</v>
      </c>
      <c r="G36" s="42">
        <f>-_xlfn.XLOOKUP(G37,'EXIM_EXIB TB MAY25'!E:E,'EXIM_EXIB TB MAY25'!K:K)-G5</f>
        <v>267803.56027331203</v>
      </c>
    </row>
    <row r="37" spans="1:7" x14ac:dyDescent="0.3">
      <c r="A37" s="69" t="s">
        <v>42</v>
      </c>
      <c r="B37" s="69">
        <v>210603</v>
      </c>
      <c r="C37" s="69">
        <v>210604</v>
      </c>
      <c r="D37" s="69"/>
      <c r="E37" s="69"/>
      <c r="F37" s="69">
        <v>2210603</v>
      </c>
      <c r="G37" s="69">
        <v>2210604</v>
      </c>
    </row>
    <row r="38" spans="1:7" x14ac:dyDescent="0.3">
      <c r="A38" t="s">
        <v>36</v>
      </c>
    </row>
    <row r="39" spans="1:7" x14ac:dyDescent="0.3">
      <c r="A39" t="s">
        <v>37</v>
      </c>
    </row>
    <row r="40" spans="1:7" x14ac:dyDescent="0.3">
      <c r="A40" s="43" t="s">
        <v>38</v>
      </c>
      <c r="B40" s="109">
        <f>-_xlfn.XLOOKUP(B41,'EXIM_EXIB TB MAY25'!E:E,'EXIM_EXIB TB MAY25'!K:K)-B9</f>
        <v>-656862.53543230414</v>
      </c>
      <c r="C40" s="42">
        <f>-_xlfn.XLOOKUP(C41,'EXIM_EXIB TB MAY25'!E:E,'EXIM_EXIB TB MAY25'!K:K)-C9</f>
        <v>0</v>
      </c>
      <c r="F40" s="42">
        <f>-_xlfn.XLOOKUP(F41,'EXIM_EXIB TB MAY25'!E:E,'EXIM_EXIB TB MAY25'!K:K)-F9</f>
        <v>353853.66469852813</v>
      </c>
      <c r="G40" s="42">
        <f>-_xlfn.XLOOKUP(G41,'EXIM_EXIB TB MAY25'!E:E,'EXIM_EXIB TB MAY25'!K:K)-G9</f>
        <v>-3928148.9289285187</v>
      </c>
    </row>
    <row r="41" spans="1:7" x14ac:dyDescent="0.3">
      <c r="A41" s="69" t="s">
        <v>42</v>
      </c>
      <c r="B41" s="69">
        <v>210806</v>
      </c>
      <c r="C41" s="69">
        <v>210807</v>
      </c>
      <c r="D41" s="69"/>
      <c r="E41" s="69"/>
      <c r="F41" s="69">
        <v>2210806</v>
      </c>
      <c r="G41" s="69">
        <v>2210807</v>
      </c>
    </row>
    <row r="42" spans="1:7" x14ac:dyDescent="0.3">
      <c r="A42" s="43"/>
    </row>
    <row r="44" spans="1:7" x14ac:dyDescent="0.3">
      <c r="A44" s="57" t="str">
        <f>A13</f>
        <v>BS June 2025 V3</v>
      </c>
    </row>
    <row r="45" spans="1:7" x14ac:dyDescent="0.3">
      <c r="A45" s="43" t="s">
        <v>35</v>
      </c>
      <c r="B45" s="70">
        <f>-_xlfn.XLOOKUP(B37,'EXIM_EXIB TB JUNE25'!E:E,'EXIM_EXIB TB JUNE25'!K:K)-B14</f>
        <v>-197138.0974381268</v>
      </c>
      <c r="C45" s="70" t="e">
        <f>-_xlfn.XLOOKUP(C37,'EXIM_EXIB TB JUNE25'!E:E,'EXIM_EXIB TB JUNE25'!K:K)-C14</f>
        <v>#REF!</v>
      </c>
      <c r="F45" s="70">
        <f>-_xlfn.XLOOKUP(F37,'EXIM_EXIB TB JUNE25'!E:E,'EXIM_EXIB TB JUNE25'!K:K)-F14</f>
        <v>-10129762.727298431</v>
      </c>
      <c r="G45" s="70">
        <f>-_xlfn.XLOOKUP(G37,'EXIM_EXIB TB JUNE25'!E:E,'EXIM_EXIB TB JUNE25'!K:K)-G14</f>
        <v>1049997.0955147967</v>
      </c>
    </row>
    <row r="47" spans="1:7" x14ac:dyDescent="0.3">
      <c r="A47" t="s">
        <v>36</v>
      </c>
    </row>
    <row r="48" spans="1:7" x14ac:dyDescent="0.3">
      <c r="A48" t="s">
        <v>37</v>
      </c>
    </row>
    <row r="49" spans="1:7" x14ac:dyDescent="0.3">
      <c r="A49" s="43" t="s">
        <v>38</v>
      </c>
      <c r="B49" s="70">
        <f>-_xlfn.XLOOKUP(B41,'EXIM_EXIB TB JUNE25'!E:E,'EXIM_EXIB TB JUNE25'!K:K)-B18</f>
        <v>511688.62342381827</v>
      </c>
      <c r="C49" s="70">
        <f>-_xlfn.XLOOKUP(C41,'EXIM_EXIB TB MAY25'!E:E,'EXIM_EXIB TB MAY25'!K:K)-C18</f>
        <v>0</v>
      </c>
      <c r="F49" s="70">
        <f>-_xlfn.XLOOKUP(F41,'EXIM_EXIB TB JUNE25'!E:E,'EXIM_EXIB TB JUNE25'!K:K)-F18</f>
        <v>3380888.0090220347</v>
      </c>
      <c r="G49" s="70">
        <f>-_xlfn.XLOOKUP(G41,'EXIM_EXIB TB JUNE25'!E:E,'EXIM_EXIB TB JUNE25'!K:K)-G18</f>
        <v>-54003.95451753214</v>
      </c>
    </row>
    <row r="51" spans="1:7" x14ac:dyDescent="0.3">
      <c r="A51" s="43"/>
    </row>
    <row r="53" spans="1:7" x14ac:dyDescent="0.3">
      <c r="A53" s="57" t="s">
        <v>40</v>
      </c>
    </row>
    <row r="54" spans="1:7" x14ac:dyDescent="0.3">
      <c r="A54" s="43" t="s">
        <v>35</v>
      </c>
      <c r="B54" s="71">
        <f>-_xlfn.XLOOKUP(B55,'EXIM_EXIB TB JUNE25'!E:E,'EXIM_EXIB TB JUNE25'!O:O)+B23</f>
        <v>22896488.049611978</v>
      </c>
      <c r="C54" s="71" t="e">
        <f>-_xlfn.XLOOKUP(C55,'EXIM_EXIB TB JUNE25'!E:E,'EXIM_EXIB TB JUNE25'!O:O)+C23</f>
        <v>#REF!</v>
      </c>
      <c r="F54" s="71">
        <f>-_xlfn.XLOOKUP(F55,'EXIM_EXIB TB JUNE25'!E:E,'EXIM_EXIB TB JUNE25'!O:O)+F23</f>
        <v>-8108834.6028406043</v>
      </c>
      <c r="G54" s="71">
        <f>-_xlfn.XLOOKUP(G55,'EXIM_EXIB TB JUNE25'!E:E,'EXIM_EXIB TB JUNE25'!O:O)+G23</f>
        <v>-782193.53524148359</v>
      </c>
    </row>
    <row r="55" spans="1:7" x14ac:dyDescent="0.3">
      <c r="A55" s="69" t="s">
        <v>42</v>
      </c>
      <c r="B55" s="69">
        <v>511417</v>
      </c>
      <c r="C55" s="69">
        <v>511418</v>
      </c>
      <c r="D55" s="69"/>
      <c r="E55" s="69"/>
      <c r="F55" s="69">
        <v>5511417</v>
      </c>
      <c r="G55" s="69">
        <v>5511418</v>
      </c>
    </row>
    <row r="56" spans="1:7" x14ac:dyDescent="0.3">
      <c r="A56" t="s">
        <v>36</v>
      </c>
    </row>
    <row r="57" spans="1:7" x14ac:dyDescent="0.3">
      <c r="A57" t="s">
        <v>37</v>
      </c>
    </row>
    <row r="58" spans="1:7" x14ac:dyDescent="0.3">
      <c r="A58" s="43" t="s">
        <v>38</v>
      </c>
      <c r="B58" s="71">
        <f>-_xlfn.XLOOKUP(B59,'EXIM_EXIB TB JUNE25'!E:E,'EXIM_EXIB TB JUNE25'!O:O)+B27</f>
        <v>-1168551.1588561223</v>
      </c>
      <c r="C58" s="71">
        <f>-_xlfn.XLOOKUP(C59,'EXIM_EXIB TB JUNE25'!E:E,'EXIM_EXIB TB JUNE25'!O:O)+C27</f>
        <v>0</v>
      </c>
      <c r="F58" s="71">
        <f>-_xlfn.XLOOKUP(F59,'EXIM_EXIB TB JUNE25'!E:E,'EXIM_EXIB TB JUNE25'!O:O)+F27</f>
        <v>-3027034.3443235061</v>
      </c>
      <c r="G58" s="71">
        <f>-_xlfn.XLOOKUP(G59,'EXIM_EXIB TB JUNE25'!E:E,'EXIM_EXIB TB JUNE25'!O:O)+G27</f>
        <v>-3874144.9744109865</v>
      </c>
    </row>
    <row r="59" spans="1:7" x14ac:dyDescent="0.3">
      <c r="A59" s="69" t="s">
        <v>42</v>
      </c>
      <c r="B59" s="69">
        <v>511425</v>
      </c>
      <c r="C59" s="69">
        <v>511426</v>
      </c>
      <c r="D59" s="69"/>
      <c r="E59" s="69"/>
      <c r="F59" s="69">
        <v>5511425</v>
      </c>
      <c r="G59" s="69">
        <v>5511426</v>
      </c>
    </row>
  </sheetData>
  <mergeCells count="1">
    <mergeCell ref="A2:A3"/>
  </mergeCells>
  <conditionalFormatting sqref="B36:C36">
    <cfRule type="cellIs" dxfId="27" priority="9" operator="greaterThan">
      <formula>B27</formula>
    </cfRule>
  </conditionalFormatting>
  <conditionalFormatting sqref="B40:C40 F40:G40">
    <cfRule type="cellIs" dxfId="26" priority="3" operator="greaterThan">
      <formula>B31</formula>
    </cfRule>
  </conditionalFormatting>
  <conditionalFormatting sqref="B45:C45">
    <cfRule type="cellIs" dxfId="25" priority="8" operator="greaterThan">
      <formula>B36</formula>
    </cfRule>
  </conditionalFormatting>
  <conditionalFormatting sqref="B54:C54">
    <cfRule type="cellIs" dxfId="24" priority="6" operator="greaterThan">
      <formula>B45</formula>
    </cfRule>
  </conditionalFormatting>
  <conditionalFormatting sqref="B5:H9">
    <cfRule type="cellIs" dxfId="23" priority="2" operator="greaterThan">
      <formula>B1048572</formula>
    </cfRule>
  </conditionalFormatting>
  <conditionalFormatting sqref="B14:I20">
    <cfRule type="cellIs" dxfId="22" priority="14" operator="greaterThan">
      <formula>B5</formula>
    </cfRule>
  </conditionalFormatting>
  <conditionalFormatting sqref="F36:G36">
    <cfRule type="cellIs" dxfId="21" priority="4" operator="greaterThan">
      <formula>F27</formula>
    </cfRule>
  </conditionalFormatting>
  <conditionalFormatting sqref="F45:G45 B49:C49 F49:G49">
    <cfRule type="cellIs" dxfId="20" priority="7" operator="greaterThan">
      <formula>B36</formula>
    </cfRule>
  </conditionalFormatting>
  <conditionalFormatting sqref="F54:G54 B58:C58 F58:G58">
    <cfRule type="cellIs" dxfId="19" priority="5" operator="greaterThan">
      <formula>B45</formula>
    </cfRule>
  </conditionalFormatting>
  <conditionalFormatting sqref="F5:H5">
    <cfRule type="cellIs" dxfId="18" priority="1" operator="greaterThan">
      <formula>F1048572</formula>
    </cfRule>
  </conditionalFormatting>
  <conditionalFormatting sqref="F14:H14">
    <cfRule type="cellIs" dxfId="17" priority="13" operator="greaterThan">
      <formula>F5</formula>
    </cfRule>
  </conditionalFormatting>
  <conditionalFormatting sqref="I23">
    <cfRule type="cellIs" dxfId="16" priority="12" operator="greaterThan">
      <formula>I14</formula>
    </cfRule>
  </conditionalFormatting>
  <conditionalFormatting sqref="I27">
    <cfRule type="cellIs" dxfId="15" priority="11" operator="greaterThan">
      <formula>I18</formula>
    </cfRule>
  </conditionalFormatting>
  <conditionalFormatting sqref="I32">
    <cfRule type="cellIs" dxfId="14" priority="10" operator="greaterThan">
      <formula>I23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C0A3A-7E9A-4238-AE43-EBC1E1D33D64}">
  <sheetPr>
    <tabColor theme="6"/>
  </sheetPr>
  <dimension ref="A1:L73"/>
  <sheetViews>
    <sheetView topLeftCell="A49" workbookViewId="0">
      <selection activeCell="D58" activeCellId="3" sqref="D53 D54 D57 D58"/>
    </sheetView>
  </sheetViews>
  <sheetFormatPr defaultColWidth="9.109375" defaultRowHeight="14.4" x14ac:dyDescent="0.3"/>
  <cols>
    <col min="1" max="2" width="5.5546875" style="23" customWidth="1"/>
    <col min="3" max="3" width="18.6640625" style="23" customWidth="1"/>
    <col min="4" max="4" width="14.33203125" style="23" bestFit="1" customWidth="1"/>
    <col min="5" max="5" width="21.6640625" style="23" customWidth="1"/>
    <col min="6" max="6" width="15" style="23" customWidth="1"/>
    <col min="7" max="7" width="3.33203125" style="23" customWidth="1"/>
    <col min="8" max="8" width="14.88671875" style="72" customWidth="1"/>
    <col min="9" max="9" width="4.6640625" style="72" customWidth="1"/>
    <col min="10" max="10" width="18.33203125" style="72" bestFit="1" customWidth="1"/>
    <col min="11" max="11" width="15" style="23" customWidth="1"/>
    <col min="12" max="12" width="16.88671875" style="24" customWidth="1"/>
    <col min="13" max="13" width="3.5546875" style="23" customWidth="1"/>
    <col min="14" max="14" width="13.5546875" style="23" customWidth="1"/>
    <col min="15" max="15" width="5.5546875" style="23" customWidth="1"/>
    <col min="16" max="16" width="18.6640625" style="23" customWidth="1"/>
    <col min="17" max="17" width="14.33203125" style="23" bestFit="1" customWidth="1"/>
    <col min="18" max="18" width="16.88671875" style="23" customWidth="1"/>
    <col min="19" max="16384" width="9.109375" style="23"/>
  </cols>
  <sheetData>
    <row r="1" spans="1:11" x14ac:dyDescent="0.3">
      <c r="A1" s="21" t="s">
        <v>0</v>
      </c>
      <c r="B1" s="22"/>
      <c r="C1" s="22"/>
      <c r="D1" s="22"/>
      <c r="E1" s="22"/>
    </row>
    <row r="2" spans="1:11" x14ac:dyDescent="0.3">
      <c r="A2" s="22"/>
      <c r="B2" s="22"/>
      <c r="C2" s="25"/>
      <c r="D2" s="22"/>
      <c r="E2" s="22"/>
    </row>
    <row r="3" spans="1:11" x14ac:dyDescent="0.3">
      <c r="A3" s="21" t="s">
        <v>1</v>
      </c>
      <c r="B3" s="22"/>
      <c r="C3" s="22"/>
      <c r="D3" s="22"/>
      <c r="E3" s="22" t="s">
        <v>2</v>
      </c>
    </row>
    <row r="4" spans="1:11" x14ac:dyDescent="0.3">
      <c r="A4" s="22"/>
      <c r="B4" s="22"/>
      <c r="C4" s="26"/>
      <c r="D4" s="22"/>
      <c r="E4" s="22"/>
    </row>
    <row r="5" spans="1:11" x14ac:dyDescent="0.3">
      <c r="A5" s="22" t="s">
        <v>3</v>
      </c>
      <c r="B5" s="22">
        <v>40</v>
      </c>
      <c r="C5" s="26">
        <f>IF(F5&lt;0,210603,511417)</f>
        <v>511417</v>
      </c>
      <c r="D5" s="125">
        <f>IF(F5&lt;0,-F5,F5)</f>
        <v>197138.08272454888</v>
      </c>
      <c r="E5" s="22"/>
      <c r="F5" s="73">
        <f>workjv202507!B23</f>
        <v>197138.08272454888</v>
      </c>
      <c r="J5" s="105"/>
      <c r="K5" s="107"/>
    </row>
    <row r="6" spans="1:11" x14ac:dyDescent="0.3">
      <c r="A6" s="22" t="s">
        <v>4</v>
      </c>
      <c r="B6" s="22">
        <v>50</v>
      </c>
      <c r="C6" s="26">
        <f>IF(F5&gt;0,210603,511417)</f>
        <v>210603</v>
      </c>
      <c r="D6" s="125">
        <f>D5</f>
        <v>197138.08272454888</v>
      </c>
      <c r="E6" s="22"/>
      <c r="F6" s="73"/>
      <c r="J6" s="106"/>
      <c r="K6" s="103"/>
    </row>
    <row r="7" spans="1:11" x14ac:dyDescent="0.3">
      <c r="A7" s="27" t="s">
        <v>2961</v>
      </c>
      <c r="B7" s="22"/>
      <c r="C7" s="26"/>
      <c r="D7" s="22"/>
      <c r="E7" s="22"/>
      <c r="F7" s="73"/>
      <c r="J7" s="105"/>
      <c r="K7" s="105"/>
    </row>
    <row r="8" spans="1:11" x14ac:dyDescent="0.3">
      <c r="A8" s="22"/>
      <c r="B8" s="22"/>
      <c r="C8" s="26"/>
      <c r="D8" s="22"/>
      <c r="E8" s="22"/>
      <c r="F8" s="73"/>
      <c r="J8" s="105"/>
      <c r="K8" s="107"/>
    </row>
    <row r="9" spans="1:11" x14ac:dyDescent="0.3">
      <c r="A9" s="22" t="s">
        <v>3</v>
      </c>
      <c r="B9" s="22">
        <v>40</v>
      </c>
      <c r="C9" s="26">
        <f>IF(F9&lt;0,210604,511418)</f>
        <v>210604</v>
      </c>
      <c r="D9" s="125">
        <f>IF(F9&lt;0,-F9,F9)</f>
        <v>25954.993389212854</v>
      </c>
      <c r="E9" s="22"/>
      <c r="F9" s="73">
        <f>workjv202507!C23</f>
        <v>-25954.993389212854</v>
      </c>
    </row>
    <row r="10" spans="1:11" x14ac:dyDescent="0.3">
      <c r="A10" s="22" t="s">
        <v>4</v>
      </c>
      <c r="B10" s="22">
        <v>50</v>
      </c>
      <c r="C10" s="26">
        <f>IF(F9&gt;0,210604,511418)</f>
        <v>511418</v>
      </c>
      <c r="D10" s="125">
        <f>D9</f>
        <v>25954.993389212854</v>
      </c>
      <c r="E10" s="22"/>
      <c r="F10" s="73"/>
    </row>
    <row r="11" spans="1:11" x14ac:dyDescent="0.3">
      <c r="A11" s="27" t="s">
        <v>2962</v>
      </c>
      <c r="B11" s="22"/>
      <c r="C11" s="26"/>
      <c r="D11" s="22"/>
      <c r="E11" s="22"/>
      <c r="F11" s="73"/>
    </row>
    <row r="12" spans="1:11" x14ac:dyDescent="0.3">
      <c r="A12" s="27"/>
      <c r="B12" s="22"/>
      <c r="C12" s="26"/>
      <c r="D12" s="22"/>
      <c r="E12" s="22"/>
      <c r="F12" s="73"/>
    </row>
    <row r="13" spans="1:11" x14ac:dyDescent="0.3">
      <c r="A13" s="22"/>
      <c r="B13" s="22"/>
      <c r="C13" s="26"/>
      <c r="D13" s="22"/>
      <c r="E13" s="22"/>
      <c r="F13" s="73"/>
    </row>
    <row r="14" spans="1:11" x14ac:dyDescent="0.3">
      <c r="A14" s="21" t="s">
        <v>7</v>
      </c>
      <c r="B14" s="22"/>
      <c r="C14" s="26"/>
      <c r="D14" s="22"/>
      <c r="E14" s="22"/>
      <c r="F14" s="73"/>
    </row>
    <row r="15" spans="1:11" x14ac:dyDescent="0.3">
      <c r="A15" s="22"/>
      <c r="B15" s="22"/>
      <c r="C15" s="26"/>
      <c r="D15" s="22"/>
      <c r="E15" s="22"/>
      <c r="F15" s="73"/>
    </row>
    <row r="16" spans="1:11" x14ac:dyDescent="0.3">
      <c r="A16" s="22" t="s">
        <v>3</v>
      </c>
      <c r="B16" s="22">
        <v>40</v>
      </c>
      <c r="C16" s="26">
        <f>IF(F16&lt;0,2210603,5511417)</f>
        <v>5511417</v>
      </c>
      <c r="D16" s="125">
        <f>IF(F16&lt;0,-F16,F16)</f>
        <v>10129762.687722377</v>
      </c>
      <c r="E16" s="22"/>
      <c r="F16" s="73">
        <f>workjv202507!F23</f>
        <v>10129762.687722377</v>
      </c>
      <c r="H16" s="74"/>
      <c r="I16" s="74"/>
      <c r="J16" s="74"/>
      <c r="K16" s="74"/>
    </row>
    <row r="17" spans="1:11" x14ac:dyDescent="0.3">
      <c r="A17" s="22" t="s">
        <v>4</v>
      </c>
      <c r="B17" s="22">
        <v>50</v>
      </c>
      <c r="C17" s="26">
        <f>IF(F16&gt;0,2210603,5511417)</f>
        <v>2210603</v>
      </c>
      <c r="D17" s="125">
        <f>D16</f>
        <v>10129762.687722377</v>
      </c>
      <c r="E17" s="22"/>
      <c r="F17" s="73"/>
      <c r="J17" s="74"/>
      <c r="K17" s="103"/>
    </row>
    <row r="18" spans="1:11" x14ac:dyDescent="0.3">
      <c r="A18" s="27" t="s">
        <v>2963</v>
      </c>
      <c r="B18" s="22"/>
      <c r="C18" s="26"/>
      <c r="D18" s="22"/>
      <c r="E18" s="22"/>
      <c r="F18" s="73"/>
      <c r="J18" s="74"/>
      <c r="K18" s="74"/>
    </row>
    <row r="19" spans="1:11" x14ac:dyDescent="0.3">
      <c r="A19" s="22"/>
      <c r="B19" s="22"/>
      <c r="C19" s="26"/>
      <c r="D19" s="22"/>
      <c r="E19" s="22"/>
      <c r="F19" s="73"/>
      <c r="J19" s="74"/>
      <c r="K19" s="104"/>
    </row>
    <row r="20" spans="1:11" x14ac:dyDescent="0.3">
      <c r="A20" s="22" t="s">
        <v>3</v>
      </c>
      <c r="B20" s="22">
        <v>40</v>
      </c>
      <c r="C20" s="26">
        <f>IF(F20&lt;0,2210604,5511418)</f>
        <v>2210604</v>
      </c>
      <c r="D20" s="125">
        <f>IF(F20&lt;0,-F20,F20)</f>
        <v>1049997.0717021078</v>
      </c>
      <c r="E20" s="22"/>
      <c r="F20" s="73">
        <f>workjv202507!G23</f>
        <v>-1049997.0717021078</v>
      </c>
    </row>
    <row r="21" spans="1:11" x14ac:dyDescent="0.3">
      <c r="A21" s="22" t="s">
        <v>4</v>
      </c>
      <c r="B21" s="22">
        <v>50</v>
      </c>
      <c r="C21" s="26">
        <f>IF(F20&gt;0,2210604,5511418)</f>
        <v>5511418</v>
      </c>
      <c r="D21" s="125">
        <f>D20</f>
        <v>1049997.0717021078</v>
      </c>
      <c r="E21" s="22" t="s">
        <v>9</v>
      </c>
      <c r="F21" s="73"/>
    </row>
    <row r="22" spans="1:11" x14ac:dyDescent="0.3">
      <c r="A22" s="27" t="s">
        <v>2964</v>
      </c>
      <c r="B22" s="22"/>
      <c r="C22" s="22"/>
      <c r="D22" s="22"/>
      <c r="E22" s="22"/>
      <c r="F22" s="73"/>
    </row>
    <row r="23" spans="1:11" x14ac:dyDescent="0.3">
      <c r="A23" s="22"/>
      <c r="B23" s="22"/>
      <c r="C23" s="22"/>
      <c r="D23" s="22"/>
      <c r="E23" s="22"/>
      <c r="F23" s="73"/>
    </row>
    <row r="24" spans="1:11" x14ac:dyDescent="0.3">
      <c r="A24" s="22"/>
      <c r="B24" s="22"/>
      <c r="C24" s="22"/>
      <c r="D24" s="22"/>
      <c r="E24" s="22"/>
      <c r="F24" s="73"/>
    </row>
    <row r="25" spans="1:11" x14ac:dyDescent="0.3">
      <c r="A25" s="28" t="s">
        <v>11</v>
      </c>
      <c r="B25" s="29"/>
      <c r="C25" s="29"/>
      <c r="D25" s="29"/>
      <c r="E25" s="29"/>
      <c r="F25" s="73"/>
    </row>
    <row r="26" spans="1:11" x14ac:dyDescent="0.3">
      <c r="A26" s="29"/>
      <c r="B26" s="29"/>
      <c r="C26" s="29"/>
      <c r="D26" s="29"/>
      <c r="E26" s="29"/>
      <c r="F26" s="73"/>
    </row>
    <row r="27" spans="1:11" x14ac:dyDescent="0.3">
      <c r="A27" s="28" t="s">
        <v>1</v>
      </c>
      <c r="B27" s="29"/>
      <c r="C27" s="29"/>
      <c r="D27" s="29"/>
      <c r="E27" s="29"/>
      <c r="F27" s="73"/>
      <c r="J27" s="75"/>
      <c r="K27" s="108"/>
    </row>
    <row r="28" spans="1:11" x14ac:dyDescent="0.3">
      <c r="A28" s="29"/>
      <c r="B28" s="29"/>
      <c r="C28" s="30"/>
      <c r="D28" s="29"/>
      <c r="E28" s="29"/>
      <c r="F28" s="73"/>
      <c r="J28" s="75"/>
      <c r="K28" s="75"/>
    </row>
    <row r="29" spans="1:11" x14ac:dyDescent="0.3">
      <c r="A29" s="29" t="s">
        <v>3</v>
      </c>
      <c r="B29" s="29">
        <v>40</v>
      </c>
      <c r="C29" s="30">
        <f>IF(F29&lt;0,210806,511425)</f>
        <v>210806</v>
      </c>
      <c r="D29" s="125">
        <f>IF(F29&lt;0,-F29,F29)</f>
        <v>610391.20530654758</v>
      </c>
      <c r="E29" s="29"/>
      <c r="F29" s="73">
        <f>workjv202507!B25</f>
        <v>-610391.20530654758</v>
      </c>
      <c r="I29" s="72" t="s">
        <v>12</v>
      </c>
      <c r="J29" s="105"/>
      <c r="K29" s="105"/>
    </row>
    <row r="30" spans="1:11" x14ac:dyDescent="0.3">
      <c r="A30" s="29" t="s">
        <v>4</v>
      </c>
      <c r="B30" s="29">
        <v>50</v>
      </c>
      <c r="C30" s="30">
        <f>IF(C29=511425,210806,511425)</f>
        <v>511425</v>
      </c>
      <c r="D30" s="125">
        <f>D29</f>
        <v>610391.20530654758</v>
      </c>
      <c r="E30" s="29"/>
      <c r="F30" s="73"/>
      <c r="I30" s="72" t="s">
        <v>13</v>
      </c>
      <c r="J30" s="106"/>
      <c r="K30" s="105"/>
    </row>
    <row r="31" spans="1:11" x14ac:dyDescent="0.3">
      <c r="A31" s="31" t="s">
        <v>2965</v>
      </c>
      <c r="B31" s="29"/>
      <c r="C31" s="30"/>
      <c r="D31" s="29"/>
      <c r="E31" s="29"/>
      <c r="F31" s="73"/>
    </row>
    <row r="32" spans="1:11" x14ac:dyDescent="0.3">
      <c r="A32" s="29"/>
      <c r="B32" s="29"/>
      <c r="C32" s="30"/>
      <c r="D32" s="29"/>
      <c r="E32" s="29"/>
      <c r="F32" s="73"/>
    </row>
    <row r="33" spans="1:11" x14ac:dyDescent="0.3">
      <c r="A33" s="29" t="s">
        <v>3</v>
      </c>
      <c r="B33" s="29">
        <v>40</v>
      </c>
      <c r="C33" s="30">
        <f>IF(F33&lt;0,210807,511426)</f>
        <v>511426</v>
      </c>
      <c r="D33" s="125">
        <f>IF(F33&lt;0,-F33,F33)</f>
        <v>0</v>
      </c>
      <c r="E33" s="32"/>
      <c r="F33" s="73">
        <f>workjv202507!C25</f>
        <v>0</v>
      </c>
      <c r="J33" s="105"/>
      <c r="K33" s="105"/>
    </row>
    <row r="34" spans="1:11" x14ac:dyDescent="0.3">
      <c r="A34" s="29" t="s">
        <v>4</v>
      </c>
      <c r="B34" s="29">
        <v>50</v>
      </c>
      <c r="C34" s="30">
        <f>IF(C33=511426,210807,511426)</f>
        <v>210807</v>
      </c>
      <c r="D34" s="125">
        <f>D33</f>
        <v>0</v>
      </c>
      <c r="E34" s="29"/>
      <c r="F34" s="73"/>
    </row>
    <row r="35" spans="1:11" x14ac:dyDescent="0.3">
      <c r="A35" s="31" t="s">
        <v>2966</v>
      </c>
      <c r="B35" s="29"/>
      <c r="C35" s="30"/>
      <c r="D35" s="29"/>
      <c r="E35" s="29"/>
      <c r="F35" s="73"/>
    </row>
    <row r="36" spans="1:11" x14ac:dyDescent="0.3">
      <c r="A36" s="29"/>
      <c r="B36" s="29"/>
      <c r="C36" s="30"/>
      <c r="D36" s="29"/>
      <c r="E36" s="29"/>
      <c r="F36" s="73"/>
    </row>
    <row r="37" spans="1:11" x14ac:dyDescent="0.3">
      <c r="A37" s="29"/>
      <c r="B37" s="29"/>
      <c r="C37" s="30"/>
      <c r="D37" s="29"/>
      <c r="E37" s="29"/>
      <c r="F37" s="73"/>
    </row>
    <row r="38" spans="1:11" x14ac:dyDescent="0.3">
      <c r="A38" s="28" t="s">
        <v>7</v>
      </c>
      <c r="B38" s="29"/>
      <c r="C38" s="30"/>
      <c r="D38" s="29"/>
      <c r="E38" s="29"/>
      <c r="F38" s="73"/>
      <c r="J38" s="75"/>
      <c r="K38" s="108"/>
    </row>
    <row r="39" spans="1:11" x14ac:dyDescent="0.3">
      <c r="A39" s="29"/>
      <c r="B39" s="29"/>
      <c r="C39" s="30"/>
      <c r="D39" s="29"/>
      <c r="E39" s="29"/>
      <c r="F39" s="73"/>
      <c r="J39" s="75"/>
      <c r="K39" s="75"/>
    </row>
    <row r="40" spans="1:11" x14ac:dyDescent="0.3">
      <c r="A40" s="29" t="s">
        <v>3</v>
      </c>
      <c r="B40" s="29">
        <v>40</v>
      </c>
      <c r="C40" s="30">
        <f>IF(F40&lt;0,2210806,5511425)</f>
        <v>2210806</v>
      </c>
      <c r="D40" s="125">
        <f>IF(F40&lt;0,-F40,F40)</f>
        <v>797030.19573542161</v>
      </c>
      <c r="E40" s="29"/>
      <c r="F40" s="73">
        <f>workjv202507!F25</f>
        <v>-797030.19573542161</v>
      </c>
      <c r="J40" s="105"/>
      <c r="K40" s="107"/>
    </row>
    <row r="41" spans="1:11" x14ac:dyDescent="0.3">
      <c r="A41" s="29" t="s">
        <v>4</v>
      </c>
      <c r="B41" s="29">
        <v>50</v>
      </c>
      <c r="C41" s="30">
        <f>IF(C40=5511425,2210806,5511425)</f>
        <v>5511425</v>
      </c>
      <c r="D41" s="125">
        <f>D40</f>
        <v>797030.19573542161</v>
      </c>
      <c r="E41" s="29"/>
      <c r="F41" s="73"/>
      <c r="J41" s="106"/>
      <c r="K41" s="103"/>
    </row>
    <row r="42" spans="1:11" x14ac:dyDescent="0.3">
      <c r="A42" s="31" t="s">
        <v>2967</v>
      </c>
      <c r="B42" s="29"/>
      <c r="C42" s="30"/>
      <c r="D42" s="29"/>
      <c r="E42" s="29"/>
      <c r="F42" s="73"/>
    </row>
    <row r="43" spans="1:11" x14ac:dyDescent="0.3">
      <c r="A43" s="29"/>
      <c r="B43" s="29"/>
      <c r="C43" s="30"/>
      <c r="D43" s="29"/>
      <c r="E43" s="29"/>
      <c r="F43" s="73"/>
    </row>
    <row r="44" spans="1:11" x14ac:dyDescent="0.3">
      <c r="A44" s="29" t="s">
        <v>3</v>
      </c>
      <c r="B44" s="29">
        <v>40</v>
      </c>
      <c r="C44" s="30">
        <f>IF(F44&lt;0,2210807,5511426)</f>
        <v>2210807</v>
      </c>
      <c r="D44" s="125">
        <f>IF(F44&lt;0,-F44,F44)</f>
        <v>2864.7840908391272</v>
      </c>
      <c r="E44" s="29"/>
      <c r="F44" s="73">
        <f>workjv202507!G25</f>
        <v>-2864.7840908391272</v>
      </c>
    </row>
    <row r="45" spans="1:11" x14ac:dyDescent="0.3">
      <c r="A45" s="29" t="s">
        <v>4</v>
      </c>
      <c r="B45" s="29">
        <v>50</v>
      </c>
      <c r="C45" s="30">
        <f>IF(C44=5511426,2210807,5511426)</f>
        <v>5511426</v>
      </c>
      <c r="D45" s="125">
        <f>D44</f>
        <v>2864.7840908391272</v>
      </c>
      <c r="E45" s="29"/>
      <c r="F45" s="73"/>
      <c r="J45" s="105"/>
      <c r="K45" s="105"/>
    </row>
    <row r="46" spans="1:11" x14ac:dyDescent="0.3">
      <c r="A46" s="31" t="s">
        <v>2968</v>
      </c>
      <c r="B46" s="29"/>
      <c r="C46" s="30"/>
      <c r="D46" s="29"/>
      <c r="E46" s="29"/>
      <c r="F46" s="73"/>
    </row>
    <row r="47" spans="1:11" x14ac:dyDescent="0.3">
      <c r="A47" s="29"/>
      <c r="B47" s="29"/>
      <c r="C47" s="29"/>
      <c r="D47" s="29"/>
      <c r="E47" s="29"/>
      <c r="F47" s="73"/>
    </row>
    <row r="48" spans="1:11" x14ac:dyDescent="0.3">
      <c r="A48" s="29"/>
      <c r="B48" s="29"/>
      <c r="C48" s="29"/>
      <c r="D48" s="29"/>
      <c r="E48" s="29"/>
      <c r="F48" s="73"/>
    </row>
    <row r="49" spans="1:11" x14ac:dyDescent="0.3">
      <c r="A49" s="21" t="s">
        <v>18</v>
      </c>
      <c r="B49" s="22"/>
      <c r="C49" s="22"/>
      <c r="D49" s="22"/>
      <c r="E49" s="22"/>
      <c r="F49" s="73"/>
      <c r="J49" s="75"/>
      <c r="K49" s="108"/>
    </row>
    <row r="50" spans="1:11" x14ac:dyDescent="0.3">
      <c r="A50" s="22"/>
      <c r="B50" s="22"/>
      <c r="C50" s="22"/>
      <c r="D50" s="22"/>
      <c r="E50" s="22"/>
      <c r="F50" s="73"/>
      <c r="J50" s="75"/>
      <c r="K50" s="108"/>
    </row>
    <row r="51" spans="1:11" x14ac:dyDescent="0.3">
      <c r="A51" s="21" t="s">
        <v>1</v>
      </c>
      <c r="B51" s="22"/>
      <c r="C51" s="22"/>
      <c r="D51" s="22"/>
      <c r="E51" s="22"/>
      <c r="F51" s="73"/>
    </row>
    <row r="52" spans="1:11" x14ac:dyDescent="0.3">
      <c r="A52" s="22"/>
      <c r="B52" s="22"/>
      <c r="C52" s="26"/>
      <c r="D52" s="22"/>
      <c r="E52" s="22"/>
      <c r="F52" s="73"/>
    </row>
    <row r="53" spans="1:11" x14ac:dyDescent="0.3">
      <c r="A53" s="22" t="s">
        <v>3</v>
      </c>
      <c r="B53" s="22">
        <v>40</v>
      </c>
      <c r="C53" s="26">
        <f>IF(F53&lt;0,210806,511425)</f>
        <v>511425</v>
      </c>
      <c r="D53" s="125">
        <f>IF(F53&lt;0,-F53,F53)</f>
        <v>98702.586450424948</v>
      </c>
      <c r="E53" s="22"/>
      <c r="F53" s="73">
        <f>workjv202507!B26</f>
        <v>98702.586450424948</v>
      </c>
    </row>
    <row r="54" spans="1:11" x14ac:dyDescent="0.3">
      <c r="A54" s="22" t="s">
        <v>4</v>
      </c>
      <c r="B54" s="22">
        <v>50</v>
      </c>
      <c r="C54" s="26">
        <f>IF(C53=511425,210806,511425)</f>
        <v>210806</v>
      </c>
      <c r="D54" s="125">
        <f>D53</f>
        <v>98702.586450424948</v>
      </c>
      <c r="E54" s="22"/>
      <c r="F54" s="73"/>
    </row>
    <row r="55" spans="1:11" x14ac:dyDescent="0.3">
      <c r="A55" s="27" t="s">
        <v>2969</v>
      </c>
      <c r="B55" s="22"/>
      <c r="C55" s="26"/>
      <c r="D55" s="22"/>
      <c r="E55" s="22"/>
      <c r="F55" s="73"/>
    </row>
    <row r="56" spans="1:11" x14ac:dyDescent="0.3">
      <c r="A56" s="22"/>
      <c r="B56" s="22"/>
      <c r="C56" s="26"/>
      <c r="D56" s="22"/>
      <c r="E56" s="22"/>
      <c r="F56" s="73"/>
    </row>
    <row r="57" spans="1:11" x14ac:dyDescent="0.3">
      <c r="A57" s="22" t="s">
        <v>3</v>
      </c>
      <c r="B57" s="22">
        <v>40</v>
      </c>
      <c r="C57" s="26">
        <f>IF(F57&lt;0,210807,511426)</f>
        <v>511426</v>
      </c>
      <c r="D57" s="125">
        <f>IF(F57&lt;0,-F57,F57)</f>
        <v>0</v>
      </c>
      <c r="E57" s="22"/>
      <c r="F57" s="73">
        <f>workjv202507!C26</f>
        <v>0</v>
      </c>
    </row>
    <row r="58" spans="1:11" x14ac:dyDescent="0.3">
      <c r="A58" s="22" t="s">
        <v>4</v>
      </c>
      <c r="B58" s="22">
        <v>50</v>
      </c>
      <c r="C58" s="26">
        <f>IF(C57=511426,210807,511426)</f>
        <v>210807</v>
      </c>
      <c r="D58" s="125">
        <f>D57</f>
        <v>0</v>
      </c>
      <c r="E58" s="22"/>
      <c r="F58" s="73"/>
    </row>
    <row r="59" spans="1:11" x14ac:dyDescent="0.3">
      <c r="A59" s="27" t="s">
        <v>2970</v>
      </c>
      <c r="B59" s="22"/>
      <c r="C59" s="26"/>
      <c r="D59" s="22"/>
      <c r="E59" s="22"/>
      <c r="F59" s="73"/>
    </row>
    <row r="60" spans="1:11" x14ac:dyDescent="0.3">
      <c r="A60" s="22"/>
      <c r="B60" s="22"/>
      <c r="C60" s="26"/>
      <c r="D60" s="22"/>
      <c r="E60" s="22"/>
      <c r="F60" s="73"/>
    </row>
    <row r="61" spans="1:11" x14ac:dyDescent="0.3">
      <c r="A61" s="22"/>
      <c r="B61" s="22"/>
      <c r="C61" s="26"/>
      <c r="D61" s="22"/>
      <c r="E61" s="22"/>
      <c r="F61" s="73"/>
    </row>
    <row r="62" spans="1:11" x14ac:dyDescent="0.3">
      <c r="A62" s="21" t="s">
        <v>7</v>
      </c>
      <c r="B62" s="22"/>
      <c r="C62" s="26"/>
      <c r="D62" s="22"/>
      <c r="E62" s="22"/>
      <c r="F62" s="73"/>
    </row>
    <row r="63" spans="1:11" x14ac:dyDescent="0.3">
      <c r="A63" s="22"/>
      <c r="B63" s="22"/>
      <c r="C63" s="26"/>
      <c r="D63" s="22"/>
      <c r="E63" s="22"/>
      <c r="F63" s="73"/>
    </row>
    <row r="64" spans="1:11" x14ac:dyDescent="0.3">
      <c r="A64" s="22" t="s">
        <v>3</v>
      </c>
      <c r="B64" s="22">
        <v>40</v>
      </c>
      <c r="C64" s="26">
        <f>IF(F64&lt;0,2210806,5511425)</f>
        <v>2210806</v>
      </c>
      <c r="D64" s="125">
        <f>IF(F64&lt;0,-F64,F64)</f>
        <v>2583857.8249373473</v>
      </c>
      <c r="E64" s="22"/>
      <c r="F64" s="73">
        <f>workjv202507!F26</f>
        <v>-2583857.8249373473</v>
      </c>
      <c r="H64" s="74"/>
      <c r="J64" s="74"/>
    </row>
    <row r="65" spans="1:11" x14ac:dyDescent="0.3">
      <c r="A65" s="22" t="s">
        <v>4</v>
      </c>
      <c r="B65" s="22">
        <v>50</v>
      </c>
      <c r="C65" s="26">
        <f>IF(C64=5511425,2210806,5511425)</f>
        <v>5511425</v>
      </c>
      <c r="D65" s="125">
        <f>D64</f>
        <v>2583857.8249373473</v>
      </c>
      <c r="E65" s="22"/>
      <c r="F65" s="73"/>
      <c r="G65" s="73"/>
      <c r="J65" s="75"/>
      <c r="K65" s="73"/>
    </row>
    <row r="66" spans="1:11" x14ac:dyDescent="0.3">
      <c r="A66" s="27" t="s">
        <v>2971</v>
      </c>
      <c r="B66" s="22"/>
      <c r="C66" s="26"/>
      <c r="D66" s="22"/>
      <c r="E66" s="22"/>
      <c r="F66" s="73"/>
      <c r="G66" s="73"/>
      <c r="H66" s="76"/>
      <c r="J66" s="75"/>
      <c r="K66" s="73"/>
    </row>
    <row r="67" spans="1:11" x14ac:dyDescent="0.3">
      <c r="A67" s="22"/>
      <c r="B67" s="22"/>
      <c r="C67" s="26"/>
      <c r="D67" s="22"/>
      <c r="E67" s="22"/>
      <c r="F67" s="73"/>
      <c r="G67" s="73"/>
      <c r="J67" s="75"/>
      <c r="K67" s="73"/>
    </row>
    <row r="68" spans="1:11" x14ac:dyDescent="0.3">
      <c r="A68" s="22" t="s">
        <v>3</v>
      </c>
      <c r="B68" s="22">
        <v>40</v>
      </c>
      <c r="C68" s="26">
        <f>IF(F68&lt;0,2210807,5511426)</f>
        <v>5511426</v>
      </c>
      <c r="D68" s="125">
        <f>IF(F68&lt;0,-F68,F68)</f>
        <v>56868.737143993727</v>
      </c>
      <c r="E68" s="22"/>
      <c r="F68" s="73">
        <f>workjv202507!G26</f>
        <v>56868.737143993727</v>
      </c>
      <c r="G68" s="73"/>
      <c r="J68" s="75"/>
      <c r="K68" s="73"/>
    </row>
    <row r="69" spans="1:11" x14ac:dyDescent="0.3">
      <c r="A69" s="22" t="s">
        <v>4</v>
      </c>
      <c r="B69" s="22">
        <v>50</v>
      </c>
      <c r="C69" s="26">
        <f>IF(C68=5511426,2210807,5511426)</f>
        <v>2210807</v>
      </c>
      <c r="D69" s="125">
        <f>D68</f>
        <v>56868.737143993727</v>
      </c>
      <c r="E69" s="22"/>
      <c r="F69" s="73"/>
      <c r="G69" s="73"/>
      <c r="J69" s="75"/>
      <c r="K69" s="73"/>
    </row>
    <row r="70" spans="1:11" x14ac:dyDescent="0.3">
      <c r="A70" s="27" t="s">
        <v>2972</v>
      </c>
      <c r="B70" s="22"/>
      <c r="C70" s="22"/>
      <c r="D70" s="22"/>
      <c r="E70" s="22"/>
      <c r="F70" s="73"/>
      <c r="G70" s="73"/>
      <c r="H70" s="76"/>
      <c r="K70" s="73"/>
    </row>
    <row r="71" spans="1:11" x14ac:dyDescent="0.3">
      <c r="A71" s="22"/>
      <c r="B71" s="22"/>
      <c r="C71" s="22"/>
      <c r="D71" s="22"/>
      <c r="E71" s="22"/>
      <c r="F71" s="73"/>
      <c r="G71" s="73"/>
      <c r="K71" s="73"/>
    </row>
    <row r="73" spans="1:11" x14ac:dyDescent="0.3">
      <c r="B73" s="23" t="s">
        <v>23</v>
      </c>
      <c r="E73" s="23" t="s">
        <v>9</v>
      </c>
      <c r="F73" s="33">
        <f>SUM(F1:F72)-workjv202507!I29</f>
        <v>7.4505805969238281E-9</v>
      </c>
      <c r="K73" s="73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2" manualBreakCount="2">
    <brk id="24" max="16383" man="1"/>
    <brk id="48" max="16383" man="1"/>
  </rowBreaks>
  <colBreaks count="1" manualBreakCount="1">
    <brk id="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6B3D-9440-40E4-9C2A-0019055A5BCB}">
  <sheetPr>
    <tabColor theme="6"/>
  </sheetPr>
  <dimension ref="A2:L59"/>
  <sheetViews>
    <sheetView topLeftCell="A13" workbookViewId="0">
      <selection activeCell="B24" sqref="B24"/>
    </sheetView>
  </sheetViews>
  <sheetFormatPr defaultRowHeight="14.4" x14ac:dyDescent="0.3"/>
  <cols>
    <col min="1" max="1" width="23.5546875" customWidth="1"/>
    <col min="2" max="4" width="16.6640625" customWidth="1"/>
    <col min="5" max="5" width="2.88671875" customWidth="1"/>
    <col min="6" max="6" width="15.88671875" bestFit="1" customWidth="1"/>
    <col min="7" max="7" width="16.109375" customWidth="1"/>
    <col min="8" max="8" width="15.5546875" bestFit="1" customWidth="1"/>
    <col min="9" max="9" width="16.88671875" bestFit="1" customWidth="1"/>
    <col min="11" max="11" width="18.6640625" customWidth="1"/>
    <col min="12" max="12" width="15.88671875" bestFit="1" customWidth="1"/>
    <col min="13" max="13" width="14.109375" customWidth="1"/>
    <col min="14" max="14" width="11.33203125" customWidth="1"/>
    <col min="15" max="15" width="117.109375" customWidth="1"/>
  </cols>
  <sheetData>
    <row r="2" spans="1:12" x14ac:dyDescent="0.3">
      <c r="A2" s="126" t="s">
        <v>24</v>
      </c>
      <c r="B2" s="53"/>
      <c r="C2" s="54" t="s">
        <v>2847</v>
      </c>
      <c r="D2" s="53"/>
      <c r="E2" s="55"/>
      <c r="F2" s="53"/>
      <c r="G2" s="54" t="str">
        <f>C2</f>
        <v>BS June 2025 &amp; July 2025 Less Undrawn</v>
      </c>
      <c r="H2" s="53"/>
    </row>
    <row r="3" spans="1:12" ht="27.6" x14ac:dyDescent="0.3">
      <c r="A3" s="126"/>
      <c r="B3" s="56" t="s">
        <v>26</v>
      </c>
      <c r="C3" s="56" t="s">
        <v>27</v>
      </c>
      <c r="D3" s="56" t="s">
        <v>28</v>
      </c>
      <c r="E3" s="55"/>
      <c r="F3" s="56" t="s">
        <v>29</v>
      </c>
      <c r="G3" s="56" t="s">
        <v>30</v>
      </c>
      <c r="H3" s="56" t="s">
        <v>31</v>
      </c>
    </row>
    <row r="4" spans="1:12" ht="15" thickBot="1" x14ac:dyDescent="0.35">
      <c r="A4" s="57" t="s">
        <v>43</v>
      </c>
      <c r="K4" t="s">
        <v>33</v>
      </c>
      <c r="L4" t="s">
        <v>34</v>
      </c>
    </row>
    <row r="5" spans="1:12" s="43" customFormat="1" ht="15" thickBot="1" x14ac:dyDescent="0.35">
      <c r="A5" s="43" t="s">
        <v>35</v>
      </c>
      <c r="B5" s="58">
        <f>GETPIVOTDATA("Sum of Total ECL MYR (LAF)2",ECL!$N$186,"Type of Financing","Conventional","MFRS staging 2",1)</f>
        <v>65395818.174713574</v>
      </c>
      <c r="C5" s="59">
        <f>GETPIVOTDATA("Sum of Total ECL MYR (LAF)2",ECL!$N$186,"Type of Financing","Conventional","MFRS staging 2",2)</f>
        <v>81579.983768350357</v>
      </c>
      <c r="D5" s="42">
        <f>'[1]ECL PNL202503'!$GX$296</f>
        <v>0</v>
      </c>
      <c r="E5" s="42"/>
      <c r="F5" s="59">
        <f>GETPIVOTDATA("Sum of Total ECL MYR (LAF)2",ECL!$N$186,"Type of Financing","Islamic","MFRS staging 2",1)</f>
        <v>62395459.719576053</v>
      </c>
      <c r="G5" s="59">
        <f>GETPIVOTDATA("Sum of Total ECL MYR (LAF)2",ECL!$N$186,"Type of Financing","Islamic","MFRS staging 2",2)</f>
        <v>18663191.666187312</v>
      </c>
      <c r="H5" s="42">
        <f>'[1]ECL PNL202503'!$HB$296</f>
        <v>0</v>
      </c>
      <c r="I5" s="60">
        <f>SUM(B5:H5)</f>
        <v>146536049.5442453</v>
      </c>
      <c r="K5" s="61">
        <f>B5+F5</f>
        <v>127791277.89428963</v>
      </c>
      <c r="L5" s="61">
        <f>C5+G5</f>
        <v>18744771.649955664</v>
      </c>
    </row>
    <row r="6" spans="1:12" ht="6.75" customHeight="1" x14ac:dyDescent="0.3">
      <c r="B6" s="42"/>
      <c r="C6" s="42"/>
      <c r="D6" s="42"/>
      <c r="E6" s="42"/>
      <c r="F6" s="42"/>
      <c r="G6" s="42"/>
      <c r="H6" s="42"/>
      <c r="I6" s="62"/>
      <c r="K6" s="63"/>
      <c r="L6" s="63"/>
    </row>
    <row r="7" spans="1:12" x14ac:dyDescent="0.3">
      <c r="A7" t="s">
        <v>36</v>
      </c>
      <c r="B7" s="42">
        <f>GETPIVOTDATA("Total ECL MYR (C&amp;C)2",ECL!$N$213,"Type of Financing","Conventional","Undrawn/BG","BG","MFRS staging 2",1)</f>
        <v>1626493.6854323044</v>
      </c>
      <c r="C7" s="58">
        <f>GETPIVOTDATA("Total ECL MYR (C&amp;C)2",ECL!$N$213,"Type of Financing","Conventional","Undrawn/BG","BG","MFRS staging 2",2)</f>
        <v>0</v>
      </c>
      <c r="D7" s="42">
        <f>'[1]ECL PNL202503'!$GX$297</f>
        <v>0</v>
      </c>
      <c r="E7" s="42"/>
      <c r="F7" s="42">
        <f>GETPIVOTDATA("Total ECL MYR (C&amp;C)2",ECL!$N$213,"Type of Financing","Islamic","Undrawn/BG","BG","MFRS staging 2",1)</f>
        <v>797030.19573542161</v>
      </c>
      <c r="G7" s="58">
        <f>GETPIVOTDATA("Total ECL MYR (C&amp;C)2",ECL!$N$213,"Type of Financing","Islamic","Undrawn/BG","BG","MFRS staging 2",2)</f>
        <v>2864.7840908391272</v>
      </c>
      <c r="H7" s="42">
        <f>'[1]ECL PNL202503'!$HB$297</f>
        <v>0</v>
      </c>
      <c r="I7" s="62"/>
      <c r="K7" s="61">
        <f>B7+F7</f>
        <v>2423523.8811677261</v>
      </c>
      <c r="L7" s="61">
        <f t="shared" ref="L7:L8" si="0">C7+G7</f>
        <v>2864.7840908391272</v>
      </c>
    </row>
    <row r="8" spans="1:12" ht="15" thickBot="1" x14ac:dyDescent="0.35">
      <c r="A8" t="s">
        <v>37</v>
      </c>
      <c r="B8" s="64">
        <f>GETPIVOTDATA("Total ECL MYR (C&amp;C)2",ECL!$N$213,"Type of Financing","Conventional","Undrawn/BG","Undrawn","MFRS staging 2",1)</f>
        <v>0</v>
      </c>
      <c r="C8" s="58">
        <f>GETPIVOTDATA("Total ECL MYR (C&amp;C)2",ECL!$N$213,"Type of Financing","Conventional","Undrawn/BG","Undrawn","MFRS staging 2",2)</f>
        <v>0</v>
      </c>
      <c r="D8" s="64">
        <f>'[1]ECL PNL202503'!$GX$298</f>
        <v>0</v>
      </c>
      <c r="E8" s="42"/>
      <c r="F8" s="42">
        <f>GETPIVOTDATA("Total ECL MYR (C&amp;C)2",ECL!$N$213,"Type of Financing","Islamic","Undrawn/BG","Undrawn","MFRS staging 2",1)</f>
        <v>13573971.905915312</v>
      </c>
      <c r="G8" s="58">
        <f>GETPIVOTDATA("Total ECL MYR (C&amp;C)2",ECL!$N$213,"Type of Financing","Islamic","Undrawn/BG","Undrawn","MFRS staging 2",2)</f>
        <v>555360.76737353846</v>
      </c>
      <c r="H8" s="64">
        <f>'[1]ECL PNL202503'!$HB$298</f>
        <v>0</v>
      </c>
      <c r="I8" s="62"/>
      <c r="K8" s="61">
        <f>B8+F8</f>
        <v>13573971.905915312</v>
      </c>
      <c r="L8" s="61">
        <f t="shared" si="0"/>
        <v>555360.76737353846</v>
      </c>
    </row>
    <row r="9" spans="1:12" s="43" customFormat="1" ht="15" thickBot="1" x14ac:dyDescent="0.35">
      <c r="A9" s="43" t="s">
        <v>38</v>
      </c>
      <c r="B9" s="42">
        <f>SUM(B7:B8)</f>
        <v>1626493.6854323044</v>
      </c>
      <c r="C9" s="65">
        <f t="shared" ref="C9:D9" si="1">SUM(C7:C8)</f>
        <v>0</v>
      </c>
      <c r="D9" s="42">
        <f t="shared" si="1"/>
        <v>0</v>
      </c>
      <c r="E9" s="42"/>
      <c r="F9" s="65">
        <f t="shared" ref="F9:H9" si="2">SUM(F7:F8)</f>
        <v>14371002.101650734</v>
      </c>
      <c r="G9" s="65">
        <f t="shared" si="2"/>
        <v>558225.55146437755</v>
      </c>
      <c r="H9" s="42">
        <f t="shared" si="2"/>
        <v>0</v>
      </c>
      <c r="I9" s="60">
        <f>SUM(B9:H9)</f>
        <v>16555721.338547414</v>
      </c>
      <c r="K9" s="66"/>
      <c r="L9" s="61"/>
    </row>
    <row r="10" spans="1:12" ht="5.25" customHeight="1" x14ac:dyDescent="0.3">
      <c r="B10" s="67"/>
      <c r="C10" s="67"/>
      <c r="D10" s="67"/>
      <c r="F10" s="67"/>
      <c r="G10" s="67"/>
      <c r="H10" s="67"/>
    </row>
    <row r="11" spans="1:12" s="43" customFormat="1" ht="15" thickBot="1" x14ac:dyDescent="0.35">
      <c r="B11" s="68">
        <f t="shared" ref="B11:D11" si="3">B9+B5</f>
        <v>67022311.860145882</v>
      </c>
      <c r="C11" s="68">
        <f t="shared" si="3"/>
        <v>81579.983768350357</v>
      </c>
      <c r="D11" s="68">
        <f t="shared" si="3"/>
        <v>0</v>
      </c>
      <c r="F11" s="68">
        <f t="shared" ref="F11" si="4">F9+F5</f>
        <v>76766461.821226791</v>
      </c>
      <c r="G11" s="68">
        <f>G9+G5</f>
        <v>19221417.217651691</v>
      </c>
      <c r="H11" s="68">
        <f t="shared" ref="H11" si="5">H9+H5</f>
        <v>0</v>
      </c>
      <c r="I11" s="42">
        <f>SUM(B11:H11)</f>
        <v>163091770.88279271</v>
      </c>
      <c r="K11" s="66">
        <f>SUM(K5:K10)</f>
        <v>143788773.68137267</v>
      </c>
      <c r="L11" s="66">
        <f>SUM(L5:L10)</f>
        <v>19302997.201420043</v>
      </c>
    </row>
    <row r="12" spans="1:12" ht="15" thickTop="1" x14ac:dyDescent="0.3"/>
    <row r="13" spans="1:12" ht="15" thickBot="1" x14ac:dyDescent="0.35">
      <c r="A13" s="57" t="s">
        <v>2846</v>
      </c>
      <c r="K13" t="s">
        <v>33</v>
      </c>
      <c r="L13" t="s">
        <v>34</v>
      </c>
    </row>
    <row r="14" spans="1:12" s="43" customFormat="1" ht="15" thickBot="1" x14ac:dyDescent="0.35">
      <c r="A14" s="43" t="s">
        <v>35</v>
      </c>
      <c r="B14" s="58">
        <f>GETPIVOTDATA("Sum of Total ECL MYR (LAF)",ECL!$I$186,"Type of Financing","Conventional","MFRS staging ",1)</f>
        <v>65592956.257438123</v>
      </c>
      <c r="C14" s="59">
        <f>GETPIVOTDATA("Sum of Total ECL MYR (LAF)",ECL!$I$186,"Type of Financing","Conventional","MFRS staging ",2)</f>
        <v>55624.990379137504</v>
      </c>
      <c r="D14" s="42">
        <f>'[1]ECL PNL202504'!$GX$302</f>
        <v>0</v>
      </c>
      <c r="E14" s="42"/>
      <c r="F14" s="59">
        <f>GETPIVOTDATA("Sum of Total ECL MYR (LAF)",ECL!$I$186,"Type of Financing","Islamic","MFRS staging ",1)</f>
        <v>72525222.407298431</v>
      </c>
      <c r="G14" s="59">
        <f>GETPIVOTDATA("Sum of Total ECL MYR (LAF)",ECL!$I$186,"Type of Financing","Islamic","MFRS staging ",2)</f>
        <v>17613194.594485205</v>
      </c>
      <c r="H14" s="42">
        <f>'[1]ECL PNL202504'!$HB$302</f>
        <v>0</v>
      </c>
      <c r="I14" s="42">
        <f>SUM(B14:H14)</f>
        <v>155786998.24960089</v>
      </c>
      <c r="K14" s="61">
        <f>B14+F14</f>
        <v>138118178.66473657</v>
      </c>
      <c r="L14" s="61">
        <f>C14+G14</f>
        <v>17668819.584864341</v>
      </c>
    </row>
    <row r="15" spans="1:12" ht="6" customHeight="1" x14ac:dyDescent="0.3">
      <c r="B15" s="42"/>
      <c r="C15" s="42"/>
      <c r="D15" s="42"/>
      <c r="E15" s="42"/>
      <c r="F15" s="42"/>
      <c r="G15" s="42"/>
      <c r="H15" s="42"/>
      <c r="I15" s="42"/>
      <c r="K15" s="63"/>
      <c r="L15" s="63"/>
    </row>
    <row r="16" spans="1:12" x14ac:dyDescent="0.3">
      <c r="A16" t="s">
        <v>36</v>
      </c>
      <c r="B16" s="42">
        <f>GETPIVOTDATA("Total ECL MYR (C&amp;C)",ECL!$I$213,"Type of Financing","Conventional","Undrawn/BG","BG","MFRS staging ",1)</f>
        <v>1016102.4801257568</v>
      </c>
      <c r="C16" s="58">
        <f>GETPIVOTDATA("Sum of Total ECL MYR (C&amp;C)",ECL!$I$186,"Type of Financing","Conventional","MFRS staging ",2)</f>
        <v>0</v>
      </c>
      <c r="D16" s="42">
        <f>'[1]ECL PNL202504'!$GX$303</f>
        <v>0</v>
      </c>
      <c r="E16" s="42"/>
      <c r="F16" s="42">
        <f>GETPIVOTDATA("Total ECL MYR (C&amp;C)",ECL!$I$213,"Type of Financing","Islamic","Undrawn/BG","BG","MFRS staging ",1)</f>
        <v>0</v>
      </c>
      <c r="G16" s="58">
        <f>GETPIVOTDATA("Total ECL MYR (C&amp;C)",ECL!$I$213,"Type of Financing","Islamic","Undrawn/BG","BG","MFRS staging ",2)</f>
        <v>0</v>
      </c>
      <c r="H16" s="42">
        <f>'[1]ECL PNL202504'!$HB$303</f>
        <v>0</v>
      </c>
      <c r="I16" s="42"/>
      <c r="K16" s="61">
        <f>B16+F16</f>
        <v>1016102.4801257568</v>
      </c>
      <c r="L16" s="61">
        <f t="shared" ref="L16:L17" si="6">C16+G16</f>
        <v>0</v>
      </c>
    </row>
    <row r="17" spans="1:12" ht="15" thickBot="1" x14ac:dyDescent="0.35">
      <c r="A17" t="s">
        <v>37</v>
      </c>
      <c r="B17" s="64">
        <f>GETPIVOTDATA("Total ECL MYR (C&amp;C)",ECL!$I$213,"Type of Financing","Conventional","Undrawn/BG","Undrawn","MFRS staging ",1)</f>
        <v>98702.586450424948</v>
      </c>
      <c r="C17" s="58">
        <v>0</v>
      </c>
      <c r="D17" s="64">
        <f>'[1]ECL PNL202504'!$GX$304</f>
        <v>0</v>
      </c>
      <c r="E17" s="42"/>
      <c r="F17" s="42">
        <f>GETPIVOTDATA("Total ECL MYR (C&amp;C)",ECL!$I$213,"Type of Financing","Islamic","Undrawn/BG","Undrawn","MFRS staging ",1)</f>
        <v>10990114.080977965</v>
      </c>
      <c r="G17" s="58">
        <f>GETPIVOTDATA("Total ECL MYR (C&amp;C)",ECL!$I$213,"Type of Financing","Islamic","Undrawn/BG","Undrawn","MFRS staging ",2)</f>
        <v>612229.50451753219</v>
      </c>
      <c r="H17" s="64">
        <f>'[1]ECL PNL202504'!$HB$304</f>
        <v>0</v>
      </c>
      <c r="I17" s="42"/>
      <c r="K17" s="61">
        <f>B17+F17</f>
        <v>11088816.667428389</v>
      </c>
      <c r="L17" s="61">
        <f t="shared" si="6"/>
        <v>612229.50451753219</v>
      </c>
    </row>
    <row r="18" spans="1:12" s="43" customFormat="1" ht="15" thickBot="1" x14ac:dyDescent="0.35">
      <c r="A18" s="43" t="s">
        <v>38</v>
      </c>
      <c r="B18" s="42">
        <f>SUM(B16:B17)</f>
        <v>1114805.0665761817</v>
      </c>
      <c r="C18" s="65">
        <f t="shared" ref="C18:D18" si="7">SUM(C16:C17)</f>
        <v>0</v>
      </c>
      <c r="D18" s="42">
        <f t="shared" si="7"/>
        <v>0</v>
      </c>
      <c r="E18" s="42"/>
      <c r="F18" s="65">
        <f t="shared" ref="F18:H18" si="8">SUM(F16:F17)</f>
        <v>10990114.080977965</v>
      </c>
      <c r="G18" s="65">
        <f t="shared" si="8"/>
        <v>612229.50451753219</v>
      </c>
      <c r="H18" s="42">
        <f t="shared" si="8"/>
        <v>0</v>
      </c>
      <c r="I18" s="42">
        <f>SUM(B18:H18)</f>
        <v>12717148.652071679</v>
      </c>
      <c r="K18" s="66"/>
      <c r="L18" s="61"/>
    </row>
    <row r="19" spans="1:12" ht="4.5" customHeight="1" x14ac:dyDescent="0.3">
      <c r="B19" s="42"/>
      <c r="C19" s="42"/>
      <c r="D19" s="42"/>
      <c r="E19" s="42"/>
      <c r="F19" s="42"/>
      <c r="G19" s="42"/>
      <c r="H19" s="42"/>
      <c r="I19" s="42"/>
    </row>
    <row r="20" spans="1:12" s="43" customFormat="1" ht="15" thickBot="1" x14ac:dyDescent="0.35">
      <c r="B20" s="68">
        <f>SUM(B14:B17)</f>
        <v>66707761.324014306</v>
      </c>
      <c r="C20" s="68">
        <f>SUM(C14:C17)</f>
        <v>55624.990379137504</v>
      </c>
      <c r="D20" s="68">
        <f>SUM(D14:D17)</f>
        <v>0</v>
      </c>
      <c r="E20" s="42"/>
      <c r="F20" s="68">
        <f>SUM(F14:F17)</f>
        <v>83515336.488276392</v>
      </c>
      <c r="G20" s="68">
        <f>SUM(G14:G17)</f>
        <v>18225424.099002738</v>
      </c>
      <c r="H20" s="68">
        <f>SUM(H14:H17)</f>
        <v>0</v>
      </c>
      <c r="I20" s="42">
        <f>SUM(B20:H20)</f>
        <v>168504146.90167257</v>
      </c>
      <c r="K20" s="66">
        <f>SUM(K14:K19)</f>
        <v>150223097.81229073</v>
      </c>
      <c r="L20" s="66">
        <f>SUM(L14:L19)</f>
        <v>18281049.089381874</v>
      </c>
    </row>
    <row r="21" spans="1:12" ht="15" thickTop="1" x14ac:dyDescent="0.3">
      <c r="K21" s="47"/>
      <c r="L21" s="62"/>
    </row>
    <row r="22" spans="1:12" x14ac:dyDescent="0.3">
      <c r="A22" s="57" t="s">
        <v>40</v>
      </c>
      <c r="K22" s="47"/>
      <c r="L22" s="47"/>
    </row>
    <row r="23" spans="1:12" s="43" customFormat="1" x14ac:dyDescent="0.3">
      <c r="A23" s="43" t="s">
        <v>35</v>
      </c>
      <c r="B23" s="42">
        <f>B14-B5</f>
        <v>197138.08272454888</v>
      </c>
      <c r="C23" s="42">
        <f>C14-C5</f>
        <v>-25954.993389212854</v>
      </c>
      <c r="D23" s="42">
        <f>D14-D5</f>
        <v>0</v>
      </c>
      <c r="F23" s="42">
        <f>F14-F5</f>
        <v>10129762.687722377</v>
      </c>
      <c r="G23" s="42">
        <f>G14-G5</f>
        <v>-1049997.0717021078</v>
      </c>
      <c r="H23" s="42">
        <f>H14-H5</f>
        <v>0</v>
      </c>
      <c r="I23" s="42">
        <f>SUM(B23:H23)</f>
        <v>9250948.7053556051</v>
      </c>
      <c r="K23" s="42"/>
      <c r="L23" s="42"/>
    </row>
    <row r="24" spans="1:12" ht="6" customHeight="1" x14ac:dyDescent="0.3">
      <c r="B24" s="47"/>
      <c r="C24" s="47"/>
      <c r="D24" s="47"/>
      <c r="F24" s="47"/>
      <c r="G24" s="47"/>
      <c r="H24" s="47"/>
    </row>
    <row r="25" spans="1:12" x14ac:dyDescent="0.3">
      <c r="A25" t="s">
        <v>36</v>
      </c>
      <c r="B25" s="47">
        <f>B16-B7</f>
        <v>-610391.20530654758</v>
      </c>
      <c r="C25" s="47">
        <f>C16-C7</f>
        <v>0</v>
      </c>
      <c r="D25" s="47">
        <f t="shared" ref="B25:D26" si="9">D16-D7</f>
        <v>0</v>
      </c>
      <c r="F25" s="47">
        <f t="shared" ref="F25:H26" si="10">F16-F7</f>
        <v>-797030.19573542161</v>
      </c>
      <c r="G25" s="47">
        <f t="shared" si="10"/>
        <v>-2864.7840908391272</v>
      </c>
      <c r="H25" s="47">
        <f t="shared" si="10"/>
        <v>0</v>
      </c>
    </row>
    <row r="26" spans="1:12" x14ac:dyDescent="0.3">
      <c r="A26" t="s">
        <v>37</v>
      </c>
      <c r="B26" s="67">
        <f t="shared" si="9"/>
        <v>98702.586450424948</v>
      </c>
      <c r="C26" s="67">
        <f t="shared" si="9"/>
        <v>0</v>
      </c>
      <c r="D26" s="67">
        <f t="shared" si="9"/>
        <v>0</v>
      </c>
      <c r="F26" s="67">
        <f t="shared" si="10"/>
        <v>-2583857.8249373473</v>
      </c>
      <c r="G26" s="67">
        <f t="shared" si="10"/>
        <v>56868.737143993727</v>
      </c>
      <c r="H26" s="67">
        <f t="shared" si="10"/>
        <v>0</v>
      </c>
    </row>
    <row r="27" spans="1:12" s="43" customFormat="1" x14ac:dyDescent="0.3">
      <c r="A27" s="43" t="s">
        <v>38</v>
      </c>
      <c r="B27" s="42">
        <f>B16-B9+B17</f>
        <v>-511688.6188561226</v>
      </c>
      <c r="C27" s="42">
        <f>C16-C9+C17</f>
        <v>0</v>
      </c>
      <c r="D27" s="42">
        <f>D16-D9+D17</f>
        <v>0</v>
      </c>
      <c r="F27" s="42">
        <f>F16-F9+F17</f>
        <v>-3380888.0206727684</v>
      </c>
      <c r="G27" s="42">
        <f>G16-G9+G17</f>
        <v>54003.953053154633</v>
      </c>
      <c r="H27" s="42">
        <f>H16-H9+H17</f>
        <v>0</v>
      </c>
      <c r="I27" s="42">
        <f>SUM(B27:H27)</f>
        <v>-3838572.6864757366</v>
      </c>
    </row>
    <row r="28" spans="1:12" ht="6.75" customHeight="1" x14ac:dyDescent="0.3">
      <c r="B28" s="67"/>
      <c r="C28" s="67"/>
      <c r="D28" s="67"/>
      <c r="F28" s="67"/>
      <c r="G28" s="67"/>
      <c r="H28" s="67"/>
    </row>
    <row r="29" spans="1:12" s="43" customFormat="1" ht="15" thickBot="1" x14ac:dyDescent="0.35">
      <c r="B29" s="68">
        <f>SUM(B23:B26)</f>
        <v>-314550.53613157372</v>
      </c>
      <c r="C29" s="68">
        <f t="shared" ref="C29:D29" si="11">SUM(C23:C26)</f>
        <v>-25954.993389212854</v>
      </c>
      <c r="D29" s="68">
        <f t="shared" si="11"/>
        <v>0</v>
      </c>
      <c r="F29" s="68">
        <f>SUM(F23:F26)</f>
        <v>6748874.6670496091</v>
      </c>
      <c r="G29" s="68">
        <f t="shared" ref="G29:H29" si="12">SUM(G23:G26)</f>
        <v>-995993.11864895315</v>
      </c>
      <c r="H29" s="68">
        <f t="shared" si="12"/>
        <v>0</v>
      </c>
      <c r="I29" s="68">
        <f>I20-I11</f>
        <v>5412376.0188798606</v>
      </c>
      <c r="K29" s="61">
        <f>+B29+F29</f>
        <v>6434324.1309180353</v>
      </c>
      <c r="L29" s="61">
        <f>+C29+G29</f>
        <v>-1021948.112038166</v>
      </c>
    </row>
    <row r="30" spans="1:12" ht="15" thickTop="1" x14ac:dyDescent="0.3"/>
    <row r="31" spans="1:12" x14ac:dyDescent="0.3">
      <c r="B31" t="s">
        <v>33</v>
      </c>
      <c r="C31" t="s">
        <v>34</v>
      </c>
    </row>
    <row r="32" spans="1:12" x14ac:dyDescent="0.3">
      <c r="A32" t="s">
        <v>41</v>
      </c>
      <c r="B32" s="47">
        <f>B14+F14</f>
        <v>138118178.66473657</v>
      </c>
      <c r="C32" s="47">
        <f>C14+G14</f>
        <v>17668819.584864341</v>
      </c>
      <c r="I32" s="42">
        <f>SUM(B32:H32)</f>
        <v>155786998.24960092</v>
      </c>
    </row>
    <row r="35" spans="1:7" x14ac:dyDescent="0.3">
      <c r="A35" s="57" t="str">
        <f>A4</f>
        <v>BS June 2025</v>
      </c>
    </row>
    <row r="36" spans="1:7" x14ac:dyDescent="0.3">
      <c r="A36" s="43" t="s">
        <v>35</v>
      </c>
      <c r="B36" s="42">
        <f>-_xlfn.XLOOKUP(B37,'EXIM_EXIB TB MAY25'!E:E,'EXIM_EXIB TB MAY25'!K:K)-B5</f>
        <v>-418006.30471357703</v>
      </c>
      <c r="C36" s="42">
        <f>-_xlfn.XLOOKUP(C37,'EXIM_EXIB TB MAY25'!E:E,'EXIM_EXIB TB MAY25'!K:K)-C5</f>
        <v>2383.9462316496356</v>
      </c>
      <c r="F36" s="109">
        <f>-_xlfn.XLOOKUP(F37,'EXIM_EXIB TB MAY25'!E:E,'EXIM_EXIB TB MAY25'!K:K)-F5</f>
        <v>-9582193.7595760524</v>
      </c>
      <c r="G36" s="42">
        <f>-_xlfn.XLOOKUP(G37,'EXIM_EXIB TB MAY25'!E:E,'EXIM_EXIB TB MAY25'!K:K)-G5</f>
        <v>268148.15381268784</v>
      </c>
    </row>
    <row r="37" spans="1:7" x14ac:dyDescent="0.3">
      <c r="A37" s="69" t="s">
        <v>42</v>
      </c>
      <c r="B37" s="69">
        <v>210603</v>
      </c>
      <c r="C37" s="69">
        <v>210604</v>
      </c>
      <c r="D37" s="69"/>
      <c r="E37" s="69"/>
      <c r="F37" s="69">
        <v>2210603</v>
      </c>
      <c r="G37" s="69">
        <v>2210604</v>
      </c>
    </row>
    <row r="38" spans="1:7" x14ac:dyDescent="0.3">
      <c r="A38" t="s">
        <v>36</v>
      </c>
    </row>
    <row r="39" spans="1:7" x14ac:dyDescent="0.3">
      <c r="A39" t="s">
        <v>37</v>
      </c>
    </row>
    <row r="40" spans="1:7" x14ac:dyDescent="0.3">
      <c r="A40" s="43" t="s">
        <v>38</v>
      </c>
      <c r="B40" s="109">
        <f>-_xlfn.XLOOKUP(B41,'EXIM_EXIB TB MAY25'!E:E,'EXIM_EXIB TB MAY25'!K:K)-B9</f>
        <v>-656862.53543230437</v>
      </c>
      <c r="C40" s="42">
        <f>-_xlfn.XLOOKUP(C41,'EXIM_EXIB TB MAY25'!E:E,'EXIM_EXIB TB MAY25'!K:K)-C9</f>
        <v>0</v>
      </c>
      <c r="F40" s="42">
        <f>-_xlfn.XLOOKUP(F41,'EXIM_EXIB TB MAY25'!E:E,'EXIM_EXIB TB MAY25'!K:K)-F9</f>
        <v>2223558.0183492657</v>
      </c>
      <c r="G40" s="42">
        <f>-_xlfn.XLOOKUP(G41,'EXIM_EXIB TB MAY25'!E:E,'EXIM_EXIB TB MAY25'!K:K)-G9</f>
        <v>-61734.261464377574</v>
      </c>
    </row>
    <row r="41" spans="1:7" x14ac:dyDescent="0.3">
      <c r="A41" s="69" t="s">
        <v>42</v>
      </c>
      <c r="B41" s="69">
        <v>210806</v>
      </c>
      <c r="C41" s="69">
        <v>210807</v>
      </c>
      <c r="D41" s="69"/>
      <c r="E41" s="69"/>
      <c r="F41" s="69">
        <v>2210806</v>
      </c>
      <c r="G41" s="69">
        <v>2210807</v>
      </c>
    </row>
    <row r="42" spans="1:7" x14ac:dyDescent="0.3">
      <c r="A42" s="43"/>
    </row>
    <row r="44" spans="1:7" x14ac:dyDescent="0.3">
      <c r="A44" s="57" t="str">
        <f>A13</f>
        <v>BS July 2025</v>
      </c>
    </row>
    <row r="45" spans="1:7" x14ac:dyDescent="0.3">
      <c r="A45" s="43" t="s">
        <v>35</v>
      </c>
      <c r="B45" s="70">
        <f>-_xlfn.XLOOKUP(B37,'EXIM_EXIB TB JUNE25'!E:E,'EXIM_EXIB TB JUNE25'!K:K)-B14</f>
        <v>-197138.0974381268</v>
      </c>
      <c r="C45" s="70">
        <f>-_xlfn.XLOOKUP(C37,'EXIM_EXIB TB JUNE25'!E:E,'EXIM_EXIB TB JUNE25'!K:K)-C14</f>
        <v>25955.019620862491</v>
      </c>
      <c r="F45" s="70">
        <f>-_xlfn.XLOOKUP(F37,'EXIM_EXIB TB JUNE25'!E:E,'EXIM_EXIB TB JUNE25'!K:K)-F14</f>
        <v>-10129762.727298431</v>
      </c>
      <c r="G45" s="70">
        <f>-_xlfn.XLOOKUP(G37,'EXIM_EXIB TB JUNE25'!E:E,'EXIM_EXIB TB JUNE25'!K:K)-G14</f>
        <v>1049997.0955147967</v>
      </c>
    </row>
    <row r="47" spans="1:7" x14ac:dyDescent="0.3">
      <c r="A47" t="s">
        <v>36</v>
      </c>
    </row>
    <row r="48" spans="1:7" x14ac:dyDescent="0.3">
      <c r="A48" t="s">
        <v>37</v>
      </c>
    </row>
    <row r="49" spans="1:7" x14ac:dyDescent="0.3">
      <c r="A49" s="43" t="s">
        <v>38</v>
      </c>
      <c r="B49" s="70">
        <f>-_xlfn.XLOOKUP(B41,'EXIM_EXIB TB JUNE25'!E:E,'EXIM_EXIB TB JUNE25'!K:K)-B18</f>
        <v>511688.62342381827</v>
      </c>
      <c r="C49" s="70">
        <f>-_xlfn.XLOOKUP(C41,'EXIM_EXIB TB MAY25'!E:E,'EXIM_EXIB TB MAY25'!K:K)-C18</f>
        <v>0</v>
      </c>
      <c r="F49" s="70">
        <f>-_xlfn.XLOOKUP(F41,'EXIM_EXIB TB JUNE25'!E:E,'EXIM_EXIB TB JUNE25'!K:K)-F18</f>
        <v>3380888.0090220347</v>
      </c>
      <c r="G49" s="70">
        <f>-_xlfn.XLOOKUP(G41,'EXIM_EXIB TB JUNE25'!E:E,'EXIM_EXIB TB JUNE25'!K:K)-G18</f>
        <v>-54003.95451753214</v>
      </c>
    </row>
    <row r="51" spans="1:7" x14ac:dyDescent="0.3">
      <c r="A51" s="43"/>
    </row>
    <row r="53" spans="1:7" x14ac:dyDescent="0.3">
      <c r="A53" s="57" t="s">
        <v>40</v>
      </c>
    </row>
    <row r="54" spans="1:7" x14ac:dyDescent="0.3">
      <c r="A54" s="43" t="s">
        <v>35</v>
      </c>
      <c r="B54" s="71">
        <f>-_xlfn.XLOOKUP(B55,'EXIM_EXIB TB JUNE25'!E:E,'EXIM_EXIB TB JUNE25'!O:O)+B23</f>
        <v>-220868.2072754511</v>
      </c>
      <c r="C54" s="71">
        <f>-_xlfn.XLOOKUP(C55,'EXIM_EXIB TB JUNE25'!E:E,'EXIM_EXIB TB JUNE25'!O:O)+C23</f>
        <v>-23571.073389212856</v>
      </c>
      <c r="F54" s="71">
        <f>-_xlfn.XLOOKUP(F55,'EXIM_EXIB TB JUNE25'!E:E,'EXIM_EXIB TB JUNE25'!O:O)+F23</f>
        <v>547568.96772237681</v>
      </c>
      <c r="G54" s="71">
        <f>-_xlfn.XLOOKUP(G55,'EXIM_EXIB TB JUNE25'!E:E,'EXIM_EXIB TB JUNE25'!O:O)+G23</f>
        <v>-781848.94170210778</v>
      </c>
    </row>
    <row r="55" spans="1:7" x14ac:dyDescent="0.3">
      <c r="A55" s="69" t="s">
        <v>42</v>
      </c>
      <c r="B55" s="69">
        <v>511417</v>
      </c>
      <c r="C55" s="69">
        <v>511418</v>
      </c>
      <c r="D55" s="69"/>
      <c r="E55" s="69"/>
      <c r="F55" s="69">
        <v>5511417</v>
      </c>
      <c r="G55" s="69">
        <v>5511418</v>
      </c>
    </row>
    <row r="56" spans="1:7" x14ac:dyDescent="0.3">
      <c r="A56" t="s">
        <v>36</v>
      </c>
    </row>
    <row r="57" spans="1:7" x14ac:dyDescent="0.3">
      <c r="A57" t="s">
        <v>37</v>
      </c>
    </row>
    <row r="58" spans="1:7" x14ac:dyDescent="0.3">
      <c r="A58" s="43" t="s">
        <v>38</v>
      </c>
      <c r="B58" s="71">
        <f>-_xlfn.XLOOKUP(B59,'EXIM_EXIB TB JUNE25'!E:E,'EXIM_EXIB TB JUNE25'!O:O)+B27</f>
        <v>-1168551.1588561228</v>
      </c>
      <c r="C58" s="71">
        <f>-_xlfn.XLOOKUP(C59,'EXIM_EXIB TB JUNE25'!E:E,'EXIM_EXIB TB JUNE25'!O:O)+C27</f>
        <v>0</v>
      </c>
      <c r="F58" s="71">
        <f>-_xlfn.XLOOKUP(F59,'EXIM_EXIB TB JUNE25'!E:E,'EXIM_EXIB TB JUNE25'!O:O)+F27</f>
        <v>-1157329.9906727686</v>
      </c>
      <c r="G58" s="71">
        <f>-_xlfn.XLOOKUP(G59,'EXIM_EXIB TB JUNE25'!E:E,'EXIM_EXIB TB JUNE25'!O:O)+G27</f>
        <v>-7730.3069468453687</v>
      </c>
    </row>
    <row r="59" spans="1:7" x14ac:dyDescent="0.3">
      <c r="A59" s="69" t="s">
        <v>42</v>
      </c>
      <c r="B59" s="69">
        <v>511425</v>
      </c>
      <c r="C59" s="69">
        <v>511426</v>
      </c>
      <c r="D59" s="69"/>
      <c r="E59" s="69"/>
      <c r="F59" s="69">
        <v>5511425</v>
      </c>
      <c r="G59" s="69">
        <v>5511426</v>
      </c>
    </row>
  </sheetData>
  <mergeCells count="1">
    <mergeCell ref="A2:A3"/>
  </mergeCells>
  <conditionalFormatting sqref="B36:C36">
    <cfRule type="cellIs" dxfId="13" priority="9" operator="greaterThan">
      <formula>B27</formula>
    </cfRule>
  </conditionalFormatting>
  <conditionalFormatting sqref="B40:C40 F40:G40">
    <cfRule type="cellIs" dxfId="12" priority="3" operator="greaterThan">
      <formula>B31</formula>
    </cfRule>
  </conditionalFormatting>
  <conditionalFormatting sqref="B45:C45">
    <cfRule type="cellIs" dxfId="11" priority="8" operator="greaterThan">
      <formula>B36</formula>
    </cfRule>
  </conditionalFormatting>
  <conditionalFormatting sqref="B54:C54">
    <cfRule type="cellIs" dxfId="10" priority="6" operator="greaterThan">
      <formula>B45</formula>
    </cfRule>
  </conditionalFormatting>
  <conditionalFormatting sqref="B5:H9">
    <cfRule type="cellIs" dxfId="9" priority="2" operator="greaterThan">
      <formula>B1048572</formula>
    </cfRule>
  </conditionalFormatting>
  <conditionalFormatting sqref="B14:I20">
    <cfRule type="cellIs" dxfId="8" priority="14" operator="greaterThan">
      <formula>B5</formula>
    </cfRule>
  </conditionalFormatting>
  <conditionalFormatting sqref="F36:G36">
    <cfRule type="cellIs" dxfId="7" priority="4" operator="greaterThan">
      <formula>F27</formula>
    </cfRule>
  </conditionalFormatting>
  <conditionalFormatting sqref="F45:G45 B49:C49 F49:G49">
    <cfRule type="cellIs" dxfId="6" priority="7" operator="greaterThan">
      <formula>B36</formula>
    </cfRule>
  </conditionalFormatting>
  <conditionalFormatting sqref="F54:G54 B58:C58 F58:G58">
    <cfRule type="cellIs" dxfId="5" priority="5" operator="greaterThan">
      <formula>B45</formula>
    </cfRule>
  </conditionalFormatting>
  <conditionalFormatting sqref="F5:H5">
    <cfRule type="cellIs" dxfId="4" priority="1" operator="greaterThan">
      <formula>F1048572</formula>
    </cfRule>
  </conditionalFormatting>
  <conditionalFormatting sqref="F14:H14">
    <cfRule type="cellIs" dxfId="3" priority="13" operator="greaterThan">
      <formula>F5</formula>
    </cfRule>
  </conditionalFormatting>
  <conditionalFormatting sqref="I23">
    <cfRule type="cellIs" dxfId="2" priority="12" operator="greaterThan">
      <formula>I14</formula>
    </cfRule>
  </conditionalFormatting>
  <conditionalFormatting sqref="I27">
    <cfRule type="cellIs" dxfId="1" priority="11" operator="greaterThan">
      <formula>I18</formula>
    </cfRule>
  </conditionalFormatting>
  <conditionalFormatting sqref="I32">
    <cfRule type="cellIs" dxfId="0" priority="10" operator="greaterThan">
      <formula>I23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B3954-D0D4-4F59-8EF4-1C8BA78E4D93}">
  <sheetPr>
    <tabColor rgb="FF00B050"/>
  </sheetPr>
  <dimension ref="A1:AD238"/>
  <sheetViews>
    <sheetView tabSelected="1" zoomScale="85" zoomScaleNormal="85" workbookViewId="0">
      <pane xSplit="4" ySplit="2" topLeftCell="G3" activePane="bottomRight" state="frozen"/>
      <selection pane="topRight" activeCell="E1" sqref="E1"/>
      <selection pane="bottomLeft" activeCell="A3" sqref="A3"/>
      <selection pane="bottomRight" activeCell="N166" sqref="N166"/>
    </sheetView>
  </sheetViews>
  <sheetFormatPr defaultColWidth="8.88671875" defaultRowHeight="14.4" x14ac:dyDescent="0.3"/>
  <cols>
    <col min="1" max="1" width="23.88671875" style="1" customWidth="1"/>
    <col min="2" max="2" width="24" style="1" customWidth="1"/>
    <col min="3" max="3" width="11.5546875" style="1" customWidth="1"/>
    <col min="4" max="4" width="37.21875" style="1" customWidth="1"/>
    <col min="5" max="5" width="10.5546875" style="6" customWidth="1"/>
    <col min="6" max="6" width="17.6640625" style="6" customWidth="1"/>
    <col min="7" max="7" width="15.5546875" style="6" customWidth="1"/>
    <col min="8" max="8" width="15.88671875" style="6" customWidth="1"/>
    <col min="9" max="9" width="25.33203125" style="6" bestFit="1" customWidth="1"/>
    <col min="10" max="10" width="16.21875" style="6" bestFit="1" customWidth="1"/>
    <col min="11" max="11" width="17.88671875" style="10" customWidth="1"/>
    <col min="12" max="12" width="16.77734375" style="10" customWidth="1"/>
    <col min="13" max="13" width="14.33203125" style="1" bestFit="1" customWidth="1"/>
    <col min="14" max="14" width="26.5546875" style="1" bestFit="1" customWidth="1"/>
    <col min="15" max="15" width="16.21875" style="1" bestFit="1" customWidth="1"/>
    <col min="16" max="16" width="17.88671875" style="1" customWidth="1"/>
    <col min="17" max="17" width="14.33203125" style="1" bestFit="1" customWidth="1"/>
    <col min="18" max="18" width="19.5546875" style="1" customWidth="1"/>
    <col min="19" max="19" width="26.5546875" style="1" bestFit="1" customWidth="1"/>
    <col min="20" max="20" width="16.21875" style="1" bestFit="1" customWidth="1"/>
    <col min="21" max="23" width="14" style="1" bestFit="1" customWidth="1"/>
    <col min="24" max="24" width="25.109375" style="1" bestFit="1" customWidth="1"/>
    <col min="25" max="26" width="8.88671875" style="1"/>
    <col min="27" max="27" width="22.33203125" style="110" bestFit="1" customWidth="1"/>
    <col min="28" max="29" width="8.88671875" style="1"/>
    <col min="30" max="30" width="11.6640625" style="1" bestFit="1" customWidth="1"/>
    <col min="31" max="16384" width="8.88671875" style="1"/>
  </cols>
  <sheetData>
    <row r="1" spans="1:30" ht="15" thickBot="1" x14ac:dyDescent="0.35">
      <c r="H1" s="18">
        <v>45839</v>
      </c>
      <c r="I1" s="18">
        <v>45809</v>
      </c>
      <c r="J1" s="18">
        <v>45839</v>
      </c>
      <c r="K1" s="128" t="s">
        <v>2848</v>
      </c>
      <c r="L1" s="128"/>
      <c r="M1" s="129"/>
      <c r="N1" s="128" t="s">
        <v>44</v>
      </c>
      <c r="O1" s="128"/>
      <c r="P1" s="129"/>
      <c r="Q1" s="127" t="s">
        <v>45</v>
      </c>
      <c r="R1" s="128"/>
      <c r="S1" s="129"/>
    </row>
    <row r="2" spans="1:30" ht="15" thickBot="1" x14ac:dyDescent="0.35">
      <c r="A2" s="16" t="s">
        <v>46</v>
      </c>
      <c r="B2" s="78" t="s">
        <v>47</v>
      </c>
      <c r="C2" s="16" t="s">
        <v>48</v>
      </c>
      <c r="D2" s="16" t="s">
        <v>49</v>
      </c>
      <c r="E2" s="16" t="s">
        <v>50</v>
      </c>
      <c r="F2" s="17" t="s">
        <v>51</v>
      </c>
      <c r="G2" s="16" t="s">
        <v>52</v>
      </c>
      <c r="H2" s="20" t="s">
        <v>53</v>
      </c>
      <c r="I2" s="19" t="s">
        <v>53</v>
      </c>
      <c r="J2" s="20" t="s">
        <v>54</v>
      </c>
      <c r="K2" s="14" t="s">
        <v>2848</v>
      </c>
      <c r="L2" s="15" t="s">
        <v>55</v>
      </c>
      <c r="M2" s="15" t="s">
        <v>56</v>
      </c>
      <c r="N2" s="14" t="s">
        <v>44</v>
      </c>
      <c r="O2" s="15" t="s">
        <v>55</v>
      </c>
      <c r="P2" s="15" t="s">
        <v>56</v>
      </c>
      <c r="Q2" s="15" t="s">
        <v>2848</v>
      </c>
      <c r="R2" s="15" t="s">
        <v>55</v>
      </c>
      <c r="S2" s="15" t="s">
        <v>56</v>
      </c>
    </row>
    <row r="3" spans="1:30" s="23" customFormat="1" x14ac:dyDescent="0.3">
      <c r="A3" s="120" t="s">
        <v>57</v>
      </c>
      <c r="B3" s="121">
        <v>501180</v>
      </c>
      <c r="C3" s="113" t="s">
        <v>58</v>
      </c>
      <c r="D3" s="114" t="s">
        <v>59</v>
      </c>
      <c r="E3" s="115" t="str">
        <f>IFERROR(_xlfn.XLOOKUP(B3,[2]Active!$B:$B,[2]Active!$S:$S),0)</f>
        <v>MYR</v>
      </c>
      <c r="F3" s="115" t="str">
        <f>IFERROR(_xlfn.XLOOKUP(B3,[2]Active!$B:$B,[2]Active!$U:$U),0)</f>
        <v>No</v>
      </c>
      <c r="G3" s="116" t="s">
        <v>62</v>
      </c>
      <c r="H3" s="116">
        <f>IFERROR(_xlfn.XLOOKUP(B3,'V2'!A:A,'V2'!S:S),0)</f>
        <v>1</v>
      </c>
      <c r="I3" s="116">
        <v>1</v>
      </c>
      <c r="J3" s="116" t="b">
        <f>H3=I3</f>
        <v>1</v>
      </c>
      <c r="K3" s="111">
        <f>L3+M3</f>
        <v>11431.209233332691</v>
      </c>
      <c r="L3" s="111">
        <f>IFERROR(_xlfn.XLOOKUP(B3,'V2'!A:A,'V2'!Q:Q),0)</f>
        <v>11431.209233332691</v>
      </c>
      <c r="M3" s="112">
        <f>IFERROR(_xlfn.XLOOKUP(B3,'V2'!A:A,'V2'!L:L),0)</f>
        <v>0</v>
      </c>
      <c r="N3" s="112">
        <f>O3+P3</f>
        <v>3754.2444127324338</v>
      </c>
      <c r="O3" s="112">
        <v>3754.2444127324338</v>
      </c>
      <c r="P3" s="112">
        <v>0</v>
      </c>
      <c r="Q3" s="117">
        <f>K3-N3</f>
        <v>7676.9648206002566</v>
      </c>
      <c r="R3" s="117">
        <f>L3-O3</f>
        <v>7676.9648206002566</v>
      </c>
      <c r="S3" s="117">
        <f>M3-P3</f>
        <v>0</v>
      </c>
      <c r="U3" s="1"/>
      <c r="V3" s="1"/>
      <c r="W3" s="104"/>
      <c r="X3" s="104"/>
      <c r="AA3" s="118"/>
      <c r="AD3" s="104"/>
    </row>
    <row r="4" spans="1:30" s="23" customFormat="1" x14ac:dyDescent="0.3">
      <c r="A4" s="120" t="s">
        <v>63</v>
      </c>
      <c r="B4" s="121">
        <v>501125</v>
      </c>
      <c r="C4" s="113" t="s">
        <v>58</v>
      </c>
      <c r="D4" s="114" t="s">
        <v>64</v>
      </c>
      <c r="E4" s="115" t="str">
        <f>IFERROR(_xlfn.XLOOKUP(B4,[2]Active!$B:$B,[2]Active!$S:$S),0)</f>
        <v>MYR</v>
      </c>
      <c r="F4" s="115" t="str">
        <f>IFERROR(_xlfn.XLOOKUP(B4,[2]Active!$B:$B,[2]Active!$U:$U),0)</f>
        <v>No</v>
      </c>
      <c r="G4" s="116" t="s">
        <v>62</v>
      </c>
      <c r="H4" s="116">
        <f>IFERROR(_xlfn.XLOOKUP(B4,'V2'!A:A,'V2'!S:S),0)</f>
        <v>1</v>
      </c>
      <c r="I4" s="116">
        <v>1</v>
      </c>
      <c r="J4" s="116" t="b">
        <f t="shared" ref="J4:J67" si="0">H4=I4</f>
        <v>1</v>
      </c>
      <c r="K4" s="111">
        <f t="shared" ref="K4:K67" si="1">L4+M4</f>
        <v>67382.998148066428</v>
      </c>
      <c r="L4" s="111">
        <f>IFERROR(_xlfn.XLOOKUP(B4,'V2'!A:A,'V2'!Q:Q),0)</f>
        <v>57803.141840054828</v>
      </c>
      <c r="M4" s="112">
        <f>IFERROR(_xlfn.XLOOKUP(B4,'V2'!A:A,'V2'!L:L),0)</f>
        <v>9579.8563080116037</v>
      </c>
      <c r="N4" s="112">
        <f t="shared" ref="N4:N67" si="2">O4+P4</f>
        <v>50690.814064937564</v>
      </c>
      <c r="O4" s="119">
        <v>21829.312995606881</v>
      </c>
      <c r="P4" s="119">
        <v>28861.501069330683</v>
      </c>
      <c r="Q4" s="117">
        <f t="shared" ref="Q4:Q67" si="3">K4-N4</f>
        <v>16692.184083128865</v>
      </c>
      <c r="R4" s="117">
        <f t="shared" ref="R4:R67" si="4">L4-O4</f>
        <v>35973.828844447948</v>
      </c>
      <c r="S4" s="117">
        <f t="shared" ref="S4:S67" si="5">M4-P4</f>
        <v>-19281.644761319079</v>
      </c>
      <c r="U4" s="1"/>
      <c r="V4" s="1"/>
      <c r="W4" s="104"/>
      <c r="X4" s="104"/>
      <c r="AA4" s="118"/>
      <c r="AD4" s="104"/>
    </row>
    <row r="5" spans="1:30" s="23" customFormat="1" x14ac:dyDescent="0.3">
      <c r="A5" s="120" t="s">
        <v>65</v>
      </c>
      <c r="B5" s="121">
        <v>501172</v>
      </c>
      <c r="C5" s="113" t="s">
        <v>58</v>
      </c>
      <c r="D5" s="114" t="s">
        <v>66</v>
      </c>
      <c r="E5" s="115" t="str">
        <f>IFERROR(_xlfn.XLOOKUP(B5,[2]Active!$B:$B,[2]Active!$S:$S),0)</f>
        <v>MYR</v>
      </c>
      <c r="F5" s="115" t="str">
        <f>IFERROR(_xlfn.XLOOKUP(B5,[2]Active!$B:$B,[2]Active!$U:$U),0)</f>
        <v>No</v>
      </c>
      <c r="G5" s="116" t="s">
        <v>62</v>
      </c>
      <c r="H5" s="116">
        <f>IFERROR(_xlfn.XLOOKUP(B5,'V2'!A:A,'V2'!S:S),0)</f>
        <v>1</v>
      </c>
      <c r="I5" s="116">
        <v>1</v>
      </c>
      <c r="J5" s="116" t="b">
        <f t="shared" si="0"/>
        <v>1</v>
      </c>
      <c r="K5" s="111">
        <f t="shared" si="1"/>
        <v>490572.25951477466</v>
      </c>
      <c r="L5" s="111">
        <f>IFERROR(_xlfn.XLOOKUP(B5,'V2'!A:A,'V2'!Q:Q),0)</f>
        <v>490414.85682469187</v>
      </c>
      <c r="M5" s="112">
        <f>IFERROR(_xlfn.XLOOKUP(B5,'V2'!A:A,'V2'!L:L),0)</f>
        <v>157.40269008280441</v>
      </c>
      <c r="N5" s="112">
        <f t="shared" si="2"/>
        <v>1060712.6953413284</v>
      </c>
      <c r="O5" s="119">
        <v>974806.35001003812</v>
      </c>
      <c r="P5" s="119">
        <v>85906.345331290257</v>
      </c>
      <c r="Q5" s="117">
        <f t="shared" si="3"/>
        <v>-570140.43582655373</v>
      </c>
      <c r="R5" s="117">
        <f t="shared" si="4"/>
        <v>-484391.49318534625</v>
      </c>
      <c r="S5" s="117">
        <f t="shared" si="5"/>
        <v>-85748.942641207454</v>
      </c>
      <c r="U5" s="1"/>
      <c r="V5" s="1"/>
      <c r="W5" s="104"/>
      <c r="X5" s="104"/>
      <c r="AA5" s="118"/>
      <c r="AD5" s="104"/>
    </row>
    <row r="6" spans="1:30" s="23" customFormat="1" x14ac:dyDescent="0.3">
      <c r="A6" s="120" t="s">
        <v>67</v>
      </c>
      <c r="B6" s="121">
        <v>501111</v>
      </c>
      <c r="C6" s="113" t="s">
        <v>58</v>
      </c>
      <c r="D6" s="114" t="s">
        <v>66</v>
      </c>
      <c r="E6" s="115" t="str">
        <f>IFERROR(_xlfn.XLOOKUP(B6,[2]Active!$B:$B,[2]Active!$S:$S),0)</f>
        <v>MYR</v>
      </c>
      <c r="F6" s="115" t="str">
        <f>IFERROR(_xlfn.XLOOKUP(B6,[2]Active!$B:$B,[2]Active!$U:$U),0)</f>
        <v>No</v>
      </c>
      <c r="G6" s="116" t="s">
        <v>62</v>
      </c>
      <c r="H6" s="116">
        <f>IFERROR(_xlfn.XLOOKUP(B6,'V2'!A:A,'V2'!S:S),0)</f>
        <v>1</v>
      </c>
      <c r="I6" s="116">
        <v>1</v>
      </c>
      <c r="J6" s="116" t="b">
        <f t="shared" si="0"/>
        <v>1</v>
      </c>
      <c r="K6" s="111">
        <f t="shared" si="1"/>
        <v>164949.81931038594</v>
      </c>
      <c r="L6" s="111">
        <f>IFERROR(_xlfn.XLOOKUP(B6,'V2'!A:A,'V2'!Q:Q),0)</f>
        <v>164923.77104753238</v>
      </c>
      <c r="M6" s="112">
        <f>IFERROR(_xlfn.XLOOKUP(B6,'V2'!A:A,'V2'!L:L),0)</f>
        <v>26.048262853556796</v>
      </c>
      <c r="N6" s="112">
        <f t="shared" si="2"/>
        <v>378970.18619677232</v>
      </c>
      <c r="O6" s="119">
        <v>376930.88262737711</v>
      </c>
      <c r="P6" s="119">
        <v>2039.3035693952243</v>
      </c>
      <c r="Q6" s="117">
        <f t="shared" si="3"/>
        <v>-214020.36688638639</v>
      </c>
      <c r="R6" s="117">
        <f t="shared" si="4"/>
        <v>-212007.11157984473</v>
      </c>
      <c r="S6" s="117">
        <f t="shared" si="5"/>
        <v>-2013.2553065416676</v>
      </c>
      <c r="U6" s="1"/>
      <c r="V6" s="1"/>
      <c r="W6" s="104"/>
      <c r="X6" s="104"/>
      <c r="AA6" s="118"/>
      <c r="AD6" s="104"/>
    </row>
    <row r="7" spans="1:30" s="23" customFormat="1" x14ac:dyDescent="0.3">
      <c r="A7" s="120" t="s">
        <v>68</v>
      </c>
      <c r="B7" s="121">
        <v>501166</v>
      </c>
      <c r="C7" s="113" t="s">
        <v>58</v>
      </c>
      <c r="D7" s="114" t="s">
        <v>69</v>
      </c>
      <c r="E7" s="115" t="str">
        <f>IFERROR(_xlfn.XLOOKUP(B7,[2]Active!$B:$B,[2]Active!$S:$S),0)</f>
        <v>MYR</v>
      </c>
      <c r="F7" s="115" t="str">
        <f>IFERROR(_xlfn.XLOOKUP(B7,[2]Active!$B:$B,[2]Active!$U:$U),0)</f>
        <v>No</v>
      </c>
      <c r="G7" s="116" t="s">
        <v>62</v>
      </c>
      <c r="H7" s="116">
        <f>IFERROR(_xlfn.XLOOKUP(B7,'V2'!A:A,'V2'!S:S),0)</f>
        <v>1</v>
      </c>
      <c r="I7" s="116">
        <v>1</v>
      </c>
      <c r="J7" s="116" t="b">
        <f t="shared" si="0"/>
        <v>1</v>
      </c>
      <c r="K7" s="111">
        <f t="shared" si="1"/>
        <v>116221.08002379059</v>
      </c>
      <c r="L7" s="111">
        <f>IFERROR(_xlfn.XLOOKUP(B7,'V2'!A:A,'V2'!Q:Q),0)</f>
        <v>31204.370744100277</v>
      </c>
      <c r="M7" s="112">
        <f>IFERROR(_xlfn.XLOOKUP(B7,'V2'!A:A,'V2'!L:L),0)</f>
        <v>85016.709279690316</v>
      </c>
      <c r="N7" s="112">
        <f t="shared" si="2"/>
        <v>123766.38508413218</v>
      </c>
      <c r="O7" s="119">
        <v>47656.586251389512</v>
      </c>
      <c r="P7" s="119">
        <v>76109.798832742672</v>
      </c>
      <c r="Q7" s="117">
        <f t="shared" si="3"/>
        <v>-7545.3050603415904</v>
      </c>
      <c r="R7" s="117">
        <f t="shared" si="4"/>
        <v>-16452.215507289235</v>
      </c>
      <c r="S7" s="117">
        <f t="shared" si="5"/>
        <v>8906.9104469476442</v>
      </c>
      <c r="U7" s="1"/>
      <c r="V7" s="1"/>
      <c r="W7" s="104"/>
      <c r="X7" s="104"/>
      <c r="AA7" s="118"/>
      <c r="AD7" s="104"/>
    </row>
    <row r="8" spans="1:30" s="23" customFormat="1" x14ac:dyDescent="0.3">
      <c r="A8" s="122" t="s">
        <v>70</v>
      </c>
      <c r="B8" s="121">
        <v>501173</v>
      </c>
      <c r="C8" s="113" t="s">
        <v>58</v>
      </c>
      <c r="D8" s="114" t="s">
        <v>69</v>
      </c>
      <c r="E8" s="115" t="str">
        <f>IFERROR(_xlfn.XLOOKUP(B8,[2]Active!$B:$B,[2]Active!$S:$S),0)</f>
        <v>MYR</v>
      </c>
      <c r="F8" s="115" t="str">
        <f>IFERROR(_xlfn.XLOOKUP(B8,[2]Active!$B:$B,[2]Active!$U:$U),0)</f>
        <v>No</v>
      </c>
      <c r="G8" s="116" t="s">
        <v>62</v>
      </c>
      <c r="H8" s="116">
        <f>IFERROR(_xlfn.XLOOKUP(B8,'V2'!A:A,'V2'!S:S),0)</f>
        <v>1</v>
      </c>
      <c r="I8" s="116">
        <v>1</v>
      </c>
      <c r="J8" s="116" t="b">
        <f t="shared" si="0"/>
        <v>1</v>
      </c>
      <c r="K8" s="111">
        <f t="shared" si="1"/>
        <v>44020.704921167686</v>
      </c>
      <c r="L8" s="111">
        <f>IFERROR(_xlfn.XLOOKUP(B8,'V2'!A:A,'V2'!Q:Q),0)</f>
        <v>44020.704921167686</v>
      </c>
      <c r="M8" s="112">
        <f>IFERROR(_xlfn.XLOOKUP(B8,'V2'!A:A,'V2'!L:L),0)</f>
        <v>0</v>
      </c>
      <c r="N8" s="112">
        <f t="shared" si="2"/>
        <v>45694.028333116563</v>
      </c>
      <c r="O8" s="119">
        <v>45573.931593584086</v>
      </c>
      <c r="P8" s="119">
        <v>120.09673953247598</v>
      </c>
      <c r="Q8" s="117">
        <f t="shared" si="3"/>
        <v>-1673.323411948877</v>
      </c>
      <c r="R8" s="117">
        <f t="shared" si="4"/>
        <v>-1553.2266724164001</v>
      </c>
      <c r="S8" s="117">
        <f t="shared" si="5"/>
        <v>-120.09673953247598</v>
      </c>
      <c r="U8" s="1"/>
      <c r="V8" s="1"/>
      <c r="W8" s="104"/>
      <c r="X8" s="104"/>
      <c r="AA8" s="118"/>
      <c r="AD8" s="104"/>
    </row>
    <row r="9" spans="1:30" s="23" customFormat="1" x14ac:dyDescent="0.3">
      <c r="A9" s="122" t="s">
        <v>71</v>
      </c>
      <c r="B9" s="121">
        <v>501129</v>
      </c>
      <c r="C9" s="113" t="s">
        <v>58</v>
      </c>
      <c r="D9" s="114" t="s">
        <v>72</v>
      </c>
      <c r="E9" s="115" t="str">
        <f>IFERROR(_xlfn.XLOOKUP(B9,[2]Active!$B:$B,[2]Active!$S:$S),0)</f>
        <v>MYR</v>
      </c>
      <c r="F9" s="115" t="str">
        <f>IFERROR(_xlfn.XLOOKUP(B9,[2]Active!$B:$B,[2]Active!$U:$U),0)</f>
        <v>No</v>
      </c>
      <c r="G9" s="116" t="s">
        <v>62</v>
      </c>
      <c r="H9" s="116">
        <f>IFERROR(_xlfn.XLOOKUP(B9,'V2'!A:A,'V2'!S:S),0)</f>
        <v>1</v>
      </c>
      <c r="I9" s="116">
        <v>1</v>
      </c>
      <c r="J9" s="116" t="b">
        <f t="shared" si="0"/>
        <v>1</v>
      </c>
      <c r="K9" s="111">
        <f t="shared" si="1"/>
        <v>2809.9836134982893</v>
      </c>
      <c r="L9" s="111">
        <f>IFERROR(_xlfn.XLOOKUP(B9,'V2'!A:A,'V2'!Q:Q),0)</f>
        <v>195.06418678421778</v>
      </c>
      <c r="M9" s="112">
        <f>IFERROR(_xlfn.XLOOKUP(B9,'V2'!A:A,'V2'!L:L),0)</f>
        <v>2614.9194267140715</v>
      </c>
      <c r="N9" s="112">
        <f t="shared" si="2"/>
        <v>141786.04090688462</v>
      </c>
      <c r="O9" s="119">
        <v>0</v>
      </c>
      <c r="P9" s="119">
        <v>141786.04090688462</v>
      </c>
      <c r="Q9" s="117">
        <f t="shared" si="3"/>
        <v>-138976.05729338634</v>
      </c>
      <c r="R9" s="117">
        <f t="shared" si="4"/>
        <v>195.06418678421778</v>
      </c>
      <c r="S9" s="117">
        <f t="shared" si="5"/>
        <v>-139171.12148017055</v>
      </c>
      <c r="U9" s="1"/>
      <c r="V9" s="1"/>
      <c r="W9" s="104"/>
      <c r="X9" s="104"/>
      <c r="AA9" s="118"/>
      <c r="AD9" s="104"/>
    </row>
    <row r="10" spans="1:30" s="23" customFormat="1" x14ac:dyDescent="0.3">
      <c r="A10" s="122" t="s">
        <v>73</v>
      </c>
      <c r="B10" s="121">
        <v>501209</v>
      </c>
      <c r="C10" s="113" t="s">
        <v>58</v>
      </c>
      <c r="D10" s="114" t="s">
        <v>74</v>
      </c>
      <c r="E10" s="115" t="str">
        <f>IFERROR(_xlfn.XLOOKUP(B10,[2]Active!$B:$B,[2]Active!$S:$S),0)</f>
        <v>GBP</v>
      </c>
      <c r="F10" s="115" t="str">
        <f>IFERROR(_xlfn.XLOOKUP(B10,[2]Active!$B:$B,[2]Active!$U:$U),0)</f>
        <v>No</v>
      </c>
      <c r="G10" s="116" t="s">
        <v>62</v>
      </c>
      <c r="H10" s="116">
        <f>IFERROR(_xlfn.XLOOKUP(B10,'V2'!A:A,'V2'!S:S),0)</f>
        <v>1</v>
      </c>
      <c r="I10" s="116">
        <v>1</v>
      </c>
      <c r="J10" s="116" t="b">
        <f t="shared" si="0"/>
        <v>1</v>
      </c>
      <c r="K10" s="111">
        <f t="shared" si="1"/>
        <v>12360423.345792627</v>
      </c>
      <c r="L10" s="111">
        <f>IFERROR(_xlfn.XLOOKUP(B10,'V2'!A:A,'V2'!Q:Q),0)</f>
        <v>12243329.282748204</v>
      </c>
      <c r="M10" s="112">
        <f>IFERROR(_xlfn.XLOOKUP(B10,'V2'!A:A,'V2'!L:L),0)</f>
        <v>117094.06304442382</v>
      </c>
      <c r="N10" s="112">
        <f t="shared" si="2"/>
        <v>8962312.2751874942</v>
      </c>
      <c r="O10" s="119">
        <v>8319828.8926836913</v>
      </c>
      <c r="P10" s="119">
        <v>642483.38250380312</v>
      </c>
      <c r="Q10" s="117">
        <f t="shared" si="3"/>
        <v>3398111.0706051327</v>
      </c>
      <c r="R10" s="117">
        <f t="shared" si="4"/>
        <v>3923500.3900645124</v>
      </c>
      <c r="S10" s="117">
        <f t="shared" si="5"/>
        <v>-525389.3194593793</v>
      </c>
      <c r="U10" s="1"/>
      <c r="V10" s="1"/>
      <c r="W10" s="104"/>
      <c r="X10" s="104"/>
      <c r="AA10" s="118"/>
      <c r="AD10" s="104"/>
    </row>
    <row r="11" spans="1:30" s="23" customFormat="1" x14ac:dyDescent="0.3">
      <c r="A11" s="122" t="s">
        <v>2949</v>
      </c>
      <c r="B11" s="113">
        <v>501265</v>
      </c>
      <c r="C11" s="113" t="s">
        <v>58</v>
      </c>
      <c r="D11" s="114" t="s">
        <v>76</v>
      </c>
      <c r="E11" s="115" t="str">
        <f>IFERROR(_xlfn.XLOOKUP(B11,[2]Active!$B:$B,[2]Active!$S:$S),0)</f>
        <v>MYR</v>
      </c>
      <c r="F11" s="115" t="str">
        <f>IFERROR(_xlfn.XLOOKUP(B11,[2]Active!$B:$B,[2]Active!$U:$U),0)</f>
        <v>No</v>
      </c>
      <c r="G11" s="116" t="s">
        <v>62</v>
      </c>
      <c r="H11" s="116">
        <f>IFERROR(_xlfn.XLOOKUP(B11,'V2'!A:A,'V2'!S:S),0)</f>
        <v>1</v>
      </c>
      <c r="I11" s="116">
        <v>0</v>
      </c>
      <c r="J11" s="116" t="b">
        <f t="shared" si="0"/>
        <v>0</v>
      </c>
      <c r="K11" s="111">
        <f t="shared" si="1"/>
        <v>230370.49779143871</v>
      </c>
      <c r="L11" s="111">
        <f>IFERROR(_xlfn.XLOOKUP(B11,'V2'!A:A,'V2'!Q:Q),0)</f>
        <v>195570.46201743738</v>
      </c>
      <c r="M11" s="112">
        <f>IFERROR(_xlfn.XLOOKUP(B11,'V2'!A:A,'V2'!L:L),0)</f>
        <v>34800.035774001342</v>
      </c>
      <c r="N11" s="112">
        <f t="shared" si="2"/>
        <v>0</v>
      </c>
      <c r="O11" s="119">
        <v>0</v>
      </c>
      <c r="P11" s="119">
        <v>0</v>
      </c>
      <c r="Q11" s="117">
        <f t="shared" si="3"/>
        <v>230370.49779143871</v>
      </c>
      <c r="R11" s="117">
        <f t="shared" si="4"/>
        <v>195570.46201743738</v>
      </c>
      <c r="S11" s="117">
        <f t="shared" si="5"/>
        <v>34800.035774001342</v>
      </c>
      <c r="W11" s="104"/>
      <c r="X11" s="104"/>
      <c r="AA11" s="118"/>
      <c r="AD11" s="104"/>
    </row>
    <row r="12" spans="1:30" s="23" customFormat="1" x14ac:dyDescent="0.3">
      <c r="A12" s="122" t="s">
        <v>75</v>
      </c>
      <c r="B12" s="121">
        <v>501161</v>
      </c>
      <c r="C12" s="113" t="s">
        <v>58</v>
      </c>
      <c r="D12" s="114" t="s">
        <v>76</v>
      </c>
      <c r="E12" s="115" t="str">
        <f>IFERROR(_xlfn.XLOOKUP(B12,[2]Active!$B:$B,[2]Active!$S:$S),0)</f>
        <v>MYR</v>
      </c>
      <c r="F12" s="115" t="str">
        <f>IFERROR(_xlfn.XLOOKUP(B12,[2]Active!$B:$B,[2]Active!$U:$U),0)</f>
        <v>No</v>
      </c>
      <c r="G12" s="116" t="s">
        <v>62</v>
      </c>
      <c r="H12" s="116">
        <f>IFERROR(_xlfn.XLOOKUP(B12,'V2'!A:A,'V2'!S:S),0)</f>
        <v>1</v>
      </c>
      <c r="I12" s="116">
        <v>1</v>
      </c>
      <c r="J12" s="116" t="b">
        <f t="shared" si="0"/>
        <v>1</v>
      </c>
      <c r="K12" s="111">
        <f t="shared" si="1"/>
        <v>3184870.2614507116</v>
      </c>
      <c r="L12" s="111">
        <f>IFERROR(_xlfn.XLOOKUP(B12,'V2'!A:A,'V2'!Q:Q),0)</f>
        <v>2715255.7995711332</v>
      </c>
      <c r="M12" s="112">
        <f>IFERROR(_xlfn.XLOOKUP(B12,'V2'!A:A,'V2'!L:L),0)</f>
        <v>469614.4618795783</v>
      </c>
      <c r="N12" s="112">
        <f t="shared" si="2"/>
        <v>2504119.814896171</v>
      </c>
      <c r="O12" s="119">
        <v>1304278.4124782844</v>
      </c>
      <c r="P12" s="119">
        <v>1199841.4024178865</v>
      </c>
      <c r="Q12" s="117">
        <f t="shared" si="3"/>
        <v>680750.44655454066</v>
      </c>
      <c r="R12" s="117">
        <f t="shared" si="4"/>
        <v>1410977.3870928488</v>
      </c>
      <c r="S12" s="117">
        <f t="shared" si="5"/>
        <v>-730226.94053830823</v>
      </c>
      <c r="U12" s="1"/>
      <c r="V12" s="1"/>
      <c r="W12" s="104"/>
      <c r="X12" s="104"/>
      <c r="AA12" s="118"/>
      <c r="AD12" s="104"/>
    </row>
    <row r="13" spans="1:30" s="23" customFormat="1" x14ac:dyDescent="0.3">
      <c r="A13" s="122" t="s">
        <v>79</v>
      </c>
      <c r="B13" s="121">
        <v>501231</v>
      </c>
      <c r="C13" s="113" t="s">
        <v>58</v>
      </c>
      <c r="D13" s="113" t="s">
        <v>80</v>
      </c>
      <c r="E13" s="115" t="str">
        <f>IFERROR(_xlfn.XLOOKUP(B13,[2]Active!$B:$B,[2]Active!$S:$S),0)</f>
        <v>MYR</v>
      </c>
      <c r="F13" s="115" t="str">
        <f>IFERROR(_xlfn.XLOOKUP(B13,[2]Active!$B:$B,[2]Active!$U:$U),0)</f>
        <v>No</v>
      </c>
      <c r="G13" s="116" t="s">
        <v>62</v>
      </c>
      <c r="H13" s="116">
        <f>IFERROR(_xlfn.XLOOKUP(B13,'V2'!A:A,'V2'!S:S),0)</f>
        <v>1</v>
      </c>
      <c r="I13" s="116">
        <v>1</v>
      </c>
      <c r="J13" s="116" t="b">
        <f t="shared" si="0"/>
        <v>1</v>
      </c>
      <c r="K13" s="111">
        <f t="shared" si="1"/>
        <v>96445.444967476913</v>
      </c>
      <c r="L13" s="111">
        <f>IFERROR(_xlfn.XLOOKUP(B13,'V2'!A:A,'V2'!Q:Q),0)</f>
        <v>96359.404669410011</v>
      </c>
      <c r="M13" s="112">
        <f>IFERROR(_xlfn.XLOOKUP(B13,'V2'!A:A,'V2'!L:L),0)</f>
        <v>86.040298066899965</v>
      </c>
      <c r="N13" s="112">
        <f t="shared" si="2"/>
        <v>96033.041177192616</v>
      </c>
      <c r="O13" s="119">
        <v>95947.00904731304</v>
      </c>
      <c r="P13" s="119">
        <v>86.032129879579117</v>
      </c>
      <c r="Q13" s="117">
        <f t="shared" si="3"/>
        <v>412.40379028429743</v>
      </c>
      <c r="R13" s="117">
        <f t="shared" si="4"/>
        <v>412.39562209697033</v>
      </c>
      <c r="S13" s="117">
        <f t="shared" si="5"/>
        <v>8.1681873208481193E-3</v>
      </c>
      <c r="U13" s="1"/>
      <c r="V13" s="1"/>
      <c r="W13" s="104"/>
      <c r="X13" s="104"/>
      <c r="AA13" s="118"/>
      <c r="AD13" s="104"/>
    </row>
    <row r="14" spans="1:30" s="23" customFormat="1" x14ac:dyDescent="0.3">
      <c r="A14" s="122" t="s">
        <v>81</v>
      </c>
      <c r="B14" s="121">
        <v>501137</v>
      </c>
      <c r="C14" s="113" t="s">
        <v>58</v>
      </c>
      <c r="D14" s="114" t="s">
        <v>82</v>
      </c>
      <c r="E14" s="115" t="str">
        <f>IFERROR(_xlfn.XLOOKUP(B14,[2]Active!$B:$B,[2]Active!$S:$S),0)</f>
        <v>MYR</v>
      </c>
      <c r="F14" s="115" t="str">
        <f>IFERROR(_xlfn.XLOOKUP(B14,[2]Active!$B:$B,[2]Active!$U:$U),0)</f>
        <v>No</v>
      </c>
      <c r="G14" s="116" t="s">
        <v>62</v>
      </c>
      <c r="H14" s="116">
        <f>IFERROR(_xlfn.XLOOKUP(B14,'V2'!A:A,'V2'!S:S),0)</f>
        <v>1</v>
      </c>
      <c r="I14" s="116">
        <v>1</v>
      </c>
      <c r="J14" s="116" t="b">
        <f t="shared" si="0"/>
        <v>1</v>
      </c>
      <c r="K14" s="111">
        <f t="shared" si="1"/>
        <v>109137.7893055622</v>
      </c>
      <c r="L14" s="111">
        <f>IFERROR(_xlfn.XLOOKUP(B14,'V2'!A:A,'V2'!Q:Q),0)</f>
        <v>39073.613208238516</v>
      </c>
      <c r="M14" s="112">
        <f>IFERROR(_xlfn.XLOOKUP(B14,'V2'!A:A,'V2'!L:L),0)</f>
        <v>70064.176097323681</v>
      </c>
      <c r="N14" s="112">
        <f t="shared" si="2"/>
        <v>130101.75842711105</v>
      </c>
      <c r="O14" s="119">
        <v>81817.455637570209</v>
      </c>
      <c r="P14" s="119">
        <v>48284.302789540845</v>
      </c>
      <c r="Q14" s="117">
        <f t="shared" si="3"/>
        <v>-20963.969121548856</v>
      </c>
      <c r="R14" s="117">
        <f t="shared" si="4"/>
        <v>-42743.842429331693</v>
      </c>
      <c r="S14" s="117">
        <f t="shared" si="5"/>
        <v>21779.873307782836</v>
      </c>
      <c r="U14" s="1"/>
      <c r="V14" s="1"/>
      <c r="W14" s="104"/>
      <c r="X14" s="104"/>
      <c r="AA14" s="118"/>
      <c r="AD14" s="104"/>
    </row>
    <row r="15" spans="1:30" s="23" customFormat="1" x14ac:dyDescent="0.3">
      <c r="A15" s="120" t="s">
        <v>83</v>
      </c>
      <c r="B15" s="121">
        <v>501131</v>
      </c>
      <c r="C15" s="113" t="s">
        <v>58</v>
      </c>
      <c r="D15" s="114" t="s">
        <v>84</v>
      </c>
      <c r="E15" s="115" t="str">
        <f>IFERROR(_xlfn.XLOOKUP(B15,[2]Active!$B:$B,[2]Active!$S:$S),0)</f>
        <v>MYR</v>
      </c>
      <c r="F15" s="115" t="str">
        <f>IFERROR(_xlfn.XLOOKUP(B15,[2]Active!$B:$B,[2]Active!$U:$U),0)</f>
        <v>No</v>
      </c>
      <c r="G15" s="116" t="s">
        <v>62</v>
      </c>
      <c r="H15" s="116">
        <f>IFERROR(_xlfn.XLOOKUP(B15,'V2'!A:A,'V2'!S:S),0)</f>
        <v>1</v>
      </c>
      <c r="I15" s="116">
        <v>1</v>
      </c>
      <c r="J15" s="116" t="b">
        <f t="shared" si="0"/>
        <v>1</v>
      </c>
      <c r="K15" s="111">
        <f t="shared" si="1"/>
        <v>1185.7137471079723</v>
      </c>
      <c r="L15" s="111">
        <f>IFERROR(_xlfn.XLOOKUP(B15,'V2'!A:A,'V2'!Q:Q),0)</f>
        <v>579.67007722036305</v>
      </c>
      <c r="M15" s="112">
        <f>IFERROR(_xlfn.XLOOKUP(B15,'V2'!A:A,'V2'!L:L),0)</f>
        <v>606.04366988760921</v>
      </c>
      <c r="N15" s="112">
        <f t="shared" si="2"/>
        <v>1318.0900820280622</v>
      </c>
      <c r="O15" s="119">
        <v>855.99112389601805</v>
      </c>
      <c r="P15" s="119">
        <v>462.09895813204412</v>
      </c>
      <c r="Q15" s="117">
        <f t="shared" si="3"/>
        <v>-132.3763349200899</v>
      </c>
      <c r="R15" s="117">
        <f t="shared" si="4"/>
        <v>-276.321046675655</v>
      </c>
      <c r="S15" s="117">
        <f t="shared" si="5"/>
        <v>143.94471175556509</v>
      </c>
      <c r="U15" s="1"/>
      <c r="V15" s="1"/>
      <c r="W15" s="104"/>
      <c r="X15" s="104"/>
      <c r="AA15" s="118"/>
      <c r="AD15" s="104"/>
    </row>
    <row r="16" spans="1:30" s="23" customFormat="1" x14ac:dyDescent="0.3">
      <c r="A16" s="120" t="s">
        <v>85</v>
      </c>
      <c r="B16" s="121">
        <v>501114</v>
      </c>
      <c r="C16" s="113" t="s">
        <v>58</v>
      </c>
      <c r="D16" s="114" t="s">
        <v>84</v>
      </c>
      <c r="E16" s="115" t="str">
        <f>IFERROR(_xlfn.XLOOKUP(B16,[2]Active!$B:$B,[2]Active!$S:$S),0)</f>
        <v>MYR</v>
      </c>
      <c r="F16" s="115" t="str">
        <f>IFERROR(_xlfn.XLOOKUP(B16,[2]Active!$B:$B,[2]Active!$U:$U),0)</f>
        <v>No</v>
      </c>
      <c r="G16" s="116" t="s">
        <v>62</v>
      </c>
      <c r="H16" s="116">
        <f>IFERROR(_xlfn.XLOOKUP(B16,'V2'!A:A,'V2'!S:S),0)</f>
        <v>1</v>
      </c>
      <c r="I16" s="116">
        <v>1</v>
      </c>
      <c r="J16" s="116" t="b">
        <f t="shared" si="0"/>
        <v>1</v>
      </c>
      <c r="K16" s="111">
        <f t="shared" si="1"/>
        <v>1100.674436210935</v>
      </c>
      <c r="L16" s="111">
        <f>IFERROR(_xlfn.XLOOKUP(B16,'V2'!A:A,'V2'!Q:Q),0)</f>
        <v>1100.674436210935</v>
      </c>
      <c r="M16" s="112">
        <f>IFERROR(_xlfn.XLOOKUP(B16,'V2'!A:A,'V2'!L:L),0)</f>
        <v>0</v>
      </c>
      <c r="N16" s="112">
        <f t="shared" si="2"/>
        <v>1127.6672277710861</v>
      </c>
      <c r="O16" s="119">
        <v>1127.6672277710861</v>
      </c>
      <c r="P16" s="119">
        <v>0</v>
      </c>
      <c r="Q16" s="117">
        <f t="shared" si="3"/>
        <v>-26.99279156015109</v>
      </c>
      <c r="R16" s="117">
        <f t="shared" si="4"/>
        <v>-26.99279156015109</v>
      </c>
      <c r="S16" s="117">
        <f t="shared" si="5"/>
        <v>0</v>
      </c>
      <c r="U16" s="1"/>
      <c r="V16" s="1"/>
      <c r="W16" s="104"/>
      <c r="X16" s="104"/>
      <c r="AA16" s="118"/>
      <c r="AD16" s="104"/>
    </row>
    <row r="17" spans="1:30" s="23" customFormat="1" x14ac:dyDescent="0.3">
      <c r="A17" s="120" t="s">
        <v>91</v>
      </c>
      <c r="B17" s="121">
        <v>501035</v>
      </c>
      <c r="C17" s="113" t="s">
        <v>58</v>
      </c>
      <c r="D17" s="114" t="s">
        <v>92</v>
      </c>
      <c r="E17" s="115" t="str">
        <f>IFERROR(_xlfn.XLOOKUP(B17,[2]Active!$B:$B,[2]Active!$S:$S),0)</f>
        <v>MYR</v>
      </c>
      <c r="F17" s="115" t="str">
        <f>IFERROR(_xlfn.XLOOKUP(B17,[2]Active!$B:$B,[2]Active!$U:$U),0)</f>
        <v>No</v>
      </c>
      <c r="G17" s="116" t="s">
        <v>62</v>
      </c>
      <c r="H17" s="116">
        <f>IFERROR(_xlfn.XLOOKUP(B17,'V2'!A:A,'V2'!S:S),0)</f>
        <v>1</v>
      </c>
      <c r="I17" s="116">
        <v>1</v>
      </c>
      <c r="J17" s="116" t="b">
        <f t="shared" si="0"/>
        <v>1</v>
      </c>
      <c r="K17" s="111">
        <f t="shared" si="1"/>
        <v>1367.0613165971715</v>
      </c>
      <c r="L17" s="111">
        <f>IFERROR(_xlfn.XLOOKUP(B17,'V2'!A:A,'V2'!Q:Q),0)</f>
        <v>0</v>
      </c>
      <c r="M17" s="112">
        <f>IFERROR(_xlfn.XLOOKUP(B17,'V2'!A:A,'V2'!L:L),0)</f>
        <v>1367.0613165971715</v>
      </c>
      <c r="N17" s="112">
        <f t="shared" si="2"/>
        <v>1366.8498391327482</v>
      </c>
      <c r="O17" s="119">
        <v>0</v>
      </c>
      <c r="P17" s="119">
        <v>1366.8498391327482</v>
      </c>
      <c r="Q17" s="117">
        <f t="shared" si="3"/>
        <v>0.21147746442329662</v>
      </c>
      <c r="R17" s="117">
        <f t="shared" si="4"/>
        <v>0</v>
      </c>
      <c r="S17" s="117">
        <f t="shared" si="5"/>
        <v>0.21147746442329662</v>
      </c>
      <c r="U17" s="1"/>
      <c r="V17" s="1"/>
      <c r="W17" s="104"/>
      <c r="X17" s="104"/>
      <c r="AA17" s="118"/>
      <c r="AD17" s="104"/>
    </row>
    <row r="18" spans="1:30" s="23" customFormat="1" x14ac:dyDescent="0.3">
      <c r="A18" s="120" t="s">
        <v>93</v>
      </c>
      <c r="B18" s="121">
        <v>501156</v>
      </c>
      <c r="C18" s="113" t="s">
        <v>58</v>
      </c>
      <c r="D18" s="114" t="s">
        <v>94</v>
      </c>
      <c r="E18" s="115" t="str">
        <f>IFERROR(_xlfn.XLOOKUP(B18,[2]Active!$B:$B,[2]Active!$S:$S),0)</f>
        <v>USD</v>
      </c>
      <c r="F18" s="115" t="str">
        <f>IFERROR(_xlfn.XLOOKUP(B18,[2]Active!$B:$B,[2]Active!$U:$U),0)</f>
        <v>No</v>
      </c>
      <c r="G18" s="116" t="s">
        <v>62</v>
      </c>
      <c r="H18" s="116">
        <f>IFERROR(_xlfn.XLOOKUP(B18,'V2'!A:A,'V2'!S:S),0)</f>
        <v>1</v>
      </c>
      <c r="I18" s="116">
        <v>1</v>
      </c>
      <c r="J18" s="116" t="b">
        <f t="shared" si="0"/>
        <v>1</v>
      </c>
      <c r="K18" s="111">
        <f t="shared" si="1"/>
        <v>1732609.9942814987</v>
      </c>
      <c r="L18" s="111">
        <f>IFERROR(_xlfn.XLOOKUP(B18,'V2'!A:A,'V2'!Q:Q),0)</f>
        <v>0</v>
      </c>
      <c r="M18" s="112">
        <f>IFERROR(_xlfn.XLOOKUP(B18,'V2'!A:A,'V2'!L:L),0)</f>
        <v>1732609.9942814987</v>
      </c>
      <c r="N18" s="112">
        <f t="shared" si="2"/>
        <v>1711379.37275867</v>
      </c>
      <c r="O18" s="119">
        <v>0</v>
      </c>
      <c r="P18" s="119">
        <v>1711379.37275867</v>
      </c>
      <c r="Q18" s="117">
        <f t="shared" si="3"/>
        <v>21230.621522828704</v>
      </c>
      <c r="R18" s="117">
        <f t="shared" si="4"/>
        <v>0</v>
      </c>
      <c r="S18" s="117">
        <f t="shared" si="5"/>
        <v>21230.621522828704</v>
      </c>
      <c r="U18" s="1"/>
      <c r="V18" s="1"/>
      <c r="W18" s="104"/>
      <c r="X18" s="104"/>
      <c r="AA18" s="118"/>
      <c r="AD18" s="104"/>
    </row>
    <row r="19" spans="1:30" s="23" customFormat="1" x14ac:dyDescent="0.3">
      <c r="A19" s="120" t="s">
        <v>95</v>
      </c>
      <c r="B19" s="121">
        <v>501086</v>
      </c>
      <c r="C19" s="113" t="s">
        <v>58</v>
      </c>
      <c r="D19" s="114" t="s">
        <v>94</v>
      </c>
      <c r="E19" s="115" t="str">
        <f>IFERROR(_xlfn.XLOOKUP(B19,[2]Active!$B:$B,[2]Active!$S:$S),0)</f>
        <v>USD</v>
      </c>
      <c r="F19" s="115" t="str">
        <f>IFERROR(_xlfn.XLOOKUP(B19,[2]Active!$B:$B,[2]Active!$U:$U),0)</f>
        <v>No</v>
      </c>
      <c r="G19" s="116" t="s">
        <v>62</v>
      </c>
      <c r="H19" s="116">
        <f>IFERROR(_xlfn.XLOOKUP(B19,'V2'!A:A,'V2'!S:S),0)</f>
        <v>1</v>
      </c>
      <c r="I19" s="116">
        <v>1</v>
      </c>
      <c r="J19" s="116" t="b">
        <f t="shared" si="0"/>
        <v>1</v>
      </c>
      <c r="K19" s="111">
        <f t="shared" si="1"/>
        <v>1258374.839645141</v>
      </c>
      <c r="L19" s="111">
        <f>IFERROR(_xlfn.XLOOKUP(B19,'V2'!A:A,'V2'!Q:Q),0)</f>
        <v>823512.08995506424</v>
      </c>
      <c r="M19" s="112">
        <f>IFERROR(_xlfn.XLOOKUP(B19,'V2'!A:A,'V2'!L:L),0)</f>
        <v>434862.74969007674</v>
      </c>
      <c r="N19" s="112">
        <f t="shared" si="2"/>
        <v>856682.69521407643</v>
      </c>
      <c r="O19" s="119">
        <v>0</v>
      </c>
      <c r="P19" s="119">
        <v>856682.69521407643</v>
      </c>
      <c r="Q19" s="117">
        <f t="shared" si="3"/>
        <v>401692.1444310646</v>
      </c>
      <c r="R19" s="117">
        <f t="shared" si="4"/>
        <v>823512.08995506424</v>
      </c>
      <c r="S19" s="117">
        <f t="shared" si="5"/>
        <v>-421819.94552399969</v>
      </c>
      <c r="U19" s="1"/>
      <c r="V19" s="1"/>
      <c r="W19" s="104"/>
      <c r="X19" s="104"/>
      <c r="AA19" s="118"/>
      <c r="AD19" s="104"/>
    </row>
    <row r="20" spans="1:30" s="23" customFormat="1" x14ac:dyDescent="0.3">
      <c r="A20" s="120" t="s">
        <v>96</v>
      </c>
      <c r="B20" s="121">
        <v>501159</v>
      </c>
      <c r="C20" s="113" t="s">
        <v>58</v>
      </c>
      <c r="D20" s="114" t="s">
        <v>97</v>
      </c>
      <c r="E20" s="115" t="str">
        <f>IFERROR(_xlfn.XLOOKUP(B20,[2]Active!$B:$B,[2]Active!$S:$S),0)</f>
        <v>USD</v>
      </c>
      <c r="F20" s="115" t="str">
        <f>IFERROR(_xlfn.XLOOKUP(B20,[2]Active!$B:$B,[2]Active!$U:$U),0)</f>
        <v>No</v>
      </c>
      <c r="G20" s="116" t="s">
        <v>62</v>
      </c>
      <c r="H20" s="116">
        <f>IFERROR(_xlfn.XLOOKUP(B20,'V2'!A:A,'V2'!S:S),0)</f>
        <v>1</v>
      </c>
      <c r="I20" s="116">
        <v>1</v>
      </c>
      <c r="J20" s="116" t="b">
        <f t="shared" si="0"/>
        <v>1</v>
      </c>
      <c r="K20" s="111">
        <f t="shared" si="1"/>
        <v>1210892.4985131994</v>
      </c>
      <c r="L20" s="111">
        <f>IFERROR(_xlfn.XLOOKUP(B20,'V2'!A:A,'V2'!Q:Q),0)</f>
        <v>1210892.4985131994</v>
      </c>
      <c r="M20" s="112">
        <f>IFERROR(_xlfn.XLOOKUP(B20,'V2'!A:A,'V2'!L:L),0)</f>
        <v>0</v>
      </c>
      <c r="N20" s="112">
        <f t="shared" si="2"/>
        <v>1185675.3525653484</v>
      </c>
      <c r="O20" s="119">
        <v>1185675.3525653484</v>
      </c>
      <c r="P20" s="119">
        <v>0</v>
      </c>
      <c r="Q20" s="117">
        <f t="shared" si="3"/>
        <v>25217.145947851008</v>
      </c>
      <c r="R20" s="117">
        <f t="shared" si="4"/>
        <v>25217.145947851008</v>
      </c>
      <c r="S20" s="117">
        <f t="shared" si="5"/>
        <v>0</v>
      </c>
      <c r="U20" s="1"/>
      <c r="V20" s="1"/>
      <c r="W20" s="104"/>
      <c r="X20" s="104"/>
      <c r="AA20" s="118"/>
      <c r="AD20" s="104"/>
    </row>
    <row r="21" spans="1:30" s="23" customFormat="1" x14ac:dyDescent="0.3">
      <c r="A21" s="120" t="s">
        <v>98</v>
      </c>
      <c r="B21" s="121">
        <v>501100</v>
      </c>
      <c r="C21" s="113" t="s">
        <v>99</v>
      </c>
      <c r="D21" s="114" t="s">
        <v>97</v>
      </c>
      <c r="E21" s="115" t="str">
        <f>IFERROR(_xlfn.XLOOKUP(B21,[2]Active!$B:$B,[2]Active!$S:$S),0)</f>
        <v>USD</v>
      </c>
      <c r="F21" s="115" t="str">
        <f>IFERROR(_xlfn.XLOOKUP(B21,[2]Active!$B:$B,[2]Active!$U:$U),0)</f>
        <v>No</v>
      </c>
      <c r="G21" s="116" t="s">
        <v>62</v>
      </c>
      <c r="H21" s="116">
        <f>IFERROR(_xlfn.XLOOKUP(B21,'V2'!A:A,'V2'!S:S),0)</f>
        <v>1</v>
      </c>
      <c r="I21" s="116">
        <v>1</v>
      </c>
      <c r="J21" s="116" t="b">
        <f t="shared" si="0"/>
        <v>1</v>
      </c>
      <c r="K21" s="111">
        <f t="shared" si="1"/>
        <v>662513.37134817662</v>
      </c>
      <c r="L21" s="111">
        <f>IFERROR(_xlfn.XLOOKUP(B21,'V2'!A:A,'V2'!Q:Q),0)</f>
        <v>662513.37134817662</v>
      </c>
      <c r="M21" s="112">
        <f>IFERROR(_xlfn.XLOOKUP(B21,'V2'!A:A,'V2'!L:L),0)</f>
        <v>0</v>
      </c>
      <c r="N21" s="112">
        <f t="shared" si="2"/>
        <v>884796.04052207945</v>
      </c>
      <c r="O21" s="119">
        <v>884796.04052207945</v>
      </c>
      <c r="P21" s="119">
        <v>0</v>
      </c>
      <c r="Q21" s="117">
        <f t="shared" si="3"/>
        <v>-222282.66917390283</v>
      </c>
      <c r="R21" s="117">
        <f t="shared" si="4"/>
        <v>-222282.66917390283</v>
      </c>
      <c r="S21" s="117">
        <f t="shared" si="5"/>
        <v>0</v>
      </c>
      <c r="U21" s="1"/>
      <c r="V21" s="1"/>
      <c r="W21" s="104"/>
      <c r="X21" s="104"/>
      <c r="AA21" s="118"/>
      <c r="AD21" s="104"/>
    </row>
    <row r="22" spans="1:30" s="23" customFormat="1" x14ac:dyDescent="0.3">
      <c r="A22" s="122" t="s">
        <v>104</v>
      </c>
      <c r="B22" s="113">
        <v>501233</v>
      </c>
      <c r="C22" s="113" t="s">
        <v>58</v>
      </c>
      <c r="D22" s="114" t="s">
        <v>105</v>
      </c>
      <c r="E22" s="115" t="str">
        <f>IFERROR(_xlfn.XLOOKUP(B22,[2]Active!$B:$B,[2]Active!$S:$S),0)</f>
        <v>MYR</v>
      </c>
      <c r="F22" s="115" t="str">
        <f>IFERROR(_xlfn.XLOOKUP(B22,[2]Active!$B:$B,[2]Active!$U:$U),0)</f>
        <v>No</v>
      </c>
      <c r="G22" s="116" t="s">
        <v>62</v>
      </c>
      <c r="H22" s="116">
        <f>IFERROR(_xlfn.XLOOKUP(B22,'V2'!A:A,'V2'!S:S),0)</f>
        <v>1</v>
      </c>
      <c r="I22" s="116">
        <v>1</v>
      </c>
      <c r="J22" s="116" t="b">
        <f t="shared" si="0"/>
        <v>1</v>
      </c>
      <c r="K22" s="111">
        <f t="shared" si="1"/>
        <v>133546.18408769974</v>
      </c>
      <c r="L22" s="111">
        <f>IFERROR(_xlfn.XLOOKUP(B22,'V2'!A:A,'V2'!Q:Q),0)</f>
        <v>133341.54716519042</v>
      </c>
      <c r="M22" s="112">
        <f>IFERROR(_xlfn.XLOOKUP(B22,'V2'!A:A,'V2'!L:L),0)</f>
        <v>204.63692250931578</v>
      </c>
      <c r="N22" s="112">
        <f t="shared" si="2"/>
        <v>3241.0536755992821</v>
      </c>
      <c r="O22" s="119">
        <v>3236.5035718667782</v>
      </c>
      <c r="P22" s="119">
        <v>4.5501037325037679</v>
      </c>
      <c r="Q22" s="117">
        <f t="shared" si="3"/>
        <v>130305.13041210047</v>
      </c>
      <c r="R22" s="117">
        <f t="shared" si="4"/>
        <v>130105.04359332364</v>
      </c>
      <c r="S22" s="117">
        <f t="shared" si="5"/>
        <v>200.08681877681201</v>
      </c>
      <c r="W22" s="104"/>
      <c r="X22" s="104"/>
      <c r="AA22" s="118"/>
      <c r="AD22" s="104"/>
    </row>
    <row r="23" spans="1:30" s="23" customFormat="1" x14ac:dyDescent="0.3">
      <c r="A23" s="120" t="s">
        <v>334</v>
      </c>
      <c r="B23" s="121">
        <v>501234</v>
      </c>
      <c r="C23" s="113" t="s">
        <v>58</v>
      </c>
      <c r="D23" s="114" t="s">
        <v>335</v>
      </c>
      <c r="E23" s="115" t="str">
        <f>IFERROR(_xlfn.XLOOKUP(B23,[2]Active!$B:$B,[2]Active!$S:$S),0)</f>
        <v>MYR</v>
      </c>
      <c r="F23" s="115" t="str">
        <f>IFERROR(_xlfn.XLOOKUP(B23,[2]Active!$B:$B,[2]Active!$U:$U),0)</f>
        <v>No</v>
      </c>
      <c r="G23" s="116" t="s">
        <v>62</v>
      </c>
      <c r="H23" s="116">
        <f>IFERROR(_xlfn.XLOOKUP(B23,'V2'!A:A,'V2'!S:S),0)</f>
        <v>1</v>
      </c>
      <c r="I23" s="115">
        <v>1</v>
      </c>
      <c r="J23" s="116" t="b">
        <f t="shared" si="0"/>
        <v>1</v>
      </c>
      <c r="K23" s="111">
        <f t="shared" si="1"/>
        <v>43973.622852913759</v>
      </c>
      <c r="L23" s="111">
        <f>IFERROR(_xlfn.XLOOKUP(B23,'V2'!A:A,'V2'!Q:Q),0)</f>
        <v>29809.679599361898</v>
      </c>
      <c r="M23" s="112">
        <f>IFERROR(_xlfn.XLOOKUP(B23,'V2'!A:A,'V2'!L:L),0)</f>
        <v>14163.943253551861</v>
      </c>
      <c r="N23" s="112">
        <f t="shared" si="2"/>
        <v>967.07721113386219</v>
      </c>
      <c r="O23" s="119">
        <v>670.74527866570429</v>
      </c>
      <c r="P23" s="119">
        <v>296.33193246815796</v>
      </c>
      <c r="Q23" s="117">
        <f t="shared" si="3"/>
        <v>43006.5456417799</v>
      </c>
      <c r="R23" s="117">
        <f t="shared" si="4"/>
        <v>29138.934320696193</v>
      </c>
      <c r="S23" s="117">
        <f t="shared" si="5"/>
        <v>13867.611321083703</v>
      </c>
      <c r="U23" s="1"/>
      <c r="V23" s="1"/>
      <c r="W23" s="104"/>
      <c r="X23" s="104"/>
      <c r="AA23" s="118"/>
      <c r="AD23" s="104"/>
    </row>
    <row r="24" spans="1:30" s="23" customFormat="1" x14ac:dyDescent="0.3">
      <c r="A24" s="122" t="s">
        <v>106</v>
      </c>
      <c r="B24" s="113">
        <v>501222</v>
      </c>
      <c r="C24" s="113" t="s">
        <v>58</v>
      </c>
      <c r="D24" s="114" t="s">
        <v>107</v>
      </c>
      <c r="E24" s="115" t="str">
        <f>IFERROR(_xlfn.XLOOKUP(B24,[2]Active!$B:$B,[2]Active!$S:$S),0)</f>
        <v>USD</v>
      </c>
      <c r="F24" s="115" t="str">
        <f>IFERROR(_xlfn.XLOOKUP(B24,[2]Active!$B:$B,[2]Active!$U:$U),0)</f>
        <v>No</v>
      </c>
      <c r="G24" s="116" t="s">
        <v>62</v>
      </c>
      <c r="H24" s="116">
        <f>IFERROR(_xlfn.XLOOKUP(B24,'V2'!A:A,'V2'!S:S),0)</f>
        <v>1</v>
      </c>
      <c r="I24" s="116">
        <v>1</v>
      </c>
      <c r="J24" s="116" t="b">
        <f t="shared" si="0"/>
        <v>1</v>
      </c>
      <c r="K24" s="111">
        <f t="shared" si="1"/>
        <v>1164400.3035183859</v>
      </c>
      <c r="L24" s="111">
        <f>IFERROR(_xlfn.XLOOKUP(B24,'V2'!A:A,'V2'!Q:Q),0)</f>
        <v>1162571.4066062532</v>
      </c>
      <c r="M24" s="112">
        <f>IFERROR(_xlfn.XLOOKUP(B24,'V2'!A:A,'V2'!L:L),0)</f>
        <v>1828.8969121326281</v>
      </c>
      <c r="N24" s="112">
        <f t="shared" si="2"/>
        <v>1142215.1751217139</v>
      </c>
      <c r="O24" s="119">
        <v>1140535.2347611676</v>
      </c>
      <c r="P24" s="119">
        <v>1679.9403605462871</v>
      </c>
      <c r="Q24" s="117">
        <f t="shared" si="3"/>
        <v>22185.128396671964</v>
      </c>
      <c r="R24" s="117">
        <f t="shared" si="4"/>
        <v>22036.171845085686</v>
      </c>
      <c r="S24" s="117">
        <f t="shared" si="5"/>
        <v>148.95655158634099</v>
      </c>
      <c r="W24" s="104"/>
      <c r="X24" s="104"/>
      <c r="AA24" s="118"/>
      <c r="AD24" s="104"/>
    </row>
    <row r="25" spans="1:30" s="23" customFormat="1" x14ac:dyDescent="0.3">
      <c r="A25" s="122" t="s">
        <v>108</v>
      </c>
      <c r="B25" s="113">
        <v>501219</v>
      </c>
      <c r="C25" s="113" t="s">
        <v>58</v>
      </c>
      <c r="D25" s="114" t="s">
        <v>107</v>
      </c>
      <c r="E25" s="115" t="str">
        <f>IFERROR(_xlfn.XLOOKUP(B25,[2]Active!$B:$B,[2]Active!$S:$S),0)</f>
        <v>USD</v>
      </c>
      <c r="F25" s="115" t="str">
        <f>IFERROR(_xlfn.XLOOKUP(B25,[2]Active!$B:$B,[2]Active!$U:$U),0)</f>
        <v>No</v>
      </c>
      <c r="G25" s="116" t="s">
        <v>62</v>
      </c>
      <c r="H25" s="116">
        <f>IFERROR(_xlfn.XLOOKUP(B25,'V2'!A:A,'V2'!S:S),0)</f>
        <v>1</v>
      </c>
      <c r="I25" s="116">
        <v>1</v>
      </c>
      <c r="J25" s="116" t="b">
        <f t="shared" si="0"/>
        <v>1</v>
      </c>
      <c r="K25" s="111">
        <f t="shared" si="1"/>
        <v>3811039.6460305406</v>
      </c>
      <c r="L25" s="111">
        <f>IFERROR(_xlfn.XLOOKUP(B25,'V2'!A:A,'V2'!Q:Q),0)</f>
        <v>3808373.6396206338</v>
      </c>
      <c r="M25" s="112">
        <f>IFERROR(_xlfn.XLOOKUP(B25,'V2'!A:A,'V2'!L:L),0)</f>
        <v>2666.0064099069396</v>
      </c>
      <c r="N25" s="112">
        <f t="shared" si="2"/>
        <v>3779963.9655225207</v>
      </c>
      <c r="O25" s="119">
        <v>3777352.832534621</v>
      </c>
      <c r="P25" s="119">
        <v>2611.1329878996298</v>
      </c>
      <c r="Q25" s="117">
        <f t="shared" si="3"/>
        <v>31075.680508019868</v>
      </c>
      <c r="R25" s="117">
        <f t="shared" si="4"/>
        <v>31020.807086012792</v>
      </c>
      <c r="S25" s="117">
        <f t="shared" si="5"/>
        <v>54.873422007309728</v>
      </c>
      <c r="W25" s="104"/>
      <c r="X25" s="104"/>
      <c r="AA25" s="118"/>
      <c r="AD25" s="104"/>
    </row>
    <row r="26" spans="1:30" s="23" customFormat="1" x14ac:dyDescent="0.3">
      <c r="A26" s="122" t="s">
        <v>109</v>
      </c>
      <c r="B26" s="113">
        <v>501232</v>
      </c>
      <c r="C26" s="113" t="s">
        <v>58</v>
      </c>
      <c r="D26" s="114" t="s">
        <v>110</v>
      </c>
      <c r="E26" s="115" t="str">
        <f>IFERROR(_xlfn.XLOOKUP(B26,[2]Active!$B:$B,[2]Active!$S:$S),0)</f>
        <v>USD</v>
      </c>
      <c r="F26" s="115" t="str">
        <f>IFERROR(_xlfn.XLOOKUP(B26,[2]Active!$B:$B,[2]Active!$U:$U),0)</f>
        <v>No</v>
      </c>
      <c r="G26" s="116" t="s">
        <v>62</v>
      </c>
      <c r="H26" s="116">
        <f>IFERROR(_xlfn.XLOOKUP(B26,'V2'!A:A,'V2'!S:S),0)</f>
        <v>1</v>
      </c>
      <c r="I26" s="116">
        <v>1</v>
      </c>
      <c r="J26" s="116" t="b">
        <f t="shared" si="0"/>
        <v>1</v>
      </c>
      <c r="K26" s="111">
        <f t="shared" si="1"/>
        <v>350563.17240792804</v>
      </c>
      <c r="L26" s="111">
        <f>IFERROR(_xlfn.XLOOKUP(B26,'V2'!A:A,'V2'!Q:Q),0)</f>
        <v>346763.91395339993</v>
      </c>
      <c r="M26" s="112">
        <f>IFERROR(_xlfn.XLOOKUP(B26,'V2'!A:A,'V2'!L:L),0)</f>
        <v>3799.2584545281074</v>
      </c>
      <c r="N26" s="112">
        <f t="shared" si="2"/>
        <v>344097.9274119105</v>
      </c>
      <c r="O26" s="119">
        <v>340344.23390296014</v>
      </c>
      <c r="P26" s="119">
        <v>3753.6935089503686</v>
      </c>
      <c r="Q26" s="117">
        <f t="shared" si="3"/>
        <v>6465.2449960175436</v>
      </c>
      <c r="R26" s="117">
        <f t="shared" si="4"/>
        <v>6419.6800504397834</v>
      </c>
      <c r="S26" s="117">
        <f t="shared" si="5"/>
        <v>45.564945577738854</v>
      </c>
      <c r="W26" s="104"/>
      <c r="X26" s="104"/>
      <c r="AA26" s="118"/>
      <c r="AD26" s="104"/>
    </row>
    <row r="27" spans="1:30" s="23" customFormat="1" x14ac:dyDescent="0.3">
      <c r="A27" s="122" t="s">
        <v>111</v>
      </c>
      <c r="B27" s="113">
        <v>501181</v>
      </c>
      <c r="C27" s="113" t="s">
        <v>58</v>
      </c>
      <c r="D27" s="114" t="s">
        <v>112</v>
      </c>
      <c r="E27" s="115" t="str">
        <f>IFERROR(_xlfn.XLOOKUP(B27,[2]Active!$B:$B,[2]Active!$S:$S),0)</f>
        <v>MYR</v>
      </c>
      <c r="F27" s="115" t="str">
        <f>IFERROR(_xlfn.XLOOKUP(B27,[2]Active!$B:$B,[2]Active!$U:$U),0)</f>
        <v>No</v>
      </c>
      <c r="G27" s="116" t="s">
        <v>62</v>
      </c>
      <c r="H27" s="116">
        <f>IFERROR(_xlfn.XLOOKUP(B27,'V2'!A:A,'V2'!S:S),0)</f>
        <v>1</v>
      </c>
      <c r="I27" s="116">
        <v>1</v>
      </c>
      <c r="J27" s="116" t="b">
        <f t="shared" si="0"/>
        <v>1</v>
      </c>
      <c r="K27" s="111">
        <f t="shared" si="1"/>
        <v>374233.06342974672</v>
      </c>
      <c r="L27" s="111">
        <f>IFERROR(_xlfn.XLOOKUP(B27,'V2'!A:A,'V2'!Q:Q),0)</f>
        <v>365155.26017904287</v>
      </c>
      <c r="M27" s="112">
        <f>IFERROR(_xlfn.XLOOKUP(B27,'V2'!A:A,'V2'!L:L),0)</f>
        <v>9077.8032507038261</v>
      </c>
      <c r="N27" s="112">
        <f t="shared" si="2"/>
        <v>249858.11117094159</v>
      </c>
      <c r="O27" s="119">
        <v>100801.53645142663</v>
      </c>
      <c r="P27" s="119">
        <v>149056.57471951496</v>
      </c>
      <c r="Q27" s="117">
        <f t="shared" si="3"/>
        <v>124374.95225880513</v>
      </c>
      <c r="R27" s="117">
        <f t="shared" si="4"/>
        <v>264353.72372761625</v>
      </c>
      <c r="S27" s="117">
        <f t="shared" si="5"/>
        <v>-139978.77146881114</v>
      </c>
      <c r="W27" s="104"/>
      <c r="X27" s="104"/>
      <c r="AA27" s="118"/>
      <c r="AD27" s="104"/>
    </row>
    <row r="28" spans="1:30" s="23" customFormat="1" x14ac:dyDescent="0.3">
      <c r="A28" s="122" t="s">
        <v>113</v>
      </c>
      <c r="B28" s="113">
        <v>501242</v>
      </c>
      <c r="C28" s="113" t="s">
        <v>58</v>
      </c>
      <c r="D28" s="113" t="s">
        <v>112</v>
      </c>
      <c r="E28" s="115" t="str">
        <f>IFERROR(_xlfn.XLOOKUP(B28,[2]Active!$B:$B,[2]Active!$S:$S),0)</f>
        <v>MYR</v>
      </c>
      <c r="F28" s="115" t="str">
        <f>IFERROR(_xlfn.XLOOKUP(B28,[2]Active!$B:$B,[2]Active!$U:$U),0)</f>
        <v>No</v>
      </c>
      <c r="G28" s="116" t="s">
        <v>62</v>
      </c>
      <c r="H28" s="116">
        <f>IFERROR(_xlfn.XLOOKUP(B28,'V2'!A:A,'V2'!S:S),0)</f>
        <v>1</v>
      </c>
      <c r="I28" s="116">
        <v>1</v>
      </c>
      <c r="J28" s="116" t="b">
        <f t="shared" si="0"/>
        <v>1</v>
      </c>
      <c r="K28" s="111">
        <f t="shared" si="1"/>
        <v>416621.49555738037</v>
      </c>
      <c r="L28" s="111">
        <f>IFERROR(_xlfn.XLOOKUP(B28,'V2'!A:A,'V2'!Q:Q),0)</f>
        <v>31024.257342596131</v>
      </c>
      <c r="M28" s="112">
        <f>IFERROR(_xlfn.XLOOKUP(B28,'V2'!A:A,'V2'!L:L),0)</f>
        <v>385597.23821478424</v>
      </c>
      <c r="N28" s="112">
        <f t="shared" si="2"/>
        <v>416383.49707831471</v>
      </c>
      <c r="O28" s="119">
        <v>30837.354422293429</v>
      </c>
      <c r="P28" s="119">
        <v>385546.14265602129</v>
      </c>
      <c r="Q28" s="117">
        <f t="shared" si="3"/>
        <v>237.99847906565992</v>
      </c>
      <c r="R28" s="117">
        <f t="shared" si="4"/>
        <v>186.90292030270211</v>
      </c>
      <c r="S28" s="117">
        <f t="shared" si="5"/>
        <v>51.095558762957808</v>
      </c>
      <c r="W28" s="104"/>
      <c r="X28" s="104"/>
      <c r="AA28" s="118"/>
      <c r="AD28" s="104"/>
    </row>
    <row r="29" spans="1:30" s="23" customFormat="1" x14ac:dyDescent="0.3">
      <c r="A29" s="122" t="s">
        <v>114</v>
      </c>
      <c r="B29" s="113">
        <v>501208</v>
      </c>
      <c r="C29" s="113" t="s">
        <v>58</v>
      </c>
      <c r="D29" s="114" t="s">
        <v>112</v>
      </c>
      <c r="E29" s="115" t="str">
        <f>IFERROR(_xlfn.XLOOKUP(B29,[2]Active!$B:$B,[2]Active!$S:$S),0)</f>
        <v>MYR</v>
      </c>
      <c r="F29" s="115" t="str">
        <f>IFERROR(_xlfn.XLOOKUP(B29,[2]Active!$B:$B,[2]Active!$U:$U),0)</f>
        <v>No</v>
      </c>
      <c r="G29" s="116" t="s">
        <v>62</v>
      </c>
      <c r="H29" s="116">
        <f>IFERROR(_xlfn.XLOOKUP(B29,'V2'!A:A,'V2'!S:S),0)</f>
        <v>1</v>
      </c>
      <c r="I29" s="116">
        <v>1</v>
      </c>
      <c r="J29" s="116" t="b">
        <f t="shared" si="0"/>
        <v>1</v>
      </c>
      <c r="K29" s="111">
        <f t="shared" si="1"/>
        <v>338697.76200865221</v>
      </c>
      <c r="L29" s="111">
        <f>IFERROR(_xlfn.XLOOKUP(B29,'V2'!A:A,'V2'!Q:Q),0)</f>
        <v>216218.36608141771</v>
      </c>
      <c r="M29" s="112">
        <f>IFERROR(_xlfn.XLOOKUP(B29,'V2'!A:A,'V2'!L:L),0)</f>
        <v>122479.39592723451</v>
      </c>
      <c r="N29" s="112">
        <f t="shared" si="2"/>
        <v>333564.27307220839</v>
      </c>
      <c r="O29" s="119">
        <v>282047.52597999695</v>
      </c>
      <c r="P29" s="119">
        <v>51516.747092211444</v>
      </c>
      <c r="Q29" s="117">
        <f t="shared" si="3"/>
        <v>5133.4889364438131</v>
      </c>
      <c r="R29" s="117">
        <f t="shared" si="4"/>
        <v>-65829.159898579237</v>
      </c>
      <c r="S29" s="117">
        <f t="shared" si="5"/>
        <v>70962.648835023065</v>
      </c>
      <c r="W29" s="104"/>
      <c r="X29" s="104"/>
      <c r="AA29" s="118"/>
      <c r="AD29" s="104"/>
    </row>
    <row r="30" spans="1:30" s="23" customFormat="1" x14ac:dyDescent="0.3">
      <c r="A30" s="122" t="s">
        <v>115</v>
      </c>
      <c r="B30" s="113">
        <v>500784</v>
      </c>
      <c r="C30" s="113" t="s">
        <v>58</v>
      </c>
      <c r="D30" s="114" t="s">
        <v>116</v>
      </c>
      <c r="E30" s="115" t="str">
        <f>IFERROR(_xlfn.XLOOKUP(B30,[2]Active!$B:$B,[2]Active!$S:$S),0)</f>
        <v>MYR</v>
      </c>
      <c r="F30" s="115" t="str">
        <f>IFERROR(_xlfn.XLOOKUP(B30,[2]Active!$B:$B,[2]Active!$U:$U),0)</f>
        <v>No</v>
      </c>
      <c r="G30" s="116" t="s">
        <v>62</v>
      </c>
      <c r="H30" s="116">
        <f>IFERROR(_xlfn.XLOOKUP(B30,'V2'!A:A,'V2'!S:S),0)</f>
        <v>1</v>
      </c>
      <c r="I30" s="116">
        <v>1</v>
      </c>
      <c r="J30" s="116" t="b">
        <f t="shared" si="0"/>
        <v>1</v>
      </c>
      <c r="K30" s="111">
        <f t="shared" si="1"/>
        <v>9106242.5243138894</v>
      </c>
      <c r="L30" s="111">
        <f>IFERROR(_xlfn.XLOOKUP(B30,'V2'!A:A,'V2'!Q:Q),0)</f>
        <v>9106242.5243138894</v>
      </c>
      <c r="M30" s="112">
        <f>IFERROR(_xlfn.XLOOKUP(B30,'V2'!A:A,'V2'!L:L),0)</f>
        <v>0</v>
      </c>
      <c r="N30" s="112">
        <f t="shared" si="2"/>
        <v>11741563.122932553</v>
      </c>
      <c r="O30" s="119">
        <v>11741563.122932553</v>
      </c>
      <c r="P30" s="119">
        <v>0</v>
      </c>
      <c r="Q30" s="117">
        <f t="shared" si="3"/>
        <v>-2635320.5986186638</v>
      </c>
      <c r="R30" s="117">
        <f t="shared" si="4"/>
        <v>-2635320.5986186638</v>
      </c>
      <c r="S30" s="117">
        <f t="shared" si="5"/>
        <v>0</v>
      </c>
      <c r="W30" s="104"/>
      <c r="X30" s="104"/>
      <c r="AA30" s="118"/>
      <c r="AD30" s="104"/>
    </row>
    <row r="31" spans="1:30" s="23" customFormat="1" x14ac:dyDescent="0.3">
      <c r="A31" s="122" t="s">
        <v>117</v>
      </c>
      <c r="B31" s="113">
        <v>501147</v>
      </c>
      <c r="C31" s="113" t="s">
        <v>58</v>
      </c>
      <c r="D31" s="114" t="s">
        <v>118</v>
      </c>
      <c r="E31" s="115" t="str">
        <f>IFERROR(_xlfn.XLOOKUP(B31,[2]Active!$B:$B,[2]Active!$S:$S),0)</f>
        <v>MYR</v>
      </c>
      <c r="F31" s="115" t="str">
        <f>IFERROR(_xlfn.XLOOKUP(B31,[2]Active!$B:$B,[2]Active!$U:$U),0)</f>
        <v>No</v>
      </c>
      <c r="G31" s="116" t="s">
        <v>62</v>
      </c>
      <c r="H31" s="116">
        <f>IFERROR(_xlfn.XLOOKUP(B31,'V2'!A:A,'V2'!S:S),0)</f>
        <v>1</v>
      </c>
      <c r="I31" s="116">
        <v>1</v>
      </c>
      <c r="J31" s="116" t="b">
        <f t="shared" si="0"/>
        <v>1</v>
      </c>
      <c r="K31" s="111">
        <f t="shared" si="1"/>
        <v>187498.54927530317</v>
      </c>
      <c r="L31" s="111">
        <f>IFERROR(_xlfn.XLOOKUP(B31,'V2'!A:A,'V2'!Q:Q),0)</f>
        <v>182912.56955491879</v>
      </c>
      <c r="M31" s="112">
        <f>IFERROR(_xlfn.XLOOKUP(B31,'V2'!A:A,'V2'!L:L),0)</f>
        <v>4585.9797203843673</v>
      </c>
      <c r="N31" s="112">
        <f t="shared" si="2"/>
        <v>182214.32119949622</v>
      </c>
      <c r="O31" s="119">
        <v>172826.5240218243</v>
      </c>
      <c r="P31" s="119">
        <v>9387.7971776719096</v>
      </c>
      <c r="Q31" s="117">
        <f t="shared" si="3"/>
        <v>5284.2280758069537</v>
      </c>
      <c r="R31" s="117">
        <f t="shared" si="4"/>
        <v>10086.045533094497</v>
      </c>
      <c r="S31" s="117">
        <f t="shared" si="5"/>
        <v>-4801.8174572875423</v>
      </c>
      <c r="W31" s="104"/>
      <c r="X31" s="104"/>
      <c r="AA31" s="118"/>
      <c r="AD31" s="104"/>
    </row>
    <row r="32" spans="1:30" s="23" customFormat="1" x14ac:dyDescent="0.3">
      <c r="A32" s="122" t="s">
        <v>119</v>
      </c>
      <c r="B32" s="113">
        <v>501149</v>
      </c>
      <c r="C32" s="113" t="s">
        <v>58</v>
      </c>
      <c r="D32" s="114" t="s">
        <v>120</v>
      </c>
      <c r="E32" s="115" t="str">
        <f>IFERROR(_xlfn.XLOOKUP(B32,[2]Active!$B:$B,[2]Active!$S:$S),0)</f>
        <v>MYR</v>
      </c>
      <c r="F32" s="115" t="str">
        <f>IFERROR(_xlfn.XLOOKUP(B32,[2]Active!$B:$B,[2]Active!$U:$U),0)</f>
        <v>No</v>
      </c>
      <c r="G32" s="116" t="s">
        <v>62</v>
      </c>
      <c r="H32" s="116">
        <f>IFERROR(_xlfn.XLOOKUP(B32,'V2'!A:A,'V2'!S:S),0)</f>
        <v>1</v>
      </c>
      <c r="I32" s="116">
        <v>1</v>
      </c>
      <c r="J32" s="116" t="b">
        <f t="shared" si="0"/>
        <v>1</v>
      </c>
      <c r="K32" s="111">
        <f t="shared" si="1"/>
        <v>1980.9099456070439</v>
      </c>
      <c r="L32" s="111">
        <f>IFERROR(_xlfn.XLOOKUP(B32,'V2'!A:A,'V2'!Q:Q),0)</f>
        <v>1324.2466195606889</v>
      </c>
      <c r="M32" s="112">
        <f>IFERROR(_xlfn.XLOOKUP(B32,'V2'!A:A,'V2'!L:L),0)</f>
        <v>656.66332604635488</v>
      </c>
      <c r="N32" s="112">
        <f t="shared" si="2"/>
        <v>1683.42385254132</v>
      </c>
      <c r="O32" s="119">
        <v>676.20252982633792</v>
      </c>
      <c r="P32" s="119">
        <v>1007.2213227149821</v>
      </c>
      <c r="Q32" s="117">
        <f t="shared" si="3"/>
        <v>297.48609306572394</v>
      </c>
      <c r="R32" s="117">
        <f t="shared" si="4"/>
        <v>648.04408973435102</v>
      </c>
      <c r="S32" s="117">
        <f t="shared" si="5"/>
        <v>-350.5579966686272</v>
      </c>
      <c r="W32" s="104"/>
      <c r="X32" s="104"/>
      <c r="AA32" s="118"/>
      <c r="AD32" s="104"/>
    </row>
    <row r="33" spans="1:30" s="23" customFormat="1" x14ac:dyDescent="0.3">
      <c r="A33" s="122" t="s">
        <v>121</v>
      </c>
      <c r="B33" s="113">
        <v>501141</v>
      </c>
      <c r="C33" s="113" t="s">
        <v>58</v>
      </c>
      <c r="D33" s="114" t="s">
        <v>120</v>
      </c>
      <c r="E33" s="115" t="str">
        <f>IFERROR(_xlfn.XLOOKUP(B33,[2]Active!$B:$B,[2]Active!$S:$S),0)</f>
        <v>MYR</v>
      </c>
      <c r="F33" s="115" t="str">
        <f>IFERROR(_xlfn.XLOOKUP(B33,[2]Active!$B:$B,[2]Active!$U:$U),0)</f>
        <v>No</v>
      </c>
      <c r="G33" s="116" t="s">
        <v>62</v>
      </c>
      <c r="H33" s="116">
        <f>IFERROR(_xlfn.XLOOKUP(B33,'V2'!A:A,'V2'!S:S),0)</f>
        <v>1</v>
      </c>
      <c r="I33" s="116">
        <v>1</v>
      </c>
      <c r="J33" s="116" t="b">
        <f t="shared" si="0"/>
        <v>1</v>
      </c>
      <c r="K33" s="111">
        <f t="shared" si="1"/>
        <v>1259.322987918863</v>
      </c>
      <c r="L33" s="111">
        <f>IFERROR(_xlfn.XLOOKUP(B33,'V2'!A:A,'V2'!Q:Q),0)</f>
        <v>1259.322987918863</v>
      </c>
      <c r="M33" s="112">
        <f>IFERROR(_xlfn.XLOOKUP(B33,'V2'!A:A,'V2'!L:L),0)</f>
        <v>0</v>
      </c>
      <c r="N33" s="112">
        <f t="shared" si="2"/>
        <v>1293.0049822211911</v>
      </c>
      <c r="O33" s="119">
        <v>1293.0049822211911</v>
      </c>
      <c r="P33" s="119">
        <v>0</v>
      </c>
      <c r="Q33" s="117">
        <f t="shared" si="3"/>
        <v>-33.681994302328121</v>
      </c>
      <c r="R33" s="117">
        <f t="shared" si="4"/>
        <v>-33.681994302328121</v>
      </c>
      <c r="S33" s="117">
        <f t="shared" si="5"/>
        <v>0</v>
      </c>
      <c r="W33" s="104"/>
      <c r="X33" s="104"/>
      <c r="AA33" s="118"/>
      <c r="AD33" s="104"/>
    </row>
    <row r="34" spans="1:30" s="23" customFormat="1" x14ac:dyDescent="0.3">
      <c r="A34" s="122" t="s">
        <v>122</v>
      </c>
      <c r="B34" s="113">
        <v>501190</v>
      </c>
      <c r="C34" s="113" t="s">
        <v>58</v>
      </c>
      <c r="D34" s="114" t="s">
        <v>123</v>
      </c>
      <c r="E34" s="115" t="str">
        <f>IFERROR(_xlfn.XLOOKUP(B34,[2]Active!$B:$B,[2]Active!$S:$S),0)</f>
        <v>USD</v>
      </c>
      <c r="F34" s="115" t="str">
        <f>IFERROR(_xlfn.XLOOKUP(B34,[2]Active!$B:$B,[2]Active!$U:$U),0)</f>
        <v>No</v>
      </c>
      <c r="G34" s="116" t="s">
        <v>62</v>
      </c>
      <c r="H34" s="116">
        <f>IFERROR(_xlfn.XLOOKUP(B34,'V2'!A:A,'V2'!S:S),0)</f>
        <v>1</v>
      </c>
      <c r="I34" s="116">
        <v>1</v>
      </c>
      <c r="J34" s="116" t="b">
        <f t="shared" si="0"/>
        <v>1</v>
      </c>
      <c r="K34" s="111">
        <f t="shared" si="1"/>
        <v>494692.17405451939</v>
      </c>
      <c r="L34" s="111">
        <f>IFERROR(_xlfn.XLOOKUP(B34,'V2'!A:A,'V2'!Q:Q),0)</f>
        <v>487689.46641312295</v>
      </c>
      <c r="M34" s="112">
        <f>IFERROR(_xlfn.XLOOKUP(B34,'V2'!A:A,'V2'!L:L),0)</f>
        <v>7002.7076413964287</v>
      </c>
      <c r="N34" s="112">
        <f t="shared" si="2"/>
        <v>642182.65399456373</v>
      </c>
      <c r="O34" s="119">
        <v>632523.56589759956</v>
      </c>
      <c r="P34" s="119">
        <v>9659.0880969641148</v>
      </c>
      <c r="Q34" s="117">
        <f t="shared" si="3"/>
        <v>-147490.47994004434</v>
      </c>
      <c r="R34" s="117">
        <f t="shared" si="4"/>
        <v>-144834.09948447661</v>
      </c>
      <c r="S34" s="117">
        <f t="shared" si="5"/>
        <v>-2656.3804555676861</v>
      </c>
      <c r="W34" s="104"/>
      <c r="X34" s="104"/>
      <c r="AA34" s="118"/>
      <c r="AD34" s="104"/>
    </row>
    <row r="35" spans="1:30" s="23" customFormat="1" x14ac:dyDescent="0.3">
      <c r="A35" s="122" t="s">
        <v>124</v>
      </c>
      <c r="B35" s="113">
        <v>501171</v>
      </c>
      <c r="C35" s="113" t="s">
        <v>58</v>
      </c>
      <c r="D35" s="114" t="s">
        <v>123</v>
      </c>
      <c r="E35" s="115" t="str">
        <f>IFERROR(_xlfn.XLOOKUP(B35,[2]Active!$B:$B,[2]Active!$S:$S),0)</f>
        <v>USD</v>
      </c>
      <c r="F35" s="115" t="str">
        <f>IFERROR(_xlfn.XLOOKUP(B35,[2]Active!$B:$B,[2]Active!$U:$U),0)</f>
        <v>No</v>
      </c>
      <c r="G35" s="116" t="s">
        <v>62</v>
      </c>
      <c r="H35" s="116">
        <f>IFERROR(_xlfn.XLOOKUP(B35,'V2'!A:A,'V2'!S:S),0)</f>
        <v>1</v>
      </c>
      <c r="I35" s="116">
        <v>1</v>
      </c>
      <c r="J35" s="116" t="b">
        <f t="shared" si="0"/>
        <v>1</v>
      </c>
      <c r="K35" s="111">
        <f t="shared" si="1"/>
        <v>260241.96460354206</v>
      </c>
      <c r="L35" s="111">
        <f>IFERROR(_xlfn.XLOOKUP(B35,'V2'!A:A,'V2'!Q:Q),0)</f>
        <v>260241.96460354206</v>
      </c>
      <c r="M35" s="112">
        <f>IFERROR(_xlfn.XLOOKUP(B35,'V2'!A:A,'V2'!L:L),0)</f>
        <v>0</v>
      </c>
      <c r="N35" s="112">
        <f t="shared" si="2"/>
        <v>349780.21836790792</v>
      </c>
      <c r="O35" s="119">
        <v>349780.21836790792</v>
      </c>
      <c r="P35" s="119">
        <v>0</v>
      </c>
      <c r="Q35" s="117">
        <f t="shared" si="3"/>
        <v>-89538.253764365858</v>
      </c>
      <c r="R35" s="117">
        <f t="shared" si="4"/>
        <v>-89538.253764365858</v>
      </c>
      <c r="S35" s="117">
        <f t="shared" si="5"/>
        <v>0</v>
      </c>
      <c r="W35" s="104"/>
      <c r="X35" s="104"/>
      <c r="AA35" s="118"/>
      <c r="AD35" s="104"/>
    </row>
    <row r="36" spans="1:30" s="23" customFormat="1" x14ac:dyDescent="0.3">
      <c r="A36" s="122" t="s">
        <v>125</v>
      </c>
      <c r="B36" s="113">
        <v>501130</v>
      </c>
      <c r="C36" s="113" t="s">
        <v>58</v>
      </c>
      <c r="D36" s="114" t="s">
        <v>126</v>
      </c>
      <c r="E36" s="115" t="str">
        <f>IFERROR(_xlfn.XLOOKUP(B36,[2]Active!$B:$B,[2]Active!$S:$S),0)</f>
        <v>MYR</v>
      </c>
      <c r="F36" s="115" t="str">
        <f>IFERROR(_xlfn.XLOOKUP(B36,[2]Active!$B:$B,[2]Active!$U:$U),0)</f>
        <v>No</v>
      </c>
      <c r="G36" s="116" t="s">
        <v>62</v>
      </c>
      <c r="H36" s="116">
        <f>IFERROR(_xlfn.XLOOKUP(B36,'V2'!A:A,'V2'!S:S),0)</f>
        <v>1</v>
      </c>
      <c r="I36" s="116">
        <v>1</v>
      </c>
      <c r="J36" s="116" t="b">
        <f t="shared" si="0"/>
        <v>1</v>
      </c>
      <c r="K36" s="111">
        <f t="shared" si="1"/>
        <v>1770.0107039137156</v>
      </c>
      <c r="L36" s="111">
        <f>IFERROR(_xlfn.XLOOKUP(B36,'V2'!A:A,'V2'!Q:Q),0)</f>
        <v>1770.0107039137156</v>
      </c>
      <c r="M36" s="112">
        <f>IFERROR(_xlfn.XLOOKUP(B36,'V2'!A:A,'V2'!L:L),0)</f>
        <v>0</v>
      </c>
      <c r="N36" s="112">
        <f t="shared" si="2"/>
        <v>2124.950254304345</v>
      </c>
      <c r="O36" s="119">
        <v>2088.5912980950752</v>
      </c>
      <c r="P36" s="119">
        <v>36.358956209269785</v>
      </c>
      <c r="Q36" s="117">
        <f t="shared" si="3"/>
        <v>-354.93955039062939</v>
      </c>
      <c r="R36" s="117">
        <f t="shared" si="4"/>
        <v>-318.58059418135963</v>
      </c>
      <c r="S36" s="117">
        <f t="shared" si="5"/>
        <v>-36.358956209269785</v>
      </c>
      <c r="W36" s="104"/>
      <c r="X36" s="104"/>
      <c r="AA36" s="118"/>
      <c r="AD36" s="104"/>
    </row>
    <row r="37" spans="1:30" s="23" customFormat="1" x14ac:dyDescent="0.3">
      <c r="A37" s="122" t="s">
        <v>127</v>
      </c>
      <c r="B37" s="113">
        <v>501128</v>
      </c>
      <c r="C37" s="113" t="s">
        <v>58</v>
      </c>
      <c r="D37" s="114" t="s">
        <v>128</v>
      </c>
      <c r="E37" s="115" t="str">
        <f>IFERROR(_xlfn.XLOOKUP(B37,[2]Active!$B:$B,[2]Active!$S:$S),0)</f>
        <v>USD</v>
      </c>
      <c r="F37" s="115" t="str">
        <f>IFERROR(_xlfn.XLOOKUP(B37,[2]Active!$B:$B,[2]Active!$U:$U),0)</f>
        <v>No</v>
      </c>
      <c r="G37" s="116" t="s">
        <v>62</v>
      </c>
      <c r="H37" s="116">
        <f>IFERROR(_xlfn.XLOOKUP(B37,'V2'!A:A,'V2'!S:S),0)</f>
        <v>1</v>
      </c>
      <c r="I37" s="116">
        <v>1</v>
      </c>
      <c r="J37" s="116" t="b">
        <f t="shared" si="0"/>
        <v>1</v>
      </c>
      <c r="K37" s="111">
        <f t="shared" si="1"/>
        <v>493862.81471582793</v>
      </c>
      <c r="L37" s="111">
        <f>IFERROR(_xlfn.XLOOKUP(B37,'V2'!A:A,'V2'!Q:Q),0)</f>
        <v>337762.06848465017</v>
      </c>
      <c r="M37" s="112">
        <f>IFERROR(_xlfn.XLOOKUP(B37,'V2'!A:A,'V2'!L:L),0)</f>
        <v>156100.74623117776</v>
      </c>
      <c r="N37" s="112">
        <f t="shared" si="2"/>
        <v>522449.41843935853</v>
      </c>
      <c r="O37" s="119">
        <v>406651.50870551367</v>
      </c>
      <c r="P37" s="119">
        <v>115797.90973384486</v>
      </c>
      <c r="Q37" s="117">
        <f t="shared" si="3"/>
        <v>-28586.603723530599</v>
      </c>
      <c r="R37" s="117">
        <f t="shared" si="4"/>
        <v>-68889.4402208635</v>
      </c>
      <c r="S37" s="117">
        <f t="shared" si="5"/>
        <v>40302.836497332901</v>
      </c>
      <c r="W37" s="104"/>
      <c r="X37" s="104"/>
      <c r="AA37" s="118"/>
      <c r="AD37" s="104"/>
    </row>
    <row r="38" spans="1:30" s="23" customFormat="1" x14ac:dyDescent="0.3">
      <c r="A38" s="122" t="s">
        <v>129</v>
      </c>
      <c r="B38" s="113">
        <v>501210</v>
      </c>
      <c r="C38" s="113" t="s">
        <v>58</v>
      </c>
      <c r="D38" s="114" t="s">
        <v>130</v>
      </c>
      <c r="E38" s="115" t="str">
        <f>IFERROR(_xlfn.XLOOKUP(B38,[2]Active!$B:$B,[2]Active!$S:$S),0)</f>
        <v>USD</v>
      </c>
      <c r="F38" s="115" t="str">
        <f>IFERROR(_xlfn.XLOOKUP(B38,[2]Active!$B:$B,[2]Active!$U:$U),0)</f>
        <v>No</v>
      </c>
      <c r="G38" s="116" t="s">
        <v>62</v>
      </c>
      <c r="H38" s="116">
        <f>IFERROR(_xlfn.XLOOKUP(B38,'V2'!A:A,'V2'!S:S),0)</f>
        <v>1</v>
      </c>
      <c r="I38" s="116">
        <v>1</v>
      </c>
      <c r="J38" s="116" t="b">
        <f t="shared" si="0"/>
        <v>1</v>
      </c>
      <c r="K38" s="111">
        <f t="shared" si="1"/>
        <v>1369931.4383586831</v>
      </c>
      <c r="L38" s="111">
        <f>IFERROR(_xlfn.XLOOKUP(B38,'V2'!A:A,'V2'!Q:Q),0)</f>
        <v>1369931.4383586831</v>
      </c>
      <c r="M38" s="112">
        <f>IFERROR(_xlfn.XLOOKUP(B38,'V2'!A:A,'V2'!L:L),0)</f>
        <v>0</v>
      </c>
      <c r="N38" s="112">
        <f t="shared" si="2"/>
        <v>1376834.6073883192</v>
      </c>
      <c r="O38" s="119">
        <v>1376834.6073883192</v>
      </c>
      <c r="P38" s="119">
        <v>0</v>
      </c>
      <c r="Q38" s="117">
        <f t="shared" si="3"/>
        <v>-6903.1690296360757</v>
      </c>
      <c r="R38" s="117">
        <f t="shared" si="4"/>
        <v>-6903.1690296360757</v>
      </c>
      <c r="S38" s="117">
        <f t="shared" si="5"/>
        <v>0</v>
      </c>
      <c r="W38" s="104"/>
      <c r="X38" s="104"/>
      <c r="AA38" s="118"/>
      <c r="AD38" s="104"/>
    </row>
    <row r="39" spans="1:30" s="23" customFormat="1" x14ac:dyDescent="0.3">
      <c r="A39" s="122" t="s">
        <v>131</v>
      </c>
      <c r="B39" s="113">
        <v>501194</v>
      </c>
      <c r="C39" s="113" t="s">
        <v>58</v>
      </c>
      <c r="D39" s="114" t="s">
        <v>132</v>
      </c>
      <c r="E39" s="115" t="str">
        <f>IFERROR(_xlfn.XLOOKUP(B39,[2]Active!$B:$B,[2]Active!$S:$S),0)</f>
        <v>MYR</v>
      </c>
      <c r="F39" s="115" t="str">
        <f>IFERROR(_xlfn.XLOOKUP(B39,[2]Active!$B:$B,[2]Active!$U:$U),0)</f>
        <v>No</v>
      </c>
      <c r="G39" s="116" t="s">
        <v>62</v>
      </c>
      <c r="H39" s="116">
        <f>IFERROR(_xlfn.XLOOKUP(B39,'V2'!A:A,'V2'!S:S),0)</f>
        <v>1</v>
      </c>
      <c r="I39" s="116">
        <v>1</v>
      </c>
      <c r="J39" s="116" t="b">
        <f t="shared" si="0"/>
        <v>1</v>
      </c>
      <c r="K39" s="111">
        <f t="shared" si="1"/>
        <v>939107.24023857783</v>
      </c>
      <c r="L39" s="111">
        <f>IFERROR(_xlfn.XLOOKUP(B39,'V2'!A:A,'V2'!Q:Q),0)</f>
        <v>712864.64208062156</v>
      </c>
      <c r="M39" s="112">
        <f>IFERROR(_xlfn.XLOOKUP(B39,'V2'!A:A,'V2'!L:L),0)</f>
        <v>226242.59815795621</v>
      </c>
      <c r="N39" s="112">
        <f t="shared" si="2"/>
        <v>831903.20280024759</v>
      </c>
      <c r="O39" s="119">
        <v>485403.09239297372</v>
      </c>
      <c r="P39" s="119">
        <v>346500.11040727387</v>
      </c>
      <c r="Q39" s="117">
        <f t="shared" si="3"/>
        <v>107204.03743833024</v>
      </c>
      <c r="R39" s="117">
        <f t="shared" si="4"/>
        <v>227461.54968764784</v>
      </c>
      <c r="S39" s="117">
        <f t="shared" si="5"/>
        <v>-120257.51224931766</v>
      </c>
      <c r="W39" s="104"/>
      <c r="X39" s="104"/>
      <c r="AA39" s="118"/>
      <c r="AD39" s="104"/>
    </row>
    <row r="40" spans="1:30" s="23" customFormat="1" x14ac:dyDescent="0.3">
      <c r="A40" s="122" t="s">
        <v>139</v>
      </c>
      <c r="B40" s="113">
        <v>501246</v>
      </c>
      <c r="C40" s="113" t="s">
        <v>58</v>
      </c>
      <c r="D40" s="114" t="s">
        <v>137</v>
      </c>
      <c r="E40" s="115" t="str">
        <f>IFERROR(_xlfn.XLOOKUP(B40,[2]Active!$B:$B,[2]Active!$S:$S),0)</f>
        <v>MYR</v>
      </c>
      <c r="F40" s="115" t="str">
        <f>IFERROR(_xlfn.XLOOKUP(B40,[2]Active!$B:$B,[2]Active!$U:$U),0)</f>
        <v>No</v>
      </c>
      <c r="G40" s="116" t="s">
        <v>62</v>
      </c>
      <c r="H40" s="116">
        <f>IFERROR(_xlfn.XLOOKUP(B40,'V2'!A:A,'V2'!S:S),0)</f>
        <v>1</v>
      </c>
      <c r="I40" s="116">
        <v>1</v>
      </c>
      <c r="J40" s="116" t="b">
        <f t="shared" si="0"/>
        <v>1</v>
      </c>
      <c r="K40" s="111">
        <f t="shared" si="1"/>
        <v>18847.523421346035</v>
      </c>
      <c r="L40" s="111">
        <f>IFERROR(_xlfn.XLOOKUP(B40,'V2'!A:A,'V2'!Q:Q),0)</f>
        <v>18847.523421346035</v>
      </c>
      <c r="M40" s="112">
        <f>IFERROR(_xlfn.XLOOKUP(B40,'V2'!A:A,'V2'!L:L),0)</f>
        <v>0</v>
      </c>
      <c r="N40" s="112">
        <f t="shared" si="2"/>
        <v>18114.888662047706</v>
      </c>
      <c r="O40" s="119">
        <v>18114.888662047706</v>
      </c>
      <c r="P40" s="119">
        <v>0</v>
      </c>
      <c r="Q40" s="117">
        <f t="shared" si="3"/>
        <v>732.6347592983293</v>
      </c>
      <c r="R40" s="117">
        <f t="shared" si="4"/>
        <v>732.6347592983293</v>
      </c>
      <c r="S40" s="117">
        <f t="shared" si="5"/>
        <v>0</v>
      </c>
      <c r="W40" s="104"/>
      <c r="X40" s="104"/>
      <c r="AA40" s="118"/>
      <c r="AD40" s="104"/>
    </row>
    <row r="41" spans="1:30" s="23" customFormat="1" x14ac:dyDescent="0.3">
      <c r="A41" s="122" t="s">
        <v>136</v>
      </c>
      <c r="B41" s="113">
        <v>501192</v>
      </c>
      <c r="C41" s="113" t="s">
        <v>58</v>
      </c>
      <c r="D41" s="114" t="s">
        <v>137</v>
      </c>
      <c r="E41" s="115" t="str">
        <f>IFERROR(_xlfn.XLOOKUP(B41,[2]Active!$B:$B,[2]Active!$S:$S),0)</f>
        <v>MYR</v>
      </c>
      <c r="F41" s="115" t="str">
        <f>IFERROR(_xlfn.XLOOKUP(B41,[2]Active!$B:$B,[2]Active!$U:$U),0)</f>
        <v>No</v>
      </c>
      <c r="G41" s="116" t="s">
        <v>62</v>
      </c>
      <c r="H41" s="116">
        <f>IFERROR(_xlfn.XLOOKUP(B41,'V2'!A:A,'V2'!S:S),0)</f>
        <v>1</v>
      </c>
      <c r="I41" s="116">
        <v>1</v>
      </c>
      <c r="J41" s="116" t="b">
        <f t="shared" si="0"/>
        <v>1</v>
      </c>
      <c r="K41" s="111">
        <f t="shared" si="1"/>
        <v>273782.12654028309</v>
      </c>
      <c r="L41" s="111">
        <f>IFERROR(_xlfn.XLOOKUP(B41,'V2'!A:A,'V2'!Q:Q),0)</f>
        <v>269077.73201337882</v>
      </c>
      <c r="M41" s="112">
        <f>IFERROR(_xlfn.XLOOKUP(B41,'V2'!A:A,'V2'!L:L),0)</f>
        <v>4704.3945269042861</v>
      </c>
      <c r="N41" s="112">
        <f t="shared" si="2"/>
        <v>273066.69519431866</v>
      </c>
      <c r="O41" s="119">
        <v>268440.88869422529</v>
      </c>
      <c r="P41" s="119">
        <v>4625.8065000933675</v>
      </c>
      <c r="Q41" s="117">
        <f t="shared" si="3"/>
        <v>715.43134596443269</v>
      </c>
      <c r="R41" s="117">
        <f t="shared" si="4"/>
        <v>636.84331915352959</v>
      </c>
      <c r="S41" s="117">
        <f t="shared" si="5"/>
        <v>78.588026810918564</v>
      </c>
      <c r="W41" s="104"/>
      <c r="X41" s="104"/>
      <c r="AA41" s="118"/>
      <c r="AD41" s="104"/>
    </row>
    <row r="42" spans="1:30" s="23" customFormat="1" x14ac:dyDescent="0.3">
      <c r="A42" s="122" t="s">
        <v>138</v>
      </c>
      <c r="B42" s="113">
        <v>501191</v>
      </c>
      <c r="C42" s="113" t="s">
        <v>58</v>
      </c>
      <c r="D42" s="114" t="s">
        <v>137</v>
      </c>
      <c r="E42" s="115" t="str">
        <f>IFERROR(_xlfn.XLOOKUP(B42,[2]Active!$B:$B,[2]Active!$S:$S),0)</f>
        <v>MYR</v>
      </c>
      <c r="F42" s="115" t="str">
        <f>IFERROR(_xlfn.XLOOKUP(B42,[2]Active!$B:$B,[2]Active!$U:$U),0)</f>
        <v>No</v>
      </c>
      <c r="G42" s="116" t="s">
        <v>62</v>
      </c>
      <c r="H42" s="116">
        <f>IFERROR(_xlfn.XLOOKUP(B42,'V2'!A:A,'V2'!S:S),0)</f>
        <v>1</v>
      </c>
      <c r="I42" s="116">
        <v>1</v>
      </c>
      <c r="J42" s="116" t="b">
        <f t="shared" si="0"/>
        <v>1</v>
      </c>
      <c r="K42" s="111">
        <f t="shared" si="1"/>
        <v>290320.96644852718</v>
      </c>
      <c r="L42" s="111">
        <f>IFERROR(_xlfn.XLOOKUP(B42,'V2'!A:A,'V2'!Q:Q),0)</f>
        <v>289063.50303261768</v>
      </c>
      <c r="M42" s="112">
        <f>IFERROR(_xlfn.XLOOKUP(B42,'V2'!A:A,'V2'!L:L),0)</f>
        <v>1257.4634159095208</v>
      </c>
      <c r="N42" s="112">
        <f t="shared" si="2"/>
        <v>289878.89655841491</v>
      </c>
      <c r="O42" s="119">
        <v>288642.43653637654</v>
      </c>
      <c r="P42" s="119">
        <v>1236.4600220383502</v>
      </c>
      <c r="Q42" s="117">
        <f t="shared" si="3"/>
        <v>442.06989011226688</v>
      </c>
      <c r="R42" s="117">
        <f t="shared" si="4"/>
        <v>421.06649624113925</v>
      </c>
      <c r="S42" s="117">
        <f t="shared" si="5"/>
        <v>21.003393871170601</v>
      </c>
      <c r="W42" s="104"/>
      <c r="X42" s="104"/>
      <c r="AA42" s="118"/>
      <c r="AD42" s="104"/>
    </row>
    <row r="43" spans="1:30" s="23" customFormat="1" x14ac:dyDescent="0.3">
      <c r="A43" s="122" t="s">
        <v>140</v>
      </c>
      <c r="B43" s="113">
        <v>501140</v>
      </c>
      <c r="C43" s="113" t="s">
        <v>58</v>
      </c>
      <c r="D43" s="114" t="s">
        <v>141</v>
      </c>
      <c r="E43" s="115" t="str">
        <f>IFERROR(_xlfn.XLOOKUP(B43,[2]Active!$B:$B,[2]Active!$S:$S),0)</f>
        <v>MYR</v>
      </c>
      <c r="F43" s="115" t="str">
        <f>IFERROR(_xlfn.XLOOKUP(B43,[2]Active!$B:$B,[2]Active!$U:$U),0)</f>
        <v>No</v>
      </c>
      <c r="G43" s="116" t="s">
        <v>62</v>
      </c>
      <c r="H43" s="116">
        <f>IFERROR(_xlfn.XLOOKUP(B43,'V2'!A:A,'V2'!S:S),0)</f>
        <v>1</v>
      </c>
      <c r="I43" s="116">
        <v>1</v>
      </c>
      <c r="J43" s="116" t="b">
        <f t="shared" si="0"/>
        <v>1</v>
      </c>
      <c r="K43" s="111">
        <f t="shared" si="1"/>
        <v>49312.468971303409</v>
      </c>
      <c r="L43" s="111">
        <f>IFERROR(_xlfn.XLOOKUP(B43,'V2'!A:A,'V2'!Q:Q),0)</f>
        <v>49308.468181896234</v>
      </c>
      <c r="M43" s="112">
        <f>IFERROR(_xlfn.XLOOKUP(B43,'V2'!A:A,'V2'!L:L),0)</f>
        <v>4.0007894071740289</v>
      </c>
      <c r="N43" s="112">
        <f t="shared" si="2"/>
        <v>1089.2262610983773</v>
      </c>
      <c r="O43" s="119">
        <v>1070.5145799273589</v>
      </c>
      <c r="P43" s="119">
        <v>18.711681171018455</v>
      </c>
      <c r="Q43" s="117">
        <f t="shared" si="3"/>
        <v>48223.242710205035</v>
      </c>
      <c r="R43" s="117">
        <f t="shared" si="4"/>
        <v>48237.953601968875</v>
      </c>
      <c r="S43" s="117">
        <f t="shared" si="5"/>
        <v>-14.710891763844426</v>
      </c>
      <c r="W43" s="104"/>
      <c r="X43" s="104"/>
      <c r="AA43" s="118"/>
      <c r="AD43" s="104"/>
    </row>
    <row r="44" spans="1:30" s="23" customFormat="1" x14ac:dyDescent="0.3">
      <c r="A44" s="122" t="s">
        <v>142</v>
      </c>
      <c r="B44" s="113">
        <v>501195</v>
      </c>
      <c r="C44" s="113" t="s">
        <v>58</v>
      </c>
      <c r="D44" s="114" t="s">
        <v>141</v>
      </c>
      <c r="E44" s="115" t="str">
        <f>IFERROR(_xlfn.XLOOKUP(B44,[2]Active!$B:$B,[2]Active!$S:$S),0)</f>
        <v>MYR</v>
      </c>
      <c r="F44" s="115" t="str">
        <f>IFERROR(_xlfn.XLOOKUP(B44,[2]Active!$B:$B,[2]Active!$U:$U),0)</f>
        <v>No</v>
      </c>
      <c r="G44" s="116" t="s">
        <v>62</v>
      </c>
      <c r="H44" s="116">
        <f>IFERROR(_xlfn.XLOOKUP(B44,'V2'!A:A,'V2'!S:S),0)</f>
        <v>1</v>
      </c>
      <c r="I44" s="116">
        <v>1</v>
      </c>
      <c r="J44" s="116" t="b">
        <f t="shared" si="0"/>
        <v>1</v>
      </c>
      <c r="K44" s="111">
        <f t="shared" si="1"/>
        <v>265533.69315080601</v>
      </c>
      <c r="L44" s="111">
        <f>IFERROR(_xlfn.XLOOKUP(B44,'V2'!A:A,'V2'!Q:Q),0)</f>
        <v>265517.91221796168</v>
      </c>
      <c r="M44" s="112">
        <f>IFERROR(_xlfn.XLOOKUP(B44,'V2'!A:A,'V2'!L:L),0)</f>
        <v>15.780932844309586</v>
      </c>
      <c r="N44" s="112">
        <f t="shared" si="2"/>
        <v>6080.8518158477164</v>
      </c>
      <c r="O44" s="119">
        <v>6080.5181729562255</v>
      </c>
      <c r="P44" s="119">
        <v>0.33364289149091902</v>
      </c>
      <c r="Q44" s="117">
        <f t="shared" si="3"/>
        <v>259452.8413349583</v>
      </c>
      <c r="R44" s="117">
        <f t="shared" si="4"/>
        <v>259437.39404500547</v>
      </c>
      <c r="S44" s="117">
        <f t="shared" si="5"/>
        <v>15.447289952818666</v>
      </c>
      <c r="W44" s="104"/>
      <c r="X44" s="104"/>
      <c r="AA44" s="118"/>
      <c r="AD44" s="104"/>
    </row>
    <row r="45" spans="1:30" s="23" customFormat="1" x14ac:dyDescent="0.3">
      <c r="A45" s="120" t="s">
        <v>316</v>
      </c>
      <c r="B45" s="121">
        <v>501245</v>
      </c>
      <c r="C45" s="113" t="s">
        <v>58</v>
      </c>
      <c r="D45" s="114" t="s">
        <v>317</v>
      </c>
      <c r="E45" s="115" t="str">
        <f>IFERROR(_xlfn.XLOOKUP(B45,[2]Active!$B:$B,[2]Active!$S:$S),0)</f>
        <v>MYR</v>
      </c>
      <c r="F45" s="115" t="str">
        <f>IFERROR(_xlfn.XLOOKUP(B45,[2]Active!$B:$B,[2]Active!$U:$U),0)</f>
        <v>No</v>
      </c>
      <c r="G45" s="116" t="s">
        <v>62</v>
      </c>
      <c r="H45" s="116">
        <f>IFERROR(_xlfn.XLOOKUP(B45,'V2'!A:A,'V2'!S:S),0)</f>
        <v>1</v>
      </c>
      <c r="I45" s="115">
        <v>1</v>
      </c>
      <c r="J45" s="116" t="b">
        <f t="shared" si="0"/>
        <v>1</v>
      </c>
      <c r="K45" s="111">
        <f t="shared" si="1"/>
        <v>355.89562780418748</v>
      </c>
      <c r="L45" s="111">
        <f>IFERROR(_xlfn.XLOOKUP(B45,'V2'!A:A,'V2'!Q:Q),0)</f>
        <v>340.23927759852432</v>
      </c>
      <c r="M45" s="112">
        <f>IFERROR(_xlfn.XLOOKUP(B45,'V2'!A:A,'V2'!L:L),0)</f>
        <v>15.656350205663179</v>
      </c>
      <c r="N45" s="112">
        <f t="shared" si="2"/>
        <v>15719.643281162394</v>
      </c>
      <c r="O45" s="119">
        <v>15024.171537826885</v>
      </c>
      <c r="P45" s="119">
        <v>695.4717433355097</v>
      </c>
      <c r="Q45" s="117">
        <f t="shared" si="3"/>
        <v>-15363.747653358207</v>
      </c>
      <c r="R45" s="117">
        <f t="shared" si="4"/>
        <v>-14683.932260228361</v>
      </c>
      <c r="S45" s="117">
        <f t="shared" si="5"/>
        <v>-679.81539312984648</v>
      </c>
      <c r="U45" s="1"/>
      <c r="V45" s="1"/>
      <c r="W45" s="104"/>
      <c r="X45" s="104"/>
      <c r="AA45" s="118"/>
      <c r="AD45" s="104"/>
    </row>
    <row r="46" spans="1:30" s="23" customFormat="1" x14ac:dyDescent="0.3">
      <c r="A46" s="122" t="s">
        <v>146</v>
      </c>
      <c r="B46" s="113">
        <v>500749</v>
      </c>
      <c r="C46" s="113" t="s">
        <v>99</v>
      </c>
      <c r="D46" s="114" t="s">
        <v>147</v>
      </c>
      <c r="E46" s="115" t="str">
        <f>IFERROR(_xlfn.XLOOKUP(B46,[2]Active!$B:$B,[2]Active!$S:$S),0)</f>
        <v>EUR</v>
      </c>
      <c r="F46" s="115" t="str">
        <f>IFERROR(_xlfn.XLOOKUP(B46,[2]Active!$B:$B,[2]Active!$U:$U),0)</f>
        <v>No</v>
      </c>
      <c r="G46" s="116" t="s">
        <v>62</v>
      </c>
      <c r="H46" s="116">
        <f>IFERROR(_xlfn.XLOOKUP(B46,'V2'!A:A,'V2'!S:S),0)</f>
        <v>1</v>
      </c>
      <c r="I46" s="116">
        <v>1</v>
      </c>
      <c r="J46" s="116" t="b">
        <f t="shared" si="0"/>
        <v>1</v>
      </c>
      <c r="K46" s="111">
        <f t="shared" si="1"/>
        <v>1853304.8396416949</v>
      </c>
      <c r="L46" s="111">
        <f>IFERROR(_xlfn.XLOOKUP(B46,'V2'!A:A,'V2'!Q:Q),0)</f>
        <v>1853304.8396416949</v>
      </c>
      <c r="M46" s="112">
        <f>IFERROR(_xlfn.XLOOKUP(B46,'V2'!A:A,'V2'!L:L),0)</f>
        <v>0</v>
      </c>
      <c r="N46" s="112">
        <f t="shared" si="2"/>
        <v>2314624.7138302042</v>
      </c>
      <c r="O46" s="119">
        <v>2314624.7138302042</v>
      </c>
      <c r="P46" s="119">
        <v>0</v>
      </c>
      <c r="Q46" s="117">
        <f t="shared" si="3"/>
        <v>-461319.8741885093</v>
      </c>
      <c r="R46" s="117">
        <f t="shared" si="4"/>
        <v>-461319.8741885093</v>
      </c>
      <c r="S46" s="117">
        <f t="shared" si="5"/>
        <v>0</v>
      </c>
      <c r="W46" s="104"/>
      <c r="X46" s="104"/>
      <c r="AA46" s="118"/>
      <c r="AD46" s="104"/>
    </row>
    <row r="47" spans="1:30" s="23" customFormat="1" x14ac:dyDescent="0.3">
      <c r="A47" s="122" t="s">
        <v>156</v>
      </c>
      <c r="B47" s="113">
        <v>501146</v>
      </c>
      <c r="C47" s="113" t="s">
        <v>58</v>
      </c>
      <c r="D47" s="114" t="s">
        <v>157</v>
      </c>
      <c r="E47" s="115" t="str">
        <f>IFERROR(_xlfn.XLOOKUP(B47,[2]Active!$B:$B,[2]Active!$S:$S),0)</f>
        <v>MYR</v>
      </c>
      <c r="F47" s="115" t="str">
        <f>IFERROR(_xlfn.XLOOKUP(B47,[2]Active!$B:$B,[2]Active!$U:$U),0)</f>
        <v>No</v>
      </c>
      <c r="G47" s="116" t="s">
        <v>62</v>
      </c>
      <c r="H47" s="116">
        <f>IFERROR(_xlfn.XLOOKUP(B47,'V2'!A:A,'V2'!S:S),0)</f>
        <v>1</v>
      </c>
      <c r="I47" s="116">
        <v>1</v>
      </c>
      <c r="J47" s="116" t="b">
        <f t="shared" si="0"/>
        <v>1</v>
      </c>
      <c r="K47" s="111">
        <f t="shared" si="1"/>
        <v>9352786.9937993251</v>
      </c>
      <c r="L47" s="111">
        <f>IFERROR(_xlfn.XLOOKUP(B47,'V2'!A:A,'V2'!Q:Q),0)</f>
        <v>9352786.9937993251</v>
      </c>
      <c r="M47" s="112">
        <f>IFERROR(_xlfn.XLOOKUP(B47,'V2'!A:A,'V2'!L:L),0)</f>
        <v>0</v>
      </c>
      <c r="N47" s="112">
        <f t="shared" si="2"/>
        <v>9420428.2790415175</v>
      </c>
      <c r="O47" s="119">
        <v>9420428.2790415175</v>
      </c>
      <c r="P47" s="119">
        <v>0</v>
      </c>
      <c r="Q47" s="117">
        <f t="shared" si="3"/>
        <v>-67641.285242192447</v>
      </c>
      <c r="R47" s="117">
        <f t="shared" si="4"/>
        <v>-67641.285242192447</v>
      </c>
      <c r="S47" s="117">
        <f t="shared" si="5"/>
        <v>0</v>
      </c>
      <c r="W47" s="104"/>
      <c r="X47" s="104"/>
      <c r="AA47" s="118"/>
      <c r="AD47" s="104"/>
    </row>
    <row r="48" spans="1:30" s="23" customFormat="1" x14ac:dyDescent="0.3">
      <c r="A48" s="122" t="s">
        <v>158</v>
      </c>
      <c r="B48" s="113">
        <v>501145</v>
      </c>
      <c r="C48" s="113" t="s">
        <v>58</v>
      </c>
      <c r="D48" s="114" t="s">
        <v>159</v>
      </c>
      <c r="E48" s="115" t="str">
        <f>IFERROR(_xlfn.XLOOKUP(B48,[2]Active!$B:$B,[2]Active!$S:$S),0)</f>
        <v>MYR</v>
      </c>
      <c r="F48" s="115" t="str">
        <f>IFERROR(_xlfn.XLOOKUP(B48,[2]Active!$B:$B,[2]Active!$U:$U),0)</f>
        <v>No</v>
      </c>
      <c r="G48" s="116" t="s">
        <v>62</v>
      </c>
      <c r="H48" s="116">
        <f>IFERROR(_xlfn.XLOOKUP(B48,'V2'!A:A,'V2'!S:S),0)</f>
        <v>1</v>
      </c>
      <c r="I48" s="116">
        <v>1</v>
      </c>
      <c r="J48" s="116" t="b">
        <f t="shared" si="0"/>
        <v>1</v>
      </c>
      <c r="K48" s="111">
        <f t="shared" si="1"/>
        <v>219782.88759159931</v>
      </c>
      <c r="L48" s="111">
        <f>IFERROR(_xlfn.XLOOKUP(B48,'V2'!A:A,'V2'!Q:Q),0)</f>
        <v>40874.75886104675</v>
      </c>
      <c r="M48" s="112">
        <f>IFERROR(_xlfn.XLOOKUP(B48,'V2'!A:A,'V2'!L:L),0)</f>
        <v>178908.12873055256</v>
      </c>
      <c r="N48" s="112">
        <f t="shared" si="2"/>
        <v>100932.0493705564</v>
      </c>
      <c r="O48" s="119">
        <v>0</v>
      </c>
      <c r="P48" s="119">
        <v>100932.0493705564</v>
      </c>
      <c r="Q48" s="117">
        <f t="shared" si="3"/>
        <v>118850.83822104291</v>
      </c>
      <c r="R48" s="117">
        <f t="shared" si="4"/>
        <v>40874.75886104675</v>
      </c>
      <c r="S48" s="117">
        <f t="shared" si="5"/>
        <v>77976.079359996162</v>
      </c>
      <c r="W48" s="104"/>
      <c r="X48" s="104"/>
      <c r="AA48" s="118"/>
      <c r="AD48" s="104"/>
    </row>
    <row r="49" spans="1:30" s="23" customFormat="1" x14ac:dyDescent="0.3">
      <c r="A49" s="120" t="s">
        <v>162</v>
      </c>
      <c r="B49" s="121">
        <v>501160</v>
      </c>
      <c r="C49" s="113" t="s">
        <v>58</v>
      </c>
      <c r="D49" s="114" t="s">
        <v>163</v>
      </c>
      <c r="E49" s="115" t="str">
        <f>IFERROR(_xlfn.XLOOKUP(B49,[2]Active!$B:$B,[2]Active!$S:$S),0)</f>
        <v>MYR</v>
      </c>
      <c r="F49" s="115" t="str">
        <f>IFERROR(_xlfn.XLOOKUP(B49,[2]Active!$B:$B,[2]Active!$U:$U),0)</f>
        <v>No</v>
      </c>
      <c r="G49" s="116" t="s">
        <v>62</v>
      </c>
      <c r="H49" s="116">
        <f>IFERROR(_xlfn.XLOOKUP(B49,'V2'!A:A,'V2'!S:S),0)</f>
        <v>1</v>
      </c>
      <c r="I49" s="116">
        <v>1</v>
      </c>
      <c r="J49" s="116" t="b">
        <f t="shared" si="0"/>
        <v>1</v>
      </c>
      <c r="K49" s="111">
        <f t="shared" si="1"/>
        <v>4317.8518180227111</v>
      </c>
      <c r="L49" s="111">
        <f>IFERROR(_xlfn.XLOOKUP(B49,'V2'!A:A,'V2'!Q:Q),0)</f>
        <v>4284.3648868593391</v>
      </c>
      <c r="M49" s="112">
        <f>IFERROR(_xlfn.XLOOKUP(B49,'V2'!A:A,'V2'!L:L),0)</f>
        <v>33.486931163372176</v>
      </c>
      <c r="N49" s="112">
        <f t="shared" si="2"/>
        <v>4291.6470232499942</v>
      </c>
      <c r="O49" s="119">
        <v>4258.1645658964371</v>
      </c>
      <c r="P49" s="119">
        <v>33.482457353557045</v>
      </c>
      <c r="Q49" s="117">
        <f t="shared" si="3"/>
        <v>26.204794772716923</v>
      </c>
      <c r="R49" s="117">
        <f t="shared" si="4"/>
        <v>26.200320962901969</v>
      </c>
      <c r="S49" s="117">
        <f t="shared" si="5"/>
        <v>4.4738098151313466E-3</v>
      </c>
      <c r="U49" s="1"/>
      <c r="V49" s="1"/>
      <c r="W49" s="104"/>
      <c r="X49" s="104"/>
      <c r="AA49" s="118"/>
      <c r="AD49" s="104"/>
    </row>
    <row r="50" spans="1:30" s="23" customFormat="1" x14ac:dyDescent="0.3">
      <c r="A50" s="120" t="s">
        <v>164</v>
      </c>
      <c r="B50" s="121">
        <v>501220</v>
      </c>
      <c r="C50" s="113" t="s">
        <v>58</v>
      </c>
      <c r="D50" s="114" t="s">
        <v>165</v>
      </c>
      <c r="E50" s="115" t="str">
        <f>IFERROR(_xlfn.XLOOKUP(B50,[2]Active!$B:$B,[2]Active!$S:$S),0)</f>
        <v>MYR</v>
      </c>
      <c r="F50" s="115" t="str">
        <f>IFERROR(_xlfn.XLOOKUP(B50,[2]Active!$B:$B,[2]Active!$U:$U),0)</f>
        <v>No</v>
      </c>
      <c r="G50" s="116" t="s">
        <v>62</v>
      </c>
      <c r="H50" s="116">
        <f>IFERROR(_xlfn.XLOOKUP(B50,'V2'!A:A,'V2'!S:S),0)</f>
        <v>1</v>
      </c>
      <c r="I50" s="116">
        <v>1</v>
      </c>
      <c r="J50" s="116" t="b">
        <f t="shared" si="0"/>
        <v>1</v>
      </c>
      <c r="K50" s="111">
        <f t="shared" si="1"/>
        <v>324858.13046744111</v>
      </c>
      <c r="L50" s="111">
        <f>IFERROR(_xlfn.XLOOKUP(B50,'V2'!A:A,'V2'!Q:Q),0)</f>
        <v>319940.57619563618</v>
      </c>
      <c r="M50" s="112">
        <f>IFERROR(_xlfn.XLOOKUP(B50,'V2'!A:A,'V2'!L:L),0)</f>
        <v>4917.5542718049364</v>
      </c>
      <c r="N50" s="112">
        <f t="shared" si="2"/>
        <v>303286.25710999646</v>
      </c>
      <c r="O50" s="119">
        <v>271938.37874719675</v>
      </c>
      <c r="P50" s="119">
        <v>31347.878362799729</v>
      </c>
      <c r="Q50" s="117">
        <f t="shared" si="3"/>
        <v>21571.873357444652</v>
      </c>
      <c r="R50" s="117">
        <f t="shared" si="4"/>
        <v>48002.19744843943</v>
      </c>
      <c r="S50" s="117">
        <f t="shared" si="5"/>
        <v>-26430.324090994793</v>
      </c>
      <c r="U50" s="1"/>
      <c r="V50" s="1"/>
      <c r="W50" s="104"/>
      <c r="X50" s="104"/>
      <c r="AA50" s="118"/>
      <c r="AD50" s="104"/>
    </row>
    <row r="51" spans="1:30" s="23" customFormat="1" x14ac:dyDescent="0.3">
      <c r="A51" s="120" t="s">
        <v>166</v>
      </c>
      <c r="B51" s="121">
        <v>501201</v>
      </c>
      <c r="C51" s="113" t="s">
        <v>58</v>
      </c>
      <c r="D51" s="114" t="s">
        <v>167</v>
      </c>
      <c r="E51" s="115" t="str">
        <f>IFERROR(_xlfn.XLOOKUP(B51,[2]Active!$B:$B,[2]Active!$S:$S),0)</f>
        <v>MYR</v>
      </c>
      <c r="F51" s="115" t="str">
        <f>IFERROR(_xlfn.XLOOKUP(B51,[2]Active!$B:$B,[2]Active!$U:$U),0)</f>
        <v>No</v>
      </c>
      <c r="G51" s="116" t="s">
        <v>62</v>
      </c>
      <c r="H51" s="116">
        <f>IFERROR(_xlfn.XLOOKUP(B51,'V2'!A:A,'V2'!S:S),0)</f>
        <v>1</v>
      </c>
      <c r="I51" s="116">
        <v>1</v>
      </c>
      <c r="J51" s="116" t="b">
        <f t="shared" si="0"/>
        <v>1</v>
      </c>
      <c r="K51" s="111">
        <f t="shared" si="1"/>
        <v>1636806.2867005044</v>
      </c>
      <c r="L51" s="111">
        <f>IFERROR(_xlfn.XLOOKUP(B51,'V2'!A:A,'V2'!Q:Q),0)</f>
        <v>0</v>
      </c>
      <c r="M51" s="112">
        <f>IFERROR(_xlfn.XLOOKUP(B51,'V2'!A:A,'V2'!L:L),0)</f>
        <v>1636806.2867005044</v>
      </c>
      <c r="N51" s="112">
        <f t="shared" si="2"/>
        <v>1636165.7456576643</v>
      </c>
      <c r="O51" s="119">
        <v>0</v>
      </c>
      <c r="P51" s="119">
        <v>1636165.7456576643</v>
      </c>
      <c r="Q51" s="117">
        <f t="shared" si="3"/>
        <v>640.54104284010828</v>
      </c>
      <c r="R51" s="117">
        <f t="shared" si="4"/>
        <v>0</v>
      </c>
      <c r="S51" s="117">
        <f t="shared" si="5"/>
        <v>640.54104284010828</v>
      </c>
      <c r="U51" s="1"/>
      <c r="V51" s="1"/>
      <c r="W51" s="104"/>
      <c r="X51" s="104"/>
      <c r="AA51" s="118"/>
      <c r="AD51" s="104"/>
    </row>
    <row r="52" spans="1:30" s="23" customFormat="1" x14ac:dyDescent="0.3">
      <c r="A52" s="120" t="s">
        <v>168</v>
      </c>
      <c r="B52" s="121">
        <v>501176</v>
      </c>
      <c r="C52" s="113" t="s">
        <v>58</v>
      </c>
      <c r="D52" s="114" t="s">
        <v>169</v>
      </c>
      <c r="E52" s="115" t="str">
        <f>IFERROR(_xlfn.XLOOKUP(B52,[2]Active!$B:$B,[2]Active!$S:$S),0)</f>
        <v>MYR</v>
      </c>
      <c r="F52" s="115" t="str">
        <f>IFERROR(_xlfn.XLOOKUP(B52,[2]Active!$B:$B,[2]Active!$U:$U),0)</f>
        <v>No</v>
      </c>
      <c r="G52" s="116" t="s">
        <v>62</v>
      </c>
      <c r="H52" s="116">
        <f>IFERROR(_xlfn.XLOOKUP(B52,'V2'!A:A,'V2'!S:S),0)</f>
        <v>1</v>
      </c>
      <c r="I52" s="116">
        <v>1</v>
      </c>
      <c r="J52" s="116" t="b">
        <f t="shared" si="0"/>
        <v>1</v>
      </c>
      <c r="K52" s="111">
        <f t="shared" si="1"/>
        <v>372.57436978273307</v>
      </c>
      <c r="L52" s="111">
        <f>IFERROR(_xlfn.XLOOKUP(B52,'V2'!A:A,'V2'!Q:Q),0)</f>
        <v>372.57436978273307</v>
      </c>
      <c r="M52" s="112">
        <f>IFERROR(_xlfn.XLOOKUP(B52,'V2'!A:A,'V2'!L:L),0)</f>
        <v>0</v>
      </c>
      <c r="N52" s="112">
        <f t="shared" si="2"/>
        <v>414.22962417703837</v>
      </c>
      <c r="O52" s="119">
        <v>414.22962417703837</v>
      </c>
      <c r="P52" s="119">
        <v>0</v>
      </c>
      <c r="Q52" s="117">
        <f t="shared" si="3"/>
        <v>-41.655254394305302</v>
      </c>
      <c r="R52" s="117">
        <f t="shared" si="4"/>
        <v>-41.655254394305302</v>
      </c>
      <c r="S52" s="117">
        <f t="shared" si="5"/>
        <v>0</v>
      </c>
      <c r="U52" s="1"/>
      <c r="V52" s="1"/>
      <c r="W52" s="104"/>
      <c r="X52" s="104"/>
      <c r="AA52" s="118"/>
      <c r="AD52" s="104"/>
    </row>
    <row r="53" spans="1:30" s="23" customFormat="1" x14ac:dyDescent="0.3">
      <c r="A53" s="120" t="s">
        <v>170</v>
      </c>
      <c r="B53" s="121">
        <v>501186</v>
      </c>
      <c r="C53" s="113" t="s">
        <v>58</v>
      </c>
      <c r="D53" s="114" t="s">
        <v>169</v>
      </c>
      <c r="E53" s="115" t="str">
        <f>IFERROR(_xlfn.XLOOKUP(B53,[2]Active!$B:$B,[2]Active!$S:$S),0)</f>
        <v>MYR</v>
      </c>
      <c r="F53" s="115" t="str">
        <f>IFERROR(_xlfn.XLOOKUP(B53,[2]Active!$B:$B,[2]Active!$U:$U),0)</f>
        <v>No</v>
      </c>
      <c r="G53" s="116" t="s">
        <v>62</v>
      </c>
      <c r="H53" s="116">
        <f>IFERROR(_xlfn.XLOOKUP(B53,'V2'!A:A,'V2'!S:S),0)</f>
        <v>1</v>
      </c>
      <c r="I53" s="116">
        <v>1</v>
      </c>
      <c r="J53" s="116" t="b">
        <f t="shared" si="0"/>
        <v>1</v>
      </c>
      <c r="K53" s="111">
        <f t="shared" si="1"/>
        <v>372.57436978273307</v>
      </c>
      <c r="L53" s="111">
        <f>IFERROR(_xlfn.XLOOKUP(B53,'V2'!A:A,'V2'!Q:Q),0)</f>
        <v>372.57436978273307</v>
      </c>
      <c r="M53" s="112">
        <f>IFERROR(_xlfn.XLOOKUP(B53,'V2'!A:A,'V2'!L:L),0)</f>
        <v>0</v>
      </c>
      <c r="N53" s="112">
        <f t="shared" si="2"/>
        <v>414.22962417703837</v>
      </c>
      <c r="O53" s="119">
        <v>414.22962417703837</v>
      </c>
      <c r="P53" s="119">
        <v>0</v>
      </c>
      <c r="Q53" s="117">
        <f t="shared" si="3"/>
        <v>-41.655254394305302</v>
      </c>
      <c r="R53" s="117">
        <f t="shared" si="4"/>
        <v>-41.655254394305302</v>
      </c>
      <c r="S53" s="117">
        <f t="shared" si="5"/>
        <v>0</v>
      </c>
      <c r="U53" s="1"/>
      <c r="V53" s="1"/>
      <c r="W53" s="104"/>
      <c r="X53" s="104"/>
      <c r="AA53" s="118"/>
      <c r="AD53" s="104"/>
    </row>
    <row r="54" spans="1:30" s="23" customFormat="1" x14ac:dyDescent="0.3">
      <c r="A54" s="120" t="s">
        <v>171</v>
      </c>
      <c r="B54" s="121">
        <v>501187</v>
      </c>
      <c r="C54" s="113" t="s">
        <v>58</v>
      </c>
      <c r="D54" s="114" t="s">
        <v>169</v>
      </c>
      <c r="E54" s="115" t="str">
        <f>IFERROR(_xlfn.XLOOKUP(B54,[2]Active!$B:$B,[2]Active!$S:$S),0)</f>
        <v>MYR</v>
      </c>
      <c r="F54" s="115" t="str">
        <f>IFERROR(_xlfn.XLOOKUP(B54,[2]Active!$B:$B,[2]Active!$U:$U),0)</f>
        <v>No</v>
      </c>
      <c r="G54" s="116" t="s">
        <v>62</v>
      </c>
      <c r="H54" s="116">
        <f>IFERROR(_xlfn.XLOOKUP(B54,'V2'!A:A,'V2'!S:S),0)</f>
        <v>1</v>
      </c>
      <c r="I54" s="116">
        <v>1</v>
      </c>
      <c r="J54" s="116" t="b">
        <f t="shared" si="0"/>
        <v>1</v>
      </c>
      <c r="K54" s="111">
        <f t="shared" si="1"/>
        <v>372.57436978273307</v>
      </c>
      <c r="L54" s="111">
        <f>IFERROR(_xlfn.XLOOKUP(B54,'V2'!A:A,'V2'!Q:Q),0)</f>
        <v>372.57436978273307</v>
      </c>
      <c r="M54" s="112">
        <f>IFERROR(_xlfn.XLOOKUP(B54,'V2'!A:A,'V2'!L:L),0)</f>
        <v>0</v>
      </c>
      <c r="N54" s="112">
        <f t="shared" si="2"/>
        <v>414.22962417703837</v>
      </c>
      <c r="O54" s="119">
        <v>414.22962417703837</v>
      </c>
      <c r="P54" s="119">
        <v>0</v>
      </c>
      <c r="Q54" s="117">
        <f t="shared" si="3"/>
        <v>-41.655254394305302</v>
      </c>
      <c r="R54" s="117">
        <f t="shared" si="4"/>
        <v>-41.655254394305302</v>
      </c>
      <c r="S54" s="117">
        <f t="shared" si="5"/>
        <v>0</v>
      </c>
      <c r="U54" s="1"/>
      <c r="V54" s="1"/>
      <c r="W54" s="104"/>
      <c r="X54" s="104"/>
      <c r="AA54" s="118"/>
      <c r="AD54" s="104"/>
    </row>
    <row r="55" spans="1:30" s="23" customFormat="1" x14ac:dyDescent="0.3">
      <c r="A55" s="120" t="s">
        <v>172</v>
      </c>
      <c r="B55" s="121">
        <v>501204</v>
      </c>
      <c r="C55" s="113" t="s">
        <v>58</v>
      </c>
      <c r="D55" s="114" t="s">
        <v>169</v>
      </c>
      <c r="E55" s="115" t="str">
        <f>IFERROR(_xlfn.XLOOKUP(B55,[2]Active!$B:$B,[2]Active!$S:$S),0)</f>
        <v>MYR</v>
      </c>
      <c r="F55" s="115" t="str">
        <f>IFERROR(_xlfn.XLOOKUP(B55,[2]Active!$B:$B,[2]Active!$U:$U),0)</f>
        <v>No</v>
      </c>
      <c r="G55" s="116" t="s">
        <v>62</v>
      </c>
      <c r="H55" s="116">
        <f>IFERROR(_xlfn.XLOOKUP(B55,'V2'!A:A,'V2'!S:S),0)</f>
        <v>1</v>
      </c>
      <c r="I55" s="116">
        <v>1</v>
      </c>
      <c r="J55" s="116" t="b">
        <f t="shared" si="0"/>
        <v>1</v>
      </c>
      <c r="K55" s="111">
        <f t="shared" si="1"/>
        <v>410.48145319566225</v>
      </c>
      <c r="L55" s="111">
        <f>IFERROR(_xlfn.XLOOKUP(B55,'V2'!A:A,'V2'!Q:Q),0)</f>
        <v>410.48145319566225</v>
      </c>
      <c r="M55" s="112">
        <f>IFERROR(_xlfn.XLOOKUP(B55,'V2'!A:A,'V2'!L:L),0)</f>
        <v>0</v>
      </c>
      <c r="N55" s="112">
        <f t="shared" si="2"/>
        <v>452.31970672869602</v>
      </c>
      <c r="O55" s="119">
        <v>452.31970672869602</v>
      </c>
      <c r="P55" s="119">
        <v>0</v>
      </c>
      <c r="Q55" s="117">
        <f t="shared" si="3"/>
        <v>-41.838253533033765</v>
      </c>
      <c r="R55" s="117">
        <f t="shared" si="4"/>
        <v>-41.838253533033765</v>
      </c>
      <c r="S55" s="117">
        <f t="shared" si="5"/>
        <v>0</v>
      </c>
      <c r="U55" s="1"/>
      <c r="V55" s="1"/>
      <c r="W55" s="104"/>
      <c r="X55" s="104"/>
      <c r="AA55" s="118"/>
      <c r="AD55" s="104"/>
    </row>
    <row r="56" spans="1:30" s="23" customFormat="1" x14ac:dyDescent="0.3">
      <c r="A56" s="120" t="s">
        <v>173</v>
      </c>
      <c r="B56" s="121">
        <v>501205</v>
      </c>
      <c r="C56" s="113" t="s">
        <v>58</v>
      </c>
      <c r="D56" s="114" t="s">
        <v>169</v>
      </c>
      <c r="E56" s="115" t="str">
        <f>IFERROR(_xlfn.XLOOKUP(B56,[2]Active!$B:$B,[2]Active!$S:$S),0)</f>
        <v>MYR</v>
      </c>
      <c r="F56" s="115" t="str">
        <f>IFERROR(_xlfn.XLOOKUP(B56,[2]Active!$B:$B,[2]Active!$U:$U),0)</f>
        <v>No</v>
      </c>
      <c r="G56" s="116" t="s">
        <v>62</v>
      </c>
      <c r="H56" s="116">
        <f>IFERROR(_xlfn.XLOOKUP(B56,'V2'!A:A,'V2'!S:S),0)</f>
        <v>1</v>
      </c>
      <c r="I56" s="116">
        <v>1</v>
      </c>
      <c r="J56" s="116" t="b">
        <f t="shared" si="0"/>
        <v>1</v>
      </c>
      <c r="K56" s="111">
        <f t="shared" si="1"/>
        <v>410.48145319566225</v>
      </c>
      <c r="L56" s="111">
        <f>IFERROR(_xlfn.XLOOKUP(B56,'V2'!A:A,'V2'!Q:Q),0)</f>
        <v>410.48145319566225</v>
      </c>
      <c r="M56" s="112">
        <f>IFERROR(_xlfn.XLOOKUP(B56,'V2'!A:A,'V2'!L:L),0)</f>
        <v>0</v>
      </c>
      <c r="N56" s="112">
        <f t="shared" si="2"/>
        <v>452.31970672869602</v>
      </c>
      <c r="O56" s="119">
        <v>452.31970672869602</v>
      </c>
      <c r="P56" s="119">
        <v>0</v>
      </c>
      <c r="Q56" s="117">
        <f t="shared" si="3"/>
        <v>-41.838253533033765</v>
      </c>
      <c r="R56" s="117">
        <f t="shared" si="4"/>
        <v>-41.838253533033765</v>
      </c>
      <c r="S56" s="117">
        <f t="shared" si="5"/>
        <v>0</v>
      </c>
      <c r="U56" s="1"/>
      <c r="V56" s="1"/>
      <c r="W56" s="104"/>
      <c r="X56" s="104"/>
      <c r="AA56" s="118"/>
      <c r="AD56" s="104"/>
    </row>
    <row r="57" spans="1:30" s="23" customFormat="1" x14ac:dyDescent="0.3">
      <c r="A57" s="120" t="s">
        <v>320</v>
      </c>
      <c r="B57" s="121">
        <v>501248</v>
      </c>
      <c r="C57" s="113" t="s">
        <v>58</v>
      </c>
      <c r="D57" s="114" t="s">
        <v>321</v>
      </c>
      <c r="E57" s="115" t="str">
        <f>IFERROR(_xlfn.XLOOKUP(B57,[2]Active!$B:$B,[2]Active!$S:$S),0)</f>
        <v>AUD</v>
      </c>
      <c r="F57" s="115" t="str">
        <f>IFERROR(_xlfn.XLOOKUP(B57,[2]Active!$B:$B,[2]Active!$U:$U),0)</f>
        <v>No</v>
      </c>
      <c r="G57" s="116" t="s">
        <v>62</v>
      </c>
      <c r="H57" s="116">
        <f>IFERROR(_xlfn.XLOOKUP(B57,'V2'!A:A,'V2'!S:S),0)</f>
        <v>1</v>
      </c>
      <c r="I57" s="115">
        <v>1</v>
      </c>
      <c r="J57" s="116" t="b">
        <f t="shared" si="0"/>
        <v>1</v>
      </c>
      <c r="K57" s="111">
        <f t="shared" si="1"/>
        <v>24075.780594189535</v>
      </c>
      <c r="L57" s="111">
        <f>IFERROR(_xlfn.XLOOKUP(B57,'V2'!A:A,'V2'!Q:Q),0)</f>
        <v>24075.780594189535</v>
      </c>
      <c r="M57" s="112">
        <f>IFERROR(_xlfn.XLOOKUP(B57,'V2'!A:A,'V2'!L:L),0)</f>
        <v>0</v>
      </c>
      <c r="N57" s="112">
        <f t="shared" si="2"/>
        <v>24443.620466956356</v>
      </c>
      <c r="O57" s="119">
        <v>24443.620466956356</v>
      </c>
      <c r="P57" s="119">
        <v>0</v>
      </c>
      <c r="Q57" s="117">
        <f t="shared" si="3"/>
        <v>-367.83987276682092</v>
      </c>
      <c r="R57" s="117">
        <f t="shared" si="4"/>
        <v>-367.83987276682092</v>
      </c>
      <c r="S57" s="117">
        <f t="shared" si="5"/>
        <v>0</v>
      </c>
      <c r="U57" s="1"/>
      <c r="V57" s="1"/>
      <c r="W57" s="104"/>
      <c r="X57" s="104"/>
      <c r="AA57" s="118"/>
      <c r="AD57" s="104"/>
    </row>
    <row r="58" spans="1:30" s="23" customFormat="1" x14ac:dyDescent="0.3">
      <c r="A58" s="120" t="s">
        <v>322</v>
      </c>
      <c r="B58" s="121">
        <v>501249</v>
      </c>
      <c r="C58" s="113" t="s">
        <v>58</v>
      </c>
      <c r="D58" s="114" t="s">
        <v>323</v>
      </c>
      <c r="E58" s="115" t="str">
        <f>IFERROR(_xlfn.XLOOKUP(B58,[2]Active!$B:$B,[2]Active!$S:$S),0)</f>
        <v>AUD</v>
      </c>
      <c r="F58" s="115" t="str">
        <f>IFERROR(_xlfn.XLOOKUP(B58,[2]Active!$B:$B,[2]Active!$U:$U),0)</f>
        <v>No</v>
      </c>
      <c r="G58" s="116" t="s">
        <v>62</v>
      </c>
      <c r="H58" s="116">
        <f>IFERROR(_xlfn.XLOOKUP(B58,'V2'!A:A,'V2'!S:S),0)</f>
        <v>1</v>
      </c>
      <c r="I58" s="115">
        <v>1</v>
      </c>
      <c r="J58" s="116" t="b">
        <f t="shared" si="0"/>
        <v>1</v>
      </c>
      <c r="K58" s="111">
        <f t="shared" si="1"/>
        <v>16049.333636353893</v>
      </c>
      <c r="L58" s="111">
        <f>IFERROR(_xlfn.XLOOKUP(B58,'V2'!A:A,'V2'!Q:Q),0)</f>
        <v>16049.333636353893</v>
      </c>
      <c r="M58" s="112">
        <f>IFERROR(_xlfn.XLOOKUP(B58,'V2'!A:A,'V2'!L:L),0)</f>
        <v>0</v>
      </c>
      <c r="N58" s="112">
        <f t="shared" si="2"/>
        <v>16295.748010199504</v>
      </c>
      <c r="O58" s="119">
        <v>16295.748010199504</v>
      </c>
      <c r="P58" s="119">
        <v>0</v>
      </c>
      <c r="Q58" s="117">
        <f t="shared" si="3"/>
        <v>-246.41437384561141</v>
      </c>
      <c r="R58" s="117">
        <f t="shared" si="4"/>
        <v>-246.41437384561141</v>
      </c>
      <c r="S58" s="117">
        <f t="shared" si="5"/>
        <v>0</v>
      </c>
      <c r="U58" s="1"/>
      <c r="V58" s="1"/>
      <c r="W58" s="104"/>
      <c r="X58" s="104"/>
      <c r="AA58" s="118"/>
      <c r="AD58" s="104"/>
    </row>
    <row r="59" spans="1:30" s="23" customFormat="1" x14ac:dyDescent="0.3">
      <c r="A59" s="120" t="s">
        <v>324</v>
      </c>
      <c r="B59" s="121">
        <v>501251</v>
      </c>
      <c r="C59" s="113" t="s">
        <v>58</v>
      </c>
      <c r="D59" s="114" t="s">
        <v>325</v>
      </c>
      <c r="E59" s="115" t="str">
        <f>IFERROR(_xlfn.XLOOKUP(B59,[2]Active!$B:$B,[2]Active!$S:$S),0)</f>
        <v>AUD</v>
      </c>
      <c r="F59" s="115" t="str">
        <f>IFERROR(_xlfn.XLOOKUP(B59,[2]Active!$B:$B,[2]Active!$U:$U),0)</f>
        <v>No</v>
      </c>
      <c r="G59" s="116" t="s">
        <v>62</v>
      </c>
      <c r="H59" s="116">
        <f>IFERROR(_xlfn.XLOOKUP(B59,'V2'!A:A,'V2'!S:S),0)</f>
        <v>1</v>
      </c>
      <c r="I59" s="115">
        <v>1</v>
      </c>
      <c r="J59" s="116" t="b">
        <f t="shared" si="0"/>
        <v>1</v>
      </c>
      <c r="K59" s="111">
        <f t="shared" si="1"/>
        <v>43459.054337678841</v>
      </c>
      <c r="L59" s="111">
        <f>IFERROR(_xlfn.XLOOKUP(B59,'V2'!A:A,'V2'!Q:Q),0)</f>
        <v>43459.054337678841</v>
      </c>
      <c r="M59" s="112">
        <f>IFERROR(_xlfn.XLOOKUP(B59,'V2'!A:A,'V2'!L:L),0)</f>
        <v>0</v>
      </c>
      <c r="N59" s="112">
        <f t="shared" si="2"/>
        <v>44125.940158060344</v>
      </c>
      <c r="O59" s="119">
        <v>44125.940158060344</v>
      </c>
      <c r="P59" s="119">
        <v>0</v>
      </c>
      <c r="Q59" s="117">
        <f t="shared" si="3"/>
        <v>-666.88582038150344</v>
      </c>
      <c r="R59" s="117">
        <f t="shared" si="4"/>
        <v>-666.88582038150344</v>
      </c>
      <c r="S59" s="117">
        <f t="shared" si="5"/>
        <v>0</v>
      </c>
      <c r="U59" s="1"/>
      <c r="V59" s="1"/>
      <c r="W59" s="104"/>
      <c r="X59" s="104"/>
      <c r="AA59" s="118"/>
      <c r="AD59" s="104"/>
    </row>
    <row r="60" spans="1:30" s="23" customFormat="1" x14ac:dyDescent="0.3">
      <c r="A60" s="120" t="s">
        <v>174</v>
      </c>
      <c r="B60" s="121">
        <v>501211</v>
      </c>
      <c r="C60" s="113" t="s">
        <v>58</v>
      </c>
      <c r="D60" s="114" t="s">
        <v>175</v>
      </c>
      <c r="E60" s="115" t="str">
        <f>IFERROR(_xlfn.XLOOKUP(B60,[2]Active!$B:$B,[2]Active!$S:$S),0)</f>
        <v>MYR</v>
      </c>
      <c r="F60" s="115" t="str">
        <f>IFERROR(_xlfn.XLOOKUP(B60,[2]Active!$B:$B,[2]Active!$U:$U),0)</f>
        <v>No</v>
      </c>
      <c r="G60" s="116" t="s">
        <v>62</v>
      </c>
      <c r="H60" s="116">
        <f>IFERROR(_xlfn.XLOOKUP(B60,'V2'!A:A,'V2'!S:S),0)</f>
        <v>1</v>
      </c>
      <c r="I60" s="116">
        <v>1</v>
      </c>
      <c r="J60" s="116" t="b">
        <f t="shared" si="0"/>
        <v>1</v>
      </c>
      <c r="K60" s="111">
        <f t="shared" si="1"/>
        <v>67048.948678052504</v>
      </c>
      <c r="L60" s="111">
        <f>IFERROR(_xlfn.XLOOKUP(B60,'V2'!A:A,'V2'!Q:Q),0)</f>
        <v>14220.078980620077</v>
      </c>
      <c r="M60" s="112">
        <f>IFERROR(_xlfn.XLOOKUP(B60,'V2'!A:A,'V2'!L:L),0)</f>
        <v>52828.869697432427</v>
      </c>
      <c r="N60" s="112">
        <f t="shared" si="2"/>
        <v>67468.169822780721</v>
      </c>
      <c r="O60" s="119">
        <v>15358.212719750431</v>
      </c>
      <c r="P60" s="119">
        <v>52109.95710303029</v>
      </c>
      <c r="Q60" s="117">
        <f t="shared" si="3"/>
        <v>-419.22114472821704</v>
      </c>
      <c r="R60" s="117">
        <f t="shared" si="4"/>
        <v>-1138.1337391303532</v>
      </c>
      <c r="S60" s="117">
        <f t="shared" si="5"/>
        <v>718.91259440213616</v>
      </c>
      <c r="U60" s="1"/>
      <c r="V60" s="1"/>
      <c r="W60" s="104"/>
      <c r="X60" s="104"/>
      <c r="AA60" s="118"/>
      <c r="AD60" s="104"/>
    </row>
    <row r="61" spans="1:30" s="23" customFormat="1" x14ac:dyDescent="0.3">
      <c r="A61" s="120" t="s">
        <v>326</v>
      </c>
      <c r="B61" s="121">
        <v>501252</v>
      </c>
      <c r="C61" s="113" t="s">
        <v>58</v>
      </c>
      <c r="D61" s="114" t="s">
        <v>327</v>
      </c>
      <c r="E61" s="115" t="str">
        <f>IFERROR(_xlfn.XLOOKUP(B61,[2]Active!$B:$B,[2]Active!$S:$S),0)</f>
        <v>AUD</v>
      </c>
      <c r="F61" s="115" t="str">
        <f>IFERROR(_xlfn.XLOOKUP(B61,[2]Active!$B:$B,[2]Active!$U:$U),0)</f>
        <v>No</v>
      </c>
      <c r="G61" s="116" t="s">
        <v>62</v>
      </c>
      <c r="H61" s="116">
        <f>IFERROR(_xlfn.XLOOKUP(B61,'V2'!A:A,'V2'!S:S),0)</f>
        <v>1</v>
      </c>
      <c r="I61" s="115">
        <v>1</v>
      </c>
      <c r="J61" s="116" t="b">
        <f t="shared" si="0"/>
        <v>1</v>
      </c>
      <c r="K61" s="111">
        <f t="shared" si="1"/>
        <v>60128.560517855411</v>
      </c>
      <c r="L61" s="111">
        <f>IFERROR(_xlfn.XLOOKUP(B61,'V2'!A:A,'V2'!Q:Q),0)</f>
        <v>60128.560517855411</v>
      </c>
      <c r="M61" s="112">
        <f>IFERROR(_xlfn.XLOOKUP(B61,'V2'!A:A,'V2'!L:L),0)</f>
        <v>0</v>
      </c>
      <c r="N61" s="112">
        <f t="shared" si="2"/>
        <v>61049.355297763497</v>
      </c>
      <c r="O61" s="119">
        <v>61049.355297763497</v>
      </c>
      <c r="P61" s="119">
        <v>0</v>
      </c>
      <c r="Q61" s="117">
        <f t="shared" si="3"/>
        <v>-920.79477990808664</v>
      </c>
      <c r="R61" s="117">
        <f t="shared" si="4"/>
        <v>-920.79477990808664</v>
      </c>
      <c r="S61" s="117">
        <f t="shared" si="5"/>
        <v>0</v>
      </c>
      <c r="U61" s="1"/>
      <c r="V61" s="1"/>
      <c r="W61" s="104"/>
      <c r="X61" s="104"/>
      <c r="AA61" s="118"/>
      <c r="AD61" s="104"/>
    </row>
    <row r="62" spans="1:30" s="23" customFormat="1" x14ac:dyDescent="0.3">
      <c r="A62" s="120" t="s">
        <v>328</v>
      </c>
      <c r="B62" s="121">
        <v>501253</v>
      </c>
      <c r="C62" s="113" t="s">
        <v>58</v>
      </c>
      <c r="D62" s="114" t="s">
        <v>329</v>
      </c>
      <c r="E62" s="115" t="str">
        <f>IFERROR(_xlfn.XLOOKUP(B62,[2]Active!$B:$B,[2]Active!$S:$S),0)</f>
        <v>AUD</v>
      </c>
      <c r="F62" s="115" t="str">
        <f>IFERROR(_xlfn.XLOOKUP(B62,[2]Active!$B:$B,[2]Active!$U:$U),0)</f>
        <v>No</v>
      </c>
      <c r="G62" s="116" t="s">
        <v>62</v>
      </c>
      <c r="H62" s="116">
        <f>IFERROR(_xlfn.XLOOKUP(B62,'V2'!A:A,'V2'!S:S),0)</f>
        <v>1</v>
      </c>
      <c r="I62" s="115">
        <v>1</v>
      </c>
      <c r="J62" s="116" t="b">
        <f t="shared" si="0"/>
        <v>1</v>
      </c>
      <c r="K62" s="111">
        <f t="shared" si="1"/>
        <v>56396.919164749146</v>
      </c>
      <c r="L62" s="111">
        <f>IFERROR(_xlfn.XLOOKUP(B62,'V2'!A:A,'V2'!Q:Q),0)</f>
        <v>56396.919164749146</v>
      </c>
      <c r="M62" s="112">
        <f>IFERROR(_xlfn.XLOOKUP(B62,'V2'!A:A,'V2'!L:L),0)</f>
        <v>0</v>
      </c>
      <c r="N62" s="112">
        <f t="shared" si="2"/>
        <v>57260.17129292398</v>
      </c>
      <c r="O62" s="119">
        <v>57260.17129292398</v>
      </c>
      <c r="P62" s="119">
        <v>0</v>
      </c>
      <c r="Q62" s="117">
        <f t="shared" si="3"/>
        <v>-863.25212817483407</v>
      </c>
      <c r="R62" s="117">
        <f t="shared" si="4"/>
        <v>-863.25212817483407</v>
      </c>
      <c r="S62" s="117">
        <f t="shared" si="5"/>
        <v>0</v>
      </c>
      <c r="U62" s="1"/>
      <c r="V62" s="1"/>
      <c r="W62" s="104"/>
      <c r="X62" s="104"/>
      <c r="AA62" s="118"/>
      <c r="AD62" s="104"/>
    </row>
    <row r="63" spans="1:30" s="23" customFormat="1" x14ac:dyDescent="0.3">
      <c r="A63" s="120" t="s">
        <v>176</v>
      </c>
      <c r="B63" s="121">
        <v>500790</v>
      </c>
      <c r="C63" s="113" t="s">
        <v>58</v>
      </c>
      <c r="D63" s="114" t="s">
        <v>177</v>
      </c>
      <c r="E63" s="115" t="str">
        <f>IFERROR(_xlfn.XLOOKUP(B63,[2]Active!$B:$B,[2]Active!$S:$S),0)</f>
        <v>MYR</v>
      </c>
      <c r="F63" s="115" t="str">
        <f>IFERROR(_xlfn.XLOOKUP(B63,[2]Active!$B:$B,[2]Active!$U:$U),0)</f>
        <v>No</v>
      </c>
      <c r="G63" s="116" t="s">
        <v>62</v>
      </c>
      <c r="H63" s="116">
        <f>IFERROR(_xlfn.XLOOKUP(B63,'V2'!A:A,'V2'!S:S),0)</f>
        <v>1</v>
      </c>
      <c r="I63" s="116">
        <v>1</v>
      </c>
      <c r="J63" s="116" t="b">
        <f t="shared" si="0"/>
        <v>1</v>
      </c>
      <c r="K63" s="111">
        <f t="shared" si="1"/>
        <v>3179709.3071308462</v>
      </c>
      <c r="L63" s="111">
        <f>IFERROR(_xlfn.XLOOKUP(B63,'V2'!A:A,'V2'!Q:Q),0)</f>
        <v>2350845.7643196988</v>
      </c>
      <c r="M63" s="112">
        <f>IFERROR(_xlfn.XLOOKUP(B63,'V2'!A:A,'V2'!L:L),0)</f>
        <v>828863.5428111474</v>
      </c>
      <c r="N63" s="112">
        <f t="shared" si="2"/>
        <v>2950242.0568218129</v>
      </c>
      <c r="O63" s="119">
        <v>1870304.873813139</v>
      </c>
      <c r="P63" s="119">
        <v>1079937.1830086738</v>
      </c>
      <c r="Q63" s="117">
        <f t="shared" si="3"/>
        <v>229467.25030903332</v>
      </c>
      <c r="R63" s="117">
        <f t="shared" si="4"/>
        <v>480540.89050655975</v>
      </c>
      <c r="S63" s="117">
        <f t="shared" si="5"/>
        <v>-251073.64019752643</v>
      </c>
      <c r="U63" s="1"/>
      <c r="V63" s="1"/>
      <c r="W63" s="104"/>
      <c r="X63" s="104"/>
      <c r="AA63" s="118"/>
      <c r="AD63" s="104"/>
    </row>
    <row r="64" spans="1:30" s="23" customFormat="1" x14ac:dyDescent="0.3">
      <c r="A64" s="120" t="s">
        <v>178</v>
      </c>
      <c r="B64" s="121">
        <v>500783</v>
      </c>
      <c r="C64" s="113" t="s">
        <v>58</v>
      </c>
      <c r="D64" s="114" t="s">
        <v>179</v>
      </c>
      <c r="E64" s="115" t="str">
        <f>IFERROR(_xlfn.XLOOKUP(B64,[2]Active!$B:$B,[2]Active!$S:$S),0)</f>
        <v>MYR</v>
      </c>
      <c r="F64" s="115" t="str">
        <f>IFERROR(_xlfn.XLOOKUP(B64,[2]Active!$B:$B,[2]Active!$U:$U),0)</f>
        <v>No</v>
      </c>
      <c r="G64" s="116" t="s">
        <v>62</v>
      </c>
      <c r="H64" s="116">
        <f>IFERROR(_xlfn.XLOOKUP(B64,'V2'!A:A,'V2'!S:S),0)</f>
        <v>1</v>
      </c>
      <c r="I64" s="116">
        <v>1</v>
      </c>
      <c r="J64" s="116" t="b">
        <f t="shared" si="0"/>
        <v>1</v>
      </c>
      <c r="K64" s="111">
        <f t="shared" si="1"/>
        <v>1263796.7365867281</v>
      </c>
      <c r="L64" s="111">
        <f>IFERROR(_xlfn.XLOOKUP(B64,'V2'!A:A,'V2'!Q:Q),0)</f>
        <v>933237.32225695217</v>
      </c>
      <c r="M64" s="112">
        <f>IFERROR(_xlfn.XLOOKUP(B64,'V2'!A:A,'V2'!L:L),0)</f>
        <v>330559.41432977596</v>
      </c>
      <c r="N64" s="112">
        <f t="shared" si="2"/>
        <v>1170677.3989257801</v>
      </c>
      <c r="O64" s="119">
        <v>737512.65444922971</v>
      </c>
      <c r="P64" s="119">
        <v>433164.74447655038</v>
      </c>
      <c r="Q64" s="117">
        <f t="shared" si="3"/>
        <v>93119.337660948047</v>
      </c>
      <c r="R64" s="117">
        <f t="shared" si="4"/>
        <v>195724.66780772246</v>
      </c>
      <c r="S64" s="117">
        <f t="shared" si="5"/>
        <v>-102605.33014677442</v>
      </c>
      <c r="U64" s="1"/>
      <c r="V64" s="1"/>
      <c r="W64" s="104"/>
      <c r="X64" s="104"/>
      <c r="AA64" s="118"/>
      <c r="AD64" s="104"/>
    </row>
    <row r="65" spans="1:30" s="23" customFormat="1" x14ac:dyDescent="0.3">
      <c r="A65" s="120" t="s">
        <v>180</v>
      </c>
      <c r="B65" s="121">
        <v>501240</v>
      </c>
      <c r="C65" s="113" t="s">
        <v>58</v>
      </c>
      <c r="D65" s="114" t="s">
        <v>181</v>
      </c>
      <c r="E65" s="115" t="str">
        <f>IFERROR(_xlfn.XLOOKUP(B65,[2]Active!$B:$B,[2]Active!$S:$S),0)</f>
        <v>MYR</v>
      </c>
      <c r="F65" s="115" t="str">
        <f>IFERROR(_xlfn.XLOOKUP(B65,[2]Active!$B:$B,[2]Active!$U:$U),0)</f>
        <v>No</v>
      </c>
      <c r="G65" s="116" t="s">
        <v>62</v>
      </c>
      <c r="H65" s="116">
        <f>IFERROR(_xlfn.XLOOKUP(B65,'V2'!A:A,'V2'!S:S),0)</f>
        <v>1</v>
      </c>
      <c r="I65" s="116">
        <v>1</v>
      </c>
      <c r="J65" s="116" t="b">
        <f t="shared" si="0"/>
        <v>1</v>
      </c>
      <c r="K65" s="111">
        <f t="shared" si="1"/>
        <v>82857.750662535778</v>
      </c>
      <c r="L65" s="111">
        <f>IFERROR(_xlfn.XLOOKUP(B65,'V2'!A:A,'V2'!Q:Q),0)</f>
        <v>82857.750662535778</v>
      </c>
      <c r="M65" s="112">
        <f>IFERROR(_xlfn.XLOOKUP(B65,'V2'!A:A,'V2'!L:L),0)</f>
        <v>0</v>
      </c>
      <c r="N65" s="112">
        <f t="shared" si="2"/>
        <v>82348.998589857933</v>
      </c>
      <c r="O65" s="119">
        <v>82348.998589857933</v>
      </c>
      <c r="P65" s="119">
        <v>0</v>
      </c>
      <c r="Q65" s="117">
        <f t="shared" si="3"/>
        <v>508.75207267784572</v>
      </c>
      <c r="R65" s="117">
        <f t="shared" si="4"/>
        <v>508.75207267784572</v>
      </c>
      <c r="S65" s="117">
        <f t="shared" si="5"/>
        <v>0</v>
      </c>
      <c r="U65" s="1"/>
      <c r="V65" s="1"/>
      <c r="W65" s="104"/>
      <c r="X65" s="104"/>
      <c r="AA65" s="118"/>
      <c r="AD65" s="104"/>
    </row>
    <row r="66" spans="1:30" s="23" customFormat="1" x14ac:dyDescent="0.3">
      <c r="A66" s="120" t="s">
        <v>182</v>
      </c>
      <c r="B66" s="121">
        <v>501174</v>
      </c>
      <c r="C66" s="113" t="s">
        <v>58</v>
      </c>
      <c r="D66" s="114" t="s">
        <v>183</v>
      </c>
      <c r="E66" s="115" t="str">
        <f>IFERROR(_xlfn.XLOOKUP(B66,[2]Active!$B:$B,[2]Active!$S:$S),0)</f>
        <v>MYR</v>
      </c>
      <c r="F66" s="115" t="str">
        <f>IFERROR(_xlfn.XLOOKUP(B66,[2]Active!$B:$B,[2]Active!$U:$U),0)</f>
        <v>No</v>
      </c>
      <c r="G66" s="116" t="s">
        <v>62</v>
      </c>
      <c r="H66" s="116">
        <f>IFERROR(_xlfn.XLOOKUP(B66,'V2'!A:A,'V2'!S:S),0)</f>
        <v>1</v>
      </c>
      <c r="I66" s="116">
        <v>1</v>
      </c>
      <c r="J66" s="116" t="b">
        <f t="shared" si="0"/>
        <v>1</v>
      </c>
      <c r="K66" s="111">
        <f t="shared" si="1"/>
        <v>2938.4446561360342</v>
      </c>
      <c r="L66" s="111">
        <f>IFERROR(_xlfn.XLOOKUP(B66,'V2'!A:A,'V2'!Q:Q),0)</f>
        <v>2889.1922563705389</v>
      </c>
      <c r="M66" s="112">
        <f>IFERROR(_xlfn.XLOOKUP(B66,'V2'!A:A,'V2'!L:L),0)</f>
        <v>49.25239976549549</v>
      </c>
      <c r="N66" s="112">
        <f t="shared" si="2"/>
        <v>2332.2441043880494</v>
      </c>
      <c r="O66" s="119">
        <v>2199.6346619065166</v>
      </c>
      <c r="P66" s="119">
        <v>132.60944248153274</v>
      </c>
      <c r="Q66" s="117">
        <f t="shared" si="3"/>
        <v>606.20055174798472</v>
      </c>
      <c r="R66" s="117">
        <f t="shared" si="4"/>
        <v>689.55759446402226</v>
      </c>
      <c r="S66" s="117">
        <f t="shared" si="5"/>
        <v>-83.357042716037256</v>
      </c>
      <c r="U66" s="1"/>
      <c r="V66" s="1"/>
      <c r="W66" s="104"/>
      <c r="X66" s="104"/>
      <c r="AA66" s="118"/>
      <c r="AD66" s="104"/>
    </row>
    <row r="67" spans="1:30" s="23" customFormat="1" x14ac:dyDescent="0.3">
      <c r="A67" s="120" t="s">
        <v>318</v>
      </c>
      <c r="B67" s="121">
        <v>501255</v>
      </c>
      <c r="C67" s="113" t="s">
        <v>58</v>
      </c>
      <c r="D67" s="114" t="s">
        <v>319</v>
      </c>
      <c r="E67" s="115" t="str">
        <f>IFERROR(_xlfn.XLOOKUP(B67,[2]Active!$B:$B,[2]Active!$S:$S),0)</f>
        <v>MYR</v>
      </c>
      <c r="F67" s="115" t="str">
        <f>IFERROR(_xlfn.XLOOKUP(B67,[2]Active!$B:$B,[2]Active!$U:$U),0)</f>
        <v>No</v>
      </c>
      <c r="G67" s="116" t="s">
        <v>62</v>
      </c>
      <c r="H67" s="116">
        <f>IFERROR(_xlfn.XLOOKUP(B67,'V2'!A:A,'V2'!S:S),0)</f>
        <v>1</v>
      </c>
      <c r="I67" s="115">
        <v>1</v>
      </c>
      <c r="J67" s="116" t="b">
        <f t="shared" si="0"/>
        <v>1</v>
      </c>
      <c r="K67" s="111">
        <f t="shared" si="1"/>
        <v>220799.92899629503</v>
      </c>
      <c r="L67" s="111">
        <f>IFERROR(_xlfn.XLOOKUP(B67,'V2'!A:A,'V2'!Q:Q),0)</f>
        <v>41953.726984481385</v>
      </c>
      <c r="M67" s="112">
        <f>IFERROR(_xlfn.XLOOKUP(B67,'V2'!A:A,'V2'!L:L),0)</f>
        <v>178846.20201181364</v>
      </c>
      <c r="N67" s="112">
        <f t="shared" si="2"/>
        <v>220676.10211682096</v>
      </c>
      <c r="O67" s="119">
        <v>23496.196237798082</v>
      </c>
      <c r="P67" s="119">
        <v>197179.90587902287</v>
      </c>
      <c r="Q67" s="117">
        <f t="shared" si="3"/>
        <v>123.82687947407248</v>
      </c>
      <c r="R67" s="117">
        <f t="shared" si="4"/>
        <v>18457.530746683304</v>
      </c>
      <c r="S67" s="117">
        <f t="shared" si="5"/>
        <v>-18333.703867209231</v>
      </c>
      <c r="U67" s="1"/>
      <c r="V67" s="1"/>
      <c r="W67" s="104"/>
      <c r="X67" s="104"/>
      <c r="AA67" s="118"/>
      <c r="AD67" s="104"/>
    </row>
    <row r="68" spans="1:30" s="23" customFormat="1" x14ac:dyDescent="0.3">
      <c r="A68" s="120" t="s">
        <v>184</v>
      </c>
      <c r="B68" s="121">
        <v>501188</v>
      </c>
      <c r="C68" s="113" t="s">
        <v>58</v>
      </c>
      <c r="D68" s="114" t="s">
        <v>185</v>
      </c>
      <c r="E68" s="115" t="str">
        <f>IFERROR(_xlfn.XLOOKUP(B68,[2]Active!$B:$B,[2]Active!$S:$S),0)</f>
        <v>MYR</v>
      </c>
      <c r="F68" s="115" t="str">
        <f>IFERROR(_xlfn.XLOOKUP(B68,[2]Active!$B:$B,[2]Active!$U:$U),0)</f>
        <v>No</v>
      </c>
      <c r="G68" s="116" t="s">
        <v>62</v>
      </c>
      <c r="H68" s="116">
        <f>IFERROR(_xlfn.XLOOKUP(B68,'V2'!A:A,'V2'!S:S),0)</f>
        <v>1</v>
      </c>
      <c r="I68" s="116">
        <v>1</v>
      </c>
      <c r="J68" s="116" t="b">
        <f t="shared" ref="J68:J131" si="6">H68=I68</f>
        <v>1</v>
      </c>
      <c r="K68" s="111">
        <f t="shared" ref="K68:K131" si="7">L68+M68</f>
        <v>1866.0597125003401</v>
      </c>
      <c r="L68" s="111">
        <f>IFERROR(_xlfn.XLOOKUP(B68,'V2'!A:A,'V2'!Q:Q),0)</f>
        <v>1866.0597125003401</v>
      </c>
      <c r="M68" s="112">
        <f>IFERROR(_xlfn.XLOOKUP(B68,'V2'!A:A,'V2'!L:L),0)</f>
        <v>0</v>
      </c>
      <c r="N68" s="112">
        <f t="shared" ref="N68:N131" si="8">O68+P68</f>
        <v>1912.2704979532398</v>
      </c>
      <c r="O68" s="119">
        <v>1912.2704979532398</v>
      </c>
      <c r="P68" s="119">
        <v>0</v>
      </c>
      <c r="Q68" s="117">
        <f t="shared" ref="Q68:Q131" si="9">K68-N68</f>
        <v>-46.2107854528997</v>
      </c>
      <c r="R68" s="117">
        <f t="shared" ref="R68:R131" si="10">L68-O68</f>
        <v>-46.2107854528997</v>
      </c>
      <c r="S68" s="117">
        <f t="shared" ref="S68:S131" si="11">M68-P68</f>
        <v>0</v>
      </c>
      <c r="U68" s="1"/>
      <c r="V68" s="1"/>
      <c r="W68" s="104"/>
      <c r="X68" s="104"/>
      <c r="AA68" s="118"/>
      <c r="AD68" s="104"/>
    </row>
    <row r="69" spans="1:30" s="23" customFormat="1" x14ac:dyDescent="0.3">
      <c r="A69" s="120" t="s">
        <v>195</v>
      </c>
      <c r="B69" s="121">
        <v>501241</v>
      </c>
      <c r="C69" s="113" t="s">
        <v>58</v>
      </c>
      <c r="D69" s="114" t="s">
        <v>187</v>
      </c>
      <c r="E69" s="115" t="str">
        <f>IFERROR(_xlfn.XLOOKUP(B69,[2]Active!$B:$B,[2]Active!$S:$S),0)</f>
        <v>USD</v>
      </c>
      <c r="F69" s="115" t="str">
        <f>IFERROR(_xlfn.XLOOKUP(B69,[2]Active!$B:$B,[2]Active!$U:$U),0)</f>
        <v>No</v>
      </c>
      <c r="G69" s="116" t="s">
        <v>62</v>
      </c>
      <c r="H69" s="116">
        <f>IFERROR(_xlfn.XLOOKUP(B69,'V2'!A:A,'V2'!S:S),0)</f>
        <v>1</v>
      </c>
      <c r="I69" s="116">
        <v>1</v>
      </c>
      <c r="J69" s="116" t="b">
        <f t="shared" si="6"/>
        <v>1</v>
      </c>
      <c r="K69" s="111">
        <f t="shared" si="7"/>
        <v>167062.42507173918</v>
      </c>
      <c r="L69" s="111">
        <f>IFERROR(_xlfn.XLOOKUP(B69,'V2'!A:A,'V2'!Q:Q),0)</f>
        <v>167062.42507173918</v>
      </c>
      <c r="M69" s="112">
        <f>IFERROR(_xlfn.XLOOKUP(B69,'V2'!A:A,'V2'!L:L),0)</f>
        <v>0</v>
      </c>
      <c r="N69" s="112">
        <f t="shared" si="8"/>
        <v>80034.39757027512</v>
      </c>
      <c r="O69" s="119">
        <v>80034.39757027512</v>
      </c>
      <c r="P69" s="119">
        <v>0</v>
      </c>
      <c r="Q69" s="117">
        <f t="shared" si="9"/>
        <v>87028.027501464065</v>
      </c>
      <c r="R69" s="117">
        <f t="shared" si="10"/>
        <v>87028.027501464065</v>
      </c>
      <c r="S69" s="117">
        <f t="shared" si="11"/>
        <v>0</v>
      </c>
      <c r="U69" s="1"/>
      <c r="V69" s="1"/>
      <c r="W69" s="104"/>
      <c r="X69" s="104"/>
      <c r="AA69" s="118"/>
      <c r="AD69" s="104"/>
    </row>
    <row r="70" spans="1:30" s="23" customFormat="1" x14ac:dyDescent="0.3">
      <c r="A70" s="120" t="s">
        <v>186</v>
      </c>
      <c r="B70" s="121">
        <v>501230</v>
      </c>
      <c r="C70" s="113" t="s">
        <v>99</v>
      </c>
      <c r="D70" s="114" t="s">
        <v>187</v>
      </c>
      <c r="E70" s="115" t="str">
        <f>IFERROR(_xlfn.XLOOKUP(B70,[2]Active!$B:$B,[2]Active!$S:$S),0)</f>
        <v>USD</v>
      </c>
      <c r="F70" s="115" t="str">
        <f>IFERROR(_xlfn.XLOOKUP(B70,[2]Active!$B:$B,[2]Active!$U:$U),0)</f>
        <v>No</v>
      </c>
      <c r="G70" s="116" t="s">
        <v>62</v>
      </c>
      <c r="H70" s="116">
        <f>IFERROR(_xlfn.XLOOKUP(B70,'V2'!A:A,'V2'!S:S),0)</f>
        <v>1</v>
      </c>
      <c r="I70" s="116">
        <v>1</v>
      </c>
      <c r="J70" s="116" t="b">
        <f t="shared" si="6"/>
        <v>1</v>
      </c>
      <c r="K70" s="111">
        <f t="shared" si="7"/>
        <v>28546258.625486169</v>
      </c>
      <c r="L70" s="111">
        <f>IFERROR(_xlfn.XLOOKUP(B70,'V2'!A:A,'V2'!Q:Q),0)</f>
        <v>28546258.625486169</v>
      </c>
      <c r="M70" s="112">
        <f>IFERROR(_xlfn.XLOOKUP(B70,'V2'!A:A,'V2'!L:L),0)</f>
        <v>0</v>
      </c>
      <c r="N70" s="112">
        <f t="shared" si="8"/>
        <v>28026274.467144579</v>
      </c>
      <c r="O70" s="119">
        <v>28026274.467144579</v>
      </c>
      <c r="P70" s="119">
        <v>0</v>
      </c>
      <c r="Q70" s="117">
        <f t="shared" si="9"/>
        <v>519984.15834159032</v>
      </c>
      <c r="R70" s="117">
        <f t="shared" si="10"/>
        <v>519984.15834159032</v>
      </c>
      <c r="S70" s="117">
        <f t="shared" si="11"/>
        <v>0</v>
      </c>
      <c r="U70" s="1"/>
      <c r="V70" s="1"/>
      <c r="W70" s="104"/>
      <c r="X70" s="104"/>
      <c r="AA70" s="118"/>
      <c r="AD70" s="104"/>
    </row>
    <row r="71" spans="1:30" s="23" customFormat="1" x14ac:dyDescent="0.3">
      <c r="A71" s="122" t="s">
        <v>188</v>
      </c>
      <c r="B71" s="113" t="s">
        <v>197</v>
      </c>
      <c r="C71" s="113" t="s">
        <v>99</v>
      </c>
      <c r="D71" s="114" t="s">
        <v>190</v>
      </c>
      <c r="E71" s="115" t="str">
        <f>IFERROR(_xlfn.XLOOKUP(B71,[2]Active!$B:$B,[2]Active!$S:$S),0)</f>
        <v>MYR</v>
      </c>
      <c r="F71" s="115" t="str">
        <f>IFERROR(_xlfn.XLOOKUP(B71,[2]Active!$B:$B,[2]Active!$U:$U),0)</f>
        <v>No</v>
      </c>
      <c r="G71" s="116" t="s">
        <v>12</v>
      </c>
      <c r="H71" s="116">
        <f>IFERROR(_xlfn.XLOOKUP(B71,'V2'!A:A,'V2'!S:S),0)</f>
        <v>1</v>
      </c>
      <c r="I71" s="116">
        <v>1</v>
      </c>
      <c r="J71" s="116" t="b">
        <f t="shared" si="6"/>
        <v>1</v>
      </c>
      <c r="K71" s="111">
        <f t="shared" si="7"/>
        <v>23421.24104193844</v>
      </c>
      <c r="L71" s="111">
        <f>IFERROR(_xlfn.XLOOKUP(B71,'V2'!A:A,'V2'!Q:Q),0)</f>
        <v>0</v>
      </c>
      <c r="M71" s="112">
        <f>IFERROR(_xlfn.XLOOKUP(B71,'V2'!A:A,'V2'!L:L),0)</f>
        <v>23421.24104193844</v>
      </c>
      <c r="N71" s="112">
        <f t="shared" si="8"/>
        <v>23574.785747530317</v>
      </c>
      <c r="O71" s="119">
        <v>0</v>
      </c>
      <c r="P71" s="119">
        <v>23574.785747530317</v>
      </c>
      <c r="Q71" s="117">
        <f t="shared" si="9"/>
        <v>-153.54470559187757</v>
      </c>
      <c r="R71" s="117">
        <f t="shared" si="10"/>
        <v>0</v>
      </c>
      <c r="S71" s="117">
        <f t="shared" si="11"/>
        <v>-153.54470559187757</v>
      </c>
      <c r="W71" s="104"/>
      <c r="X71" s="104"/>
      <c r="AA71" s="118"/>
      <c r="AD71" s="104"/>
    </row>
    <row r="72" spans="1:30" s="23" customFormat="1" x14ac:dyDescent="0.3">
      <c r="A72" s="122" t="s">
        <v>188</v>
      </c>
      <c r="B72" s="113" t="s">
        <v>200</v>
      </c>
      <c r="C72" s="113" t="s">
        <v>99</v>
      </c>
      <c r="D72" s="114" t="s">
        <v>190</v>
      </c>
      <c r="E72" s="115" t="str">
        <f>IFERROR(_xlfn.XLOOKUP(B72,[2]Active!$B:$B,[2]Active!$S:$S),0)</f>
        <v>MYR</v>
      </c>
      <c r="F72" s="115" t="str">
        <f>IFERROR(_xlfn.XLOOKUP(B72,[2]Active!$B:$B,[2]Active!$U:$U),0)</f>
        <v>No</v>
      </c>
      <c r="G72" s="116" t="s">
        <v>12</v>
      </c>
      <c r="H72" s="116">
        <f>IFERROR(_xlfn.XLOOKUP(B72,'V2'!A:A,'V2'!S:S),0)</f>
        <v>1</v>
      </c>
      <c r="I72" s="116">
        <v>1</v>
      </c>
      <c r="J72" s="116" t="b">
        <f t="shared" si="6"/>
        <v>1</v>
      </c>
      <c r="K72" s="111">
        <f t="shared" si="7"/>
        <v>1561.4160694625623</v>
      </c>
      <c r="L72" s="111">
        <f>IFERROR(_xlfn.XLOOKUP(B72,'V2'!A:A,'V2'!Q:Q),0)</f>
        <v>0</v>
      </c>
      <c r="M72" s="112">
        <f>IFERROR(_xlfn.XLOOKUP(B72,'V2'!A:A,'V2'!L:L),0)</f>
        <v>1561.4160694625623</v>
      </c>
      <c r="N72" s="112">
        <f t="shared" si="8"/>
        <v>1571.6523831686875</v>
      </c>
      <c r="O72" s="119">
        <v>0</v>
      </c>
      <c r="P72" s="119">
        <v>1571.6523831686875</v>
      </c>
      <c r="Q72" s="117">
        <f t="shared" si="9"/>
        <v>-10.236313706125202</v>
      </c>
      <c r="R72" s="117">
        <f t="shared" si="10"/>
        <v>0</v>
      </c>
      <c r="S72" s="117">
        <f t="shared" si="11"/>
        <v>-10.236313706125202</v>
      </c>
      <c r="W72" s="104"/>
      <c r="X72" s="104"/>
      <c r="AA72" s="118"/>
      <c r="AD72" s="104"/>
    </row>
    <row r="73" spans="1:30" s="23" customFormat="1" x14ac:dyDescent="0.3">
      <c r="A73" s="122" t="s">
        <v>188</v>
      </c>
      <c r="B73" s="113" t="s">
        <v>201</v>
      </c>
      <c r="C73" s="113" t="s">
        <v>99</v>
      </c>
      <c r="D73" s="114" t="s">
        <v>190</v>
      </c>
      <c r="E73" s="115" t="str">
        <f>IFERROR(_xlfn.XLOOKUP(B73,[2]Active!$B:$B,[2]Active!$S:$S),0)</f>
        <v>MYR</v>
      </c>
      <c r="F73" s="115" t="str">
        <f>IFERROR(_xlfn.XLOOKUP(B73,[2]Active!$B:$B,[2]Active!$U:$U),0)</f>
        <v>No</v>
      </c>
      <c r="G73" s="116" t="s">
        <v>12</v>
      </c>
      <c r="H73" s="116">
        <f>IFERROR(_xlfn.XLOOKUP(B73,'V2'!A:A,'V2'!S:S),0)</f>
        <v>1</v>
      </c>
      <c r="I73" s="116">
        <v>1</v>
      </c>
      <c r="J73" s="116" t="b">
        <f t="shared" si="6"/>
        <v>1</v>
      </c>
      <c r="K73" s="111">
        <f t="shared" si="7"/>
        <v>1040.9440463083749</v>
      </c>
      <c r="L73" s="111">
        <f>IFERROR(_xlfn.XLOOKUP(B73,'V2'!A:A,'V2'!Q:Q),0)</f>
        <v>0</v>
      </c>
      <c r="M73" s="112">
        <f>IFERROR(_xlfn.XLOOKUP(B73,'V2'!A:A,'V2'!L:L),0)</f>
        <v>1040.9440463083749</v>
      </c>
      <c r="N73" s="112">
        <f t="shared" si="8"/>
        <v>1047.7682554457917</v>
      </c>
      <c r="O73" s="119">
        <v>0</v>
      </c>
      <c r="P73" s="119">
        <v>1047.7682554457917</v>
      </c>
      <c r="Q73" s="117">
        <f t="shared" si="9"/>
        <v>-6.8242091374168012</v>
      </c>
      <c r="R73" s="117">
        <f t="shared" si="10"/>
        <v>0</v>
      </c>
      <c r="S73" s="117">
        <f t="shared" si="11"/>
        <v>-6.8242091374168012</v>
      </c>
      <c r="W73" s="104"/>
      <c r="X73" s="104"/>
      <c r="AA73" s="118"/>
      <c r="AD73" s="104"/>
    </row>
    <row r="74" spans="1:30" s="23" customFormat="1" x14ac:dyDescent="0.3">
      <c r="A74" s="122" t="s">
        <v>188</v>
      </c>
      <c r="B74" s="113" t="s">
        <v>202</v>
      </c>
      <c r="C74" s="113" t="s">
        <v>99</v>
      </c>
      <c r="D74" s="114" t="s">
        <v>190</v>
      </c>
      <c r="E74" s="115" t="str">
        <f>IFERROR(_xlfn.XLOOKUP(B74,[2]Active!$B:$B,[2]Active!$S:$S),0)</f>
        <v>MYR</v>
      </c>
      <c r="F74" s="115" t="str">
        <f>IFERROR(_xlfn.XLOOKUP(B74,[2]Active!$B:$B,[2]Active!$U:$U),0)</f>
        <v>No</v>
      </c>
      <c r="G74" s="116" t="s">
        <v>12</v>
      </c>
      <c r="H74" s="116">
        <f>IFERROR(_xlfn.XLOOKUP(B74,'V2'!A:A,'V2'!S:S),0)</f>
        <v>1</v>
      </c>
      <c r="I74" s="116">
        <v>1</v>
      </c>
      <c r="J74" s="116" t="b">
        <f t="shared" si="6"/>
        <v>1</v>
      </c>
      <c r="K74" s="111">
        <f t="shared" si="7"/>
        <v>1040.9440463083749</v>
      </c>
      <c r="L74" s="111">
        <f>IFERROR(_xlfn.XLOOKUP(B74,'V2'!A:A,'V2'!Q:Q),0)</f>
        <v>0</v>
      </c>
      <c r="M74" s="112">
        <f>IFERROR(_xlfn.XLOOKUP(B74,'V2'!A:A,'V2'!L:L),0)</f>
        <v>1040.9440463083749</v>
      </c>
      <c r="N74" s="112">
        <f t="shared" si="8"/>
        <v>1047.7682554457917</v>
      </c>
      <c r="O74" s="119">
        <v>0</v>
      </c>
      <c r="P74" s="119">
        <v>1047.7682554457917</v>
      </c>
      <c r="Q74" s="117">
        <f t="shared" si="9"/>
        <v>-6.8242091374168012</v>
      </c>
      <c r="R74" s="117">
        <f t="shared" si="10"/>
        <v>0</v>
      </c>
      <c r="S74" s="117">
        <f t="shared" si="11"/>
        <v>-6.8242091374168012</v>
      </c>
      <c r="W74" s="104"/>
      <c r="X74" s="104"/>
      <c r="AA74" s="118"/>
      <c r="AD74" s="104"/>
    </row>
    <row r="75" spans="1:30" s="23" customFormat="1" x14ac:dyDescent="0.3">
      <c r="A75" s="122" t="s">
        <v>188</v>
      </c>
      <c r="B75" s="113" t="s">
        <v>199</v>
      </c>
      <c r="C75" s="113" t="s">
        <v>99</v>
      </c>
      <c r="D75" s="114" t="s">
        <v>190</v>
      </c>
      <c r="E75" s="115" t="str">
        <f>IFERROR(_xlfn.XLOOKUP(B75,[2]Active!$B:$B,[2]Active!$S:$S),0)</f>
        <v>MYR</v>
      </c>
      <c r="F75" s="115" t="str">
        <f>IFERROR(_xlfn.XLOOKUP(B75,[2]Active!$B:$B,[2]Active!$U:$U),0)</f>
        <v>No</v>
      </c>
      <c r="G75" s="116" t="s">
        <v>12</v>
      </c>
      <c r="H75" s="116">
        <f>IFERROR(_xlfn.XLOOKUP(B75,'V2'!A:A,'V2'!S:S),0)</f>
        <v>1</v>
      </c>
      <c r="I75" s="116">
        <v>1</v>
      </c>
      <c r="J75" s="116" t="b">
        <f t="shared" si="6"/>
        <v>1</v>
      </c>
      <c r="K75" s="111">
        <f t="shared" si="7"/>
        <v>4684.2482083876885</v>
      </c>
      <c r="L75" s="111">
        <f>IFERROR(_xlfn.XLOOKUP(B75,'V2'!A:A,'V2'!Q:Q),0)</f>
        <v>0</v>
      </c>
      <c r="M75" s="112">
        <f>IFERROR(_xlfn.XLOOKUP(B75,'V2'!A:A,'V2'!L:L),0)</f>
        <v>4684.2482083876885</v>
      </c>
      <c r="N75" s="112">
        <f t="shared" si="8"/>
        <v>4714.9571495060636</v>
      </c>
      <c r="O75" s="119">
        <v>0</v>
      </c>
      <c r="P75" s="119">
        <v>4714.9571495060636</v>
      </c>
      <c r="Q75" s="117">
        <f t="shared" si="9"/>
        <v>-30.708941118375151</v>
      </c>
      <c r="R75" s="117">
        <f t="shared" si="10"/>
        <v>0</v>
      </c>
      <c r="S75" s="117">
        <f t="shared" si="11"/>
        <v>-30.708941118375151</v>
      </c>
      <c r="W75" s="104"/>
      <c r="X75" s="104"/>
      <c r="AA75" s="118"/>
      <c r="AD75" s="104"/>
    </row>
    <row r="76" spans="1:30" s="23" customFormat="1" x14ac:dyDescent="0.3">
      <c r="A76" s="122" t="s">
        <v>188</v>
      </c>
      <c r="B76" s="113" t="s">
        <v>198</v>
      </c>
      <c r="C76" s="113" t="s">
        <v>99</v>
      </c>
      <c r="D76" s="114" t="s">
        <v>190</v>
      </c>
      <c r="E76" s="115" t="str">
        <f>IFERROR(_xlfn.XLOOKUP(B76,[2]Active!$B:$B,[2]Active!$S:$S),0)</f>
        <v>MYR</v>
      </c>
      <c r="F76" s="115" t="str">
        <f>IFERROR(_xlfn.XLOOKUP(B76,[2]Active!$B:$B,[2]Active!$U:$U),0)</f>
        <v>No</v>
      </c>
      <c r="G76" s="116" t="s">
        <v>12</v>
      </c>
      <c r="H76" s="116">
        <f>IFERROR(_xlfn.XLOOKUP(B76,'V2'!A:A,'V2'!S:S),0)</f>
        <v>1</v>
      </c>
      <c r="I76" s="116">
        <v>1</v>
      </c>
      <c r="J76" s="116" t="b">
        <f t="shared" si="6"/>
        <v>1</v>
      </c>
      <c r="K76" s="111">
        <f t="shared" si="7"/>
        <v>15893.703719996029</v>
      </c>
      <c r="L76" s="111">
        <f>IFERROR(_xlfn.XLOOKUP(B76,'V2'!A:A,'V2'!Q:Q),0)</f>
        <v>0</v>
      </c>
      <c r="M76" s="112">
        <f>IFERROR(_xlfn.XLOOKUP(B76,'V2'!A:A,'V2'!L:L),0)</f>
        <v>15893.703719996029</v>
      </c>
      <c r="N76" s="112">
        <f t="shared" si="8"/>
        <v>15997.899482043033</v>
      </c>
      <c r="O76" s="119">
        <v>0</v>
      </c>
      <c r="P76" s="119">
        <v>15997.899482043033</v>
      </c>
      <c r="Q76" s="117">
        <f t="shared" si="9"/>
        <v>-104.19576204700388</v>
      </c>
      <c r="R76" s="117">
        <f t="shared" si="10"/>
        <v>0</v>
      </c>
      <c r="S76" s="117">
        <f t="shared" si="11"/>
        <v>-104.19576204700388</v>
      </c>
      <c r="W76" s="104"/>
      <c r="X76" s="104"/>
      <c r="AA76" s="118"/>
      <c r="AD76" s="104"/>
    </row>
    <row r="77" spans="1:30" s="23" customFormat="1" x14ac:dyDescent="0.3">
      <c r="A77" s="122" t="s">
        <v>188</v>
      </c>
      <c r="B77" s="113" t="s">
        <v>196</v>
      </c>
      <c r="C77" s="113" t="s">
        <v>99</v>
      </c>
      <c r="D77" s="114" t="s">
        <v>190</v>
      </c>
      <c r="E77" s="115" t="str">
        <f>IFERROR(_xlfn.XLOOKUP(B77,[2]Active!$B:$B,[2]Active!$S:$S),0)</f>
        <v>MYR</v>
      </c>
      <c r="F77" s="115" t="str">
        <f>IFERROR(_xlfn.XLOOKUP(B77,[2]Active!$B:$B,[2]Active!$U:$U),0)</f>
        <v>No</v>
      </c>
      <c r="G77" s="116" t="s">
        <v>12</v>
      </c>
      <c r="H77" s="116">
        <f>IFERROR(_xlfn.XLOOKUP(B77,'V2'!A:A,'V2'!S:S),0)</f>
        <v>1</v>
      </c>
      <c r="I77" s="116">
        <v>1</v>
      </c>
      <c r="J77" s="116" t="b">
        <f t="shared" si="6"/>
        <v>1</v>
      </c>
      <c r="K77" s="111">
        <f t="shared" si="7"/>
        <v>43719.649944951743</v>
      </c>
      <c r="L77" s="111">
        <f>IFERROR(_xlfn.XLOOKUP(B77,'V2'!A:A,'V2'!Q:Q),0)</f>
        <v>0</v>
      </c>
      <c r="M77" s="112">
        <f>IFERROR(_xlfn.XLOOKUP(B77,'V2'!A:A,'V2'!L:L),0)</f>
        <v>43719.649944951743</v>
      </c>
      <c r="N77" s="112">
        <f t="shared" si="8"/>
        <v>44006.266728723254</v>
      </c>
      <c r="O77" s="119">
        <v>0</v>
      </c>
      <c r="P77" s="119">
        <v>44006.266728723254</v>
      </c>
      <c r="Q77" s="117">
        <f t="shared" si="9"/>
        <v>-286.61678377151111</v>
      </c>
      <c r="R77" s="117">
        <f t="shared" si="10"/>
        <v>0</v>
      </c>
      <c r="S77" s="117">
        <f t="shared" si="11"/>
        <v>-286.61678377151111</v>
      </c>
      <c r="W77" s="104"/>
      <c r="X77" s="104"/>
      <c r="AA77" s="118"/>
      <c r="AD77" s="104"/>
    </row>
    <row r="78" spans="1:30" s="23" customFormat="1" x14ac:dyDescent="0.3">
      <c r="A78" s="122" t="s">
        <v>188</v>
      </c>
      <c r="B78" s="113" t="s">
        <v>192</v>
      </c>
      <c r="C78" s="113" t="s">
        <v>99</v>
      </c>
      <c r="D78" s="114" t="s">
        <v>190</v>
      </c>
      <c r="E78" s="115" t="str">
        <f>IFERROR(_xlfn.XLOOKUP(B78,[2]Active!$B:$B,[2]Active!$S:$S),0)</f>
        <v>MYR</v>
      </c>
      <c r="F78" s="115" t="str">
        <f>IFERROR(_xlfn.XLOOKUP(B78,[2]Active!$B:$B,[2]Active!$U:$U),0)</f>
        <v>No</v>
      </c>
      <c r="G78" s="116" t="s">
        <v>12</v>
      </c>
      <c r="H78" s="116">
        <f>IFERROR(_xlfn.XLOOKUP(B78,'V2'!A:A,'V2'!S:S),0)</f>
        <v>1</v>
      </c>
      <c r="I78" s="116">
        <v>1</v>
      </c>
      <c r="J78" s="116" t="b">
        <f t="shared" si="6"/>
        <v>1</v>
      </c>
      <c r="K78" s="111">
        <f t="shared" si="7"/>
        <v>87439.299889903486</v>
      </c>
      <c r="L78" s="111">
        <f>IFERROR(_xlfn.XLOOKUP(B78,'V2'!A:A,'V2'!Q:Q),0)</f>
        <v>0</v>
      </c>
      <c r="M78" s="112">
        <f>IFERROR(_xlfn.XLOOKUP(B78,'V2'!A:A,'V2'!L:L),0)</f>
        <v>87439.299889903486</v>
      </c>
      <c r="N78" s="112">
        <f t="shared" si="8"/>
        <v>88012.533457446509</v>
      </c>
      <c r="O78" s="119">
        <v>0</v>
      </c>
      <c r="P78" s="119">
        <v>88012.533457446509</v>
      </c>
      <c r="Q78" s="117">
        <f t="shared" si="9"/>
        <v>-573.23356754302222</v>
      </c>
      <c r="R78" s="117">
        <f t="shared" si="10"/>
        <v>0</v>
      </c>
      <c r="S78" s="117">
        <f t="shared" si="11"/>
        <v>-573.23356754302222</v>
      </c>
      <c r="W78" s="104"/>
      <c r="X78" s="104"/>
      <c r="AA78" s="118"/>
      <c r="AD78" s="104"/>
    </row>
    <row r="79" spans="1:30" s="23" customFormat="1" x14ac:dyDescent="0.3">
      <c r="A79" s="122" t="s">
        <v>188</v>
      </c>
      <c r="B79" s="113" t="s">
        <v>189</v>
      </c>
      <c r="C79" s="113" t="s">
        <v>99</v>
      </c>
      <c r="D79" s="114" t="s">
        <v>190</v>
      </c>
      <c r="E79" s="115" t="str">
        <f>IFERROR(_xlfn.XLOOKUP(B79,[2]Active!$B:$B,[2]Active!$S:$S),0)</f>
        <v>MYR</v>
      </c>
      <c r="F79" s="115" t="str">
        <f>IFERROR(_xlfn.XLOOKUP(B79,[2]Active!$B:$B,[2]Active!$U:$U),0)</f>
        <v>No</v>
      </c>
      <c r="G79" s="116" t="s">
        <v>12</v>
      </c>
      <c r="H79" s="116">
        <f>IFERROR(_xlfn.XLOOKUP(B79,'V2'!A:A,'V2'!S:S),0)</f>
        <v>1</v>
      </c>
      <c r="I79" s="116">
        <v>1</v>
      </c>
      <c r="J79" s="116" t="b">
        <f t="shared" si="6"/>
        <v>1</v>
      </c>
      <c r="K79" s="111">
        <f t="shared" si="7"/>
        <v>320610.76626297954</v>
      </c>
      <c r="L79" s="111">
        <f>IFERROR(_xlfn.XLOOKUP(B79,'V2'!A:A,'V2'!Q:Q),0)</f>
        <v>0</v>
      </c>
      <c r="M79" s="112">
        <f>IFERROR(_xlfn.XLOOKUP(B79,'V2'!A:A,'V2'!L:L),0)</f>
        <v>320610.76626297954</v>
      </c>
      <c r="N79" s="112">
        <f t="shared" si="8"/>
        <v>322712.62267730391</v>
      </c>
      <c r="O79" s="119">
        <v>0</v>
      </c>
      <c r="P79" s="119">
        <v>322712.62267730391</v>
      </c>
      <c r="Q79" s="117">
        <f t="shared" si="9"/>
        <v>-2101.8564143243711</v>
      </c>
      <c r="R79" s="117">
        <f t="shared" si="10"/>
        <v>0</v>
      </c>
      <c r="S79" s="117">
        <f t="shared" si="11"/>
        <v>-2101.8564143243711</v>
      </c>
      <c r="T79" s="124">
        <f>SUM(S79:S82,S77:S173)</f>
        <v>-43836.327301253383</v>
      </c>
      <c r="W79" s="104"/>
      <c r="X79" s="104"/>
      <c r="AA79" s="118"/>
      <c r="AD79" s="104"/>
    </row>
    <row r="80" spans="1:30" s="23" customFormat="1" x14ac:dyDescent="0.3">
      <c r="A80" s="122" t="s">
        <v>188</v>
      </c>
      <c r="B80" s="113" t="s">
        <v>193</v>
      </c>
      <c r="C80" s="113" t="s">
        <v>99</v>
      </c>
      <c r="D80" s="114" t="s">
        <v>190</v>
      </c>
      <c r="E80" s="115" t="str">
        <f>IFERROR(_xlfn.XLOOKUP(B80,[2]Active!$B:$B,[2]Active!$S:$S),0)</f>
        <v>MYR</v>
      </c>
      <c r="F80" s="115" t="str">
        <f>IFERROR(_xlfn.XLOOKUP(B80,[2]Active!$B:$B,[2]Active!$U:$U),0)</f>
        <v>No</v>
      </c>
      <c r="G80" s="116" t="s">
        <v>12</v>
      </c>
      <c r="H80" s="116">
        <f>IFERROR(_xlfn.XLOOKUP(B80,'V2'!A:A,'V2'!S:S),0)</f>
        <v>1</v>
      </c>
      <c r="I80" s="116">
        <v>1</v>
      </c>
      <c r="J80" s="116" t="b">
        <f t="shared" si="6"/>
        <v>1</v>
      </c>
      <c r="K80" s="111">
        <f t="shared" si="7"/>
        <v>68702.307056352758</v>
      </c>
      <c r="L80" s="111">
        <f>IFERROR(_xlfn.XLOOKUP(B80,'V2'!A:A,'V2'!Q:Q),0)</f>
        <v>0</v>
      </c>
      <c r="M80" s="112">
        <f>IFERROR(_xlfn.XLOOKUP(B80,'V2'!A:A,'V2'!L:L),0)</f>
        <v>68702.307056352758</v>
      </c>
      <c r="N80" s="112">
        <f t="shared" si="8"/>
        <v>69152.704859422272</v>
      </c>
      <c r="O80" s="119">
        <v>0</v>
      </c>
      <c r="P80" s="119">
        <v>69152.704859422272</v>
      </c>
      <c r="Q80" s="117">
        <f t="shared" si="9"/>
        <v>-450.39780306951434</v>
      </c>
      <c r="R80" s="117">
        <f t="shared" si="10"/>
        <v>0</v>
      </c>
      <c r="S80" s="117">
        <f t="shared" si="11"/>
        <v>-450.39780306951434</v>
      </c>
      <c r="W80" s="104"/>
      <c r="X80" s="104"/>
      <c r="AA80" s="118"/>
      <c r="AD80" s="104"/>
    </row>
    <row r="81" spans="1:30" s="23" customFormat="1" x14ac:dyDescent="0.3">
      <c r="A81" s="122" t="s">
        <v>188</v>
      </c>
      <c r="B81" s="113" t="s">
        <v>194</v>
      </c>
      <c r="C81" s="113" t="s">
        <v>99</v>
      </c>
      <c r="D81" s="114" t="s">
        <v>190</v>
      </c>
      <c r="E81" s="115" t="str">
        <f>IFERROR(_xlfn.XLOOKUP(B81,[2]Active!$B:$B,[2]Active!$S:$S),0)</f>
        <v>MYR</v>
      </c>
      <c r="F81" s="115" t="str">
        <f>IFERROR(_xlfn.XLOOKUP(B81,[2]Active!$B:$B,[2]Active!$U:$U),0)</f>
        <v>No</v>
      </c>
      <c r="G81" s="116" t="s">
        <v>12</v>
      </c>
      <c r="H81" s="116">
        <f>IFERROR(_xlfn.XLOOKUP(B81,'V2'!A:A,'V2'!S:S),0)</f>
        <v>1</v>
      </c>
      <c r="I81" s="116">
        <v>1</v>
      </c>
      <c r="J81" s="116" t="b">
        <f t="shared" si="6"/>
        <v>1</v>
      </c>
      <c r="K81" s="111">
        <f t="shared" si="7"/>
        <v>62456.642778502486</v>
      </c>
      <c r="L81" s="111">
        <f>IFERROR(_xlfn.XLOOKUP(B81,'V2'!A:A,'V2'!Q:Q),0)</f>
        <v>0</v>
      </c>
      <c r="M81" s="112">
        <f>IFERROR(_xlfn.XLOOKUP(B81,'V2'!A:A,'V2'!L:L),0)</f>
        <v>62456.642778502486</v>
      </c>
      <c r="N81" s="112">
        <f t="shared" si="8"/>
        <v>62866.095326747498</v>
      </c>
      <c r="O81" s="119">
        <v>0</v>
      </c>
      <c r="P81" s="119">
        <v>62866.095326747498</v>
      </c>
      <c r="Q81" s="117">
        <f t="shared" si="9"/>
        <v>-409.45254824501171</v>
      </c>
      <c r="R81" s="117">
        <f t="shared" si="10"/>
        <v>0</v>
      </c>
      <c r="S81" s="117">
        <f t="shared" si="11"/>
        <v>-409.45254824501171</v>
      </c>
      <c r="W81" s="104"/>
      <c r="X81" s="104"/>
      <c r="AA81" s="118"/>
      <c r="AD81" s="104"/>
    </row>
    <row r="82" spans="1:30" s="23" customFormat="1" x14ac:dyDescent="0.3">
      <c r="A82" s="122" t="s">
        <v>188</v>
      </c>
      <c r="B82" s="113" t="s">
        <v>191</v>
      </c>
      <c r="C82" s="113" t="s">
        <v>99</v>
      </c>
      <c r="D82" s="114" t="s">
        <v>190</v>
      </c>
      <c r="E82" s="115" t="str">
        <f>IFERROR(_xlfn.XLOOKUP(B82,[2]Active!$B:$B,[2]Active!$S:$S),0)</f>
        <v>MYR</v>
      </c>
      <c r="F82" s="115" t="str">
        <f>IFERROR(_xlfn.XLOOKUP(B82,[2]Active!$B:$B,[2]Active!$U:$U),0)</f>
        <v>No</v>
      </c>
      <c r="G82" s="116" t="s">
        <v>12</v>
      </c>
      <c r="H82" s="116">
        <f>IFERROR(_xlfn.XLOOKUP(B82,'V2'!A:A,'V2'!S:S),0)</f>
        <v>1</v>
      </c>
      <c r="I82" s="116">
        <v>1</v>
      </c>
      <c r="J82" s="116" t="b">
        <f t="shared" si="6"/>
        <v>1</v>
      </c>
      <c r="K82" s="111">
        <f t="shared" si="7"/>
        <v>156141.60694625624</v>
      </c>
      <c r="L82" s="111">
        <f>IFERROR(_xlfn.XLOOKUP(B82,'V2'!A:A,'V2'!Q:Q),0)</f>
        <v>0</v>
      </c>
      <c r="M82" s="112">
        <f>IFERROR(_xlfn.XLOOKUP(B82,'V2'!A:A,'V2'!L:L),0)</f>
        <v>156141.60694625624</v>
      </c>
      <c r="N82" s="112">
        <f t="shared" si="8"/>
        <v>157165.23831686872</v>
      </c>
      <c r="O82" s="119">
        <v>0</v>
      </c>
      <c r="P82" s="119">
        <v>157165.23831686872</v>
      </c>
      <c r="Q82" s="117">
        <f t="shared" si="9"/>
        <v>-1023.6313706124783</v>
      </c>
      <c r="R82" s="117">
        <f t="shared" si="10"/>
        <v>0</v>
      </c>
      <c r="S82" s="117">
        <f t="shared" si="11"/>
        <v>-1023.6313706124783</v>
      </c>
      <c r="W82" s="104"/>
      <c r="X82" s="104"/>
      <c r="AA82" s="118"/>
      <c r="AD82" s="104"/>
    </row>
    <row r="83" spans="1:30" s="23" customFormat="1" x14ac:dyDescent="0.3">
      <c r="A83" s="122" t="s">
        <v>2948</v>
      </c>
      <c r="B83" s="113">
        <v>501263</v>
      </c>
      <c r="C83" s="113" t="s">
        <v>58</v>
      </c>
      <c r="D83" s="114" t="s">
        <v>205</v>
      </c>
      <c r="E83" s="115" t="str">
        <f>IFERROR(_xlfn.XLOOKUP(B83,[2]Active!$B:$B,[2]Active!$S:$S),0)</f>
        <v>USD</v>
      </c>
      <c r="F83" s="115" t="str">
        <f>IFERROR(_xlfn.XLOOKUP(B83,[2]Active!$B:$B,[2]Active!$U:$U),0)</f>
        <v>No</v>
      </c>
      <c r="G83" s="116" t="s">
        <v>62</v>
      </c>
      <c r="H83" s="116">
        <f>IFERROR(_xlfn.XLOOKUP(B83,'V2'!A:A,'V2'!S:S),0)</f>
        <v>1</v>
      </c>
      <c r="I83" s="116">
        <v>0</v>
      </c>
      <c r="J83" s="116" t="b">
        <f t="shared" si="6"/>
        <v>0</v>
      </c>
      <c r="K83" s="111">
        <f t="shared" si="7"/>
        <v>3199652.3893980244</v>
      </c>
      <c r="L83" s="111">
        <f>IFERROR(_xlfn.XLOOKUP(B83,'V2'!A:A,'V2'!Q:Q),0)</f>
        <v>3199652.3893980244</v>
      </c>
      <c r="M83" s="112">
        <f>IFERROR(_xlfn.XLOOKUP(B83,'V2'!A:A,'V2'!L:L),0)</f>
        <v>0</v>
      </c>
      <c r="N83" s="112">
        <f t="shared" si="8"/>
        <v>0</v>
      </c>
      <c r="O83" s="119">
        <v>0</v>
      </c>
      <c r="P83" s="119">
        <v>0</v>
      </c>
      <c r="Q83" s="117">
        <f t="shared" si="9"/>
        <v>3199652.3893980244</v>
      </c>
      <c r="R83" s="117">
        <f t="shared" si="10"/>
        <v>3199652.3893980244</v>
      </c>
      <c r="S83" s="117">
        <f t="shared" si="11"/>
        <v>0</v>
      </c>
      <c r="W83" s="104"/>
      <c r="X83" s="104"/>
      <c r="AA83" s="118"/>
      <c r="AD83" s="104"/>
    </row>
    <row r="84" spans="1:30" s="23" customFormat="1" x14ac:dyDescent="0.3">
      <c r="A84" s="120" t="s">
        <v>204</v>
      </c>
      <c r="B84" s="121">
        <v>501168</v>
      </c>
      <c r="C84" s="113" t="s">
        <v>58</v>
      </c>
      <c r="D84" s="114" t="s">
        <v>205</v>
      </c>
      <c r="E84" s="115" t="str">
        <f>IFERROR(_xlfn.XLOOKUP(B84,[2]Active!$B:$B,[2]Active!$S:$S),0)</f>
        <v>USD</v>
      </c>
      <c r="F84" s="115" t="str">
        <f>IFERROR(_xlfn.XLOOKUP(B84,[2]Active!$B:$B,[2]Active!$U:$U),0)</f>
        <v>No</v>
      </c>
      <c r="G84" s="116" t="s">
        <v>62</v>
      </c>
      <c r="H84" s="116">
        <f>IFERROR(_xlfn.XLOOKUP(B84,'V2'!A:A,'V2'!S:S),0)</f>
        <v>1</v>
      </c>
      <c r="I84" s="116">
        <v>1</v>
      </c>
      <c r="J84" s="116" t="b">
        <f t="shared" si="6"/>
        <v>1</v>
      </c>
      <c r="K84" s="111">
        <f t="shared" si="7"/>
        <v>2538587.8622600716</v>
      </c>
      <c r="L84" s="111">
        <f>IFERROR(_xlfn.XLOOKUP(B84,'V2'!A:A,'V2'!Q:Q),0)</f>
        <v>1052891.7765929135</v>
      </c>
      <c r="M84" s="112">
        <f>IFERROR(_xlfn.XLOOKUP(B84,'V2'!A:A,'V2'!L:L),0)</f>
        <v>1485696.085667158</v>
      </c>
      <c r="N84" s="112">
        <f t="shared" si="8"/>
        <v>3155819.8187890123</v>
      </c>
      <c r="O84" s="119">
        <v>1358821.5605071883</v>
      </c>
      <c r="P84" s="119">
        <v>1796998.2582818239</v>
      </c>
      <c r="Q84" s="117">
        <f t="shared" si="9"/>
        <v>-617231.9565289407</v>
      </c>
      <c r="R84" s="117">
        <f t="shared" si="10"/>
        <v>-305929.78391427477</v>
      </c>
      <c r="S84" s="117">
        <f t="shared" si="11"/>
        <v>-311302.17261466593</v>
      </c>
      <c r="U84" s="1"/>
      <c r="V84" s="1"/>
      <c r="W84" s="104"/>
      <c r="X84" s="104"/>
      <c r="AA84" s="118"/>
      <c r="AD84" s="104"/>
    </row>
    <row r="85" spans="1:30" s="23" customFormat="1" x14ac:dyDescent="0.3">
      <c r="A85" s="120" t="s">
        <v>206</v>
      </c>
      <c r="B85" s="121">
        <v>500694</v>
      </c>
      <c r="C85" s="113" t="s">
        <v>58</v>
      </c>
      <c r="D85" s="114" t="s">
        <v>207</v>
      </c>
      <c r="E85" s="115" t="str">
        <f>IFERROR(_xlfn.XLOOKUP(B85,[2]Active!$B:$B,[2]Active!$S:$S),0)</f>
        <v>MYR</v>
      </c>
      <c r="F85" s="115" t="str">
        <f>IFERROR(_xlfn.XLOOKUP(B85,[2]Active!$B:$B,[2]Active!$U:$U),0)</f>
        <v>No</v>
      </c>
      <c r="G85" s="116" t="s">
        <v>62</v>
      </c>
      <c r="H85" s="116">
        <f>IFERROR(_xlfn.XLOOKUP(B85,'V2'!A:A,'V2'!S:S),0)</f>
        <v>1</v>
      </c>
      <c r="I85" s="116">
        <v>1</v>
      </c>
      <c r="J85" s="116" t="b">
        <f t="shared" si="6"/>
        <v>1</v>
      </c>
      <c r="K85" s="111">
        <f t="shared" si="7"/>
        <v>2136749.021827538</v>
      </c>
      <c r="L85" s="111">
        <f>IFERROR(_xlfn.XLOOKUP(B85,'V2'!A:A,'V2'!Q:Q),0)</f>
        <v>343410.6773470901</v>
      </c>
      <c r="M85" s="112">
        <f>IFERROR(_xlfn.XLOOKUP(B85,'V2'!A:A,'V2'!L:L),0)</f>
        <v>1793338.3444804479</v>
      </c>
      <c r="N85" s="112">
        <f t="shared" si="8"/>
        <v>2341549.7844842775</v>
      </c>
      <c r="O85" s="119">
        <v>648319.20106919552</v>
      </c>
      <c r="P85" s="119">
        <v>1693230.583415082</v>
      </c>
      <c r="Q85" s="117">
        <f t="shared" si="9"/>
        <v>-204800.76265673945</v>
      </c>
      <c r="R85" s="117">
        <f t="shared" si="10"/>
        <v>-304908.52372210543</v>
      </c>
      <c r="S85" s="117">
        <f t="shared" si="11"/>
        <v>100107.76106536598</v>
      </c>
      <c r="U85" s="1"/>
      <c r="V85" s="1"/>
      <c r="W85" s="104"/>
      <c r="X85" s="104"/>
      <c r="AA85" s="118"/>
      <c r="AD85" s="104"/>
    </row>
    <row r="86" spans="1:30" s="23" customFormat="1" x14ac:dyDescent="0.3">
      <c r="A86" s="120" t="s">
        <v>208</v>
      </c>
      <c r="B86" s="121">
        <v>500693</v>
      </c>
      <c r="C86" s="113" t="s">
        <v>99</v>
      </c>
      <c r="D86" s="114" t="s">
        <v>207</v>
      </c>
      <c r="E86" s="115" t="str">
        <f>IFERROR(_xlfn.XLOOKUP(B86,[2]Active!$B:$B,[2]Active!$S:$S),0)</f>
        <v>MYR</v>
      </c>
      <c r="F86" s="115" t="str">
        <f>IFERROR(_xlfn.XLOOKUP(B86,[2]Active!$B:$B,[2]Active!$U:$U),0)</f>
        <v>No</v>
      </c>
      <c r="G86" s="116" t="s">
        <v>62</v>
      </c>
      <c r="H86" s="116">
        <f>IFERROR(_xlfn.XLOOKUP(B86,'V2'!A:A,'V2'!S:S),0)</f>
        <v>1</v>
      </c>
      <c r="I86" s="116">
        <v>1</v>
      </c>
      <c r="J86" s="116" t="b">
        <f t="shared" si="6"/>
        <v>1</v>
      </c>
      <c r="K86" s="111">
        <f t="shared" si="7"/>
        <v>117603.38237283079</v>
      </c>
      <c r="L86" s="111">
        <f>IFERROR(_xlfn.XLOOKUP(B86,'V2'!A:A,'V2'!Q:Q),0)</f>
        <v>18900.795922405843</v>
      </c>
      <c r="M86" s="112">
        <f>IFERROR(_xlfn.XLOOKUP(B86,'V2'!A:A,'V2'!L:L),0)</f>
        <v>98702.586450424948</v>
      </c>
      <c r="N86" s="112">
        <f t="shared" si="8"/>
        <v>40482.994086600549</v>
      </c>
      <c r="O86" s="119">
        <v>40482.994086600549</v>
      </c>
      <c r="P86" s="119">
        <v>0</v>
      </c>
      <c r="Q86" s="117">
        <f t="shared" si="9"/>
        <v>77120.388286230242</v>
      </c>
      <c r="R86" s="117">
        <f t="shared" si="10"/>
        <v>-21582.198164194706</v>
      </c>
      <c r="S86" s="117">
        <f t="shared" si="11"/>
        <v>98702.586450424948</v>
      </c>
      <c r="U86" s="1"/>
      <c r="V86" s="1"/>
      <c r="W86" s="104"/>
      <c r="X86" s="104"/>
      <c r="AA86" s="118"/>
      <c r="AD86" s="104"/>
    </row>
    <row r="87" spans="1:30" s="23" customFormat="1" x14ac:dyDescent="0.3">
      <c r="A87" s="120" t="s">
        <v>209</v>
      </c>
      <c r="B87" s="121">
        <v>501175</v>
      </c>
      <c r="C87" s="113" t="s">
        <v>58</v>
      </c>
      <c r="D87" s="114" t="s">
        <v>210</v>
      </c>
      <c r="E87" s="115" t="str">
        <f>IFERROR(_xlfn.XLOOKUP(B87,[2]Active!$B:$B,[2]Active!$S:$S),0)</f>
        <v>MYR</v>
      </c>
      <c r="F87" s="115" t="str">
        <f>IFERROR(_xlfn.XLOOKUP(B87,[2]Active!$B:$B,[2]Active!$U:$U),0)</f>
        <v>No</v>
      </c>
      <c r="G87" s="116" t="s">
        <v>62</v>
      </c>
      <c r="H87" s="116">
        <f>IFERROR(_xlfn.XLOOKUP(B87,'V2'!A:A,'V2'!S:S),0)</f>
        <v>1</v>
      </c>
      <c r="I87" s="116">
        <v>1</v>
      </c>
      <c r="J87" s="116" t="b">
        <f t="shared" si="6"/>
        <v>1</v>
      </c>
      <c r="K87" s="111">
        <f t="shared" si="7"/>
        <v>70349.316687610029</v>
      </c>
      <c r="L87" s="111">
        <f>IFERROR(_xlfn.XLOOKUP(B87,'V2'!A:A,'V2'!Q:Q),0)</f>
        <v>19896.147662867159</v>
      </c>
      <c r="M87" s="112">
        <f>IFERROR(_xlfn.XLOOKUP(B87,'V2'!A:A,'V2'!L:L),0)</f>
        <v>50453.169024742871</v>
      </c>
      <c r="N87" s="112">
        <f t="shared" si="8"/>
        <v>74070.45936767236</v>
      </c>
      <c r="O87" s="119">
        <v>27689.677689994147</v>
      </c>
      <c r="P87" s="119">
        <v>46380.781677678213</v>
      </c>
      <c r="Q87" s="117">
        <f t="shared" si="9"/>
        <v>-3721.1426800623303</v>
      </c>
      <c r="R87" s="117">
        <f t="shared" si="10"/>
        <v>-7793.530027126988</v>
      </c>
      <c r="S87" s="117">
        <f t="shared" si="11"/>
        <v>4072.3873470646577</v>
      </c>
      <c r="U87" s="1"/>
      <c r="V87" s="1"/>
      <c r="W87" s="104"/>
      <c r="X87" s="104"/>
      <c r="AA87" s="118"/>
      <c r="AD87" s="104"/>
    </row>
    <row r="88" spans="1:30" s="23" customFormat="1" x14ac:dyDescent="0.3">
      <c r="A88" s="120" t="s">
        <v>211</v>
      </c>
      <c r="B88" s="121">
        <v>501096</v>
      </c>
      <c r="C88" s="113" t="s">
        <v>58</v>
      </c>
      <c r="D88" s="114" t="s">
        <v>212</v>
      </c>
      <c r="E88" s="115" t="str">
        <f>IFERROR(_xlfn.XLOOKUP(B88,[2]Active!$B:$B,[2]Active!$S:$S),0)</f>
        <v>USD</v>
      </c>
      <c r="F88" s="115" t="str">
        <f>IFERROR(_xlfn.XLOOKUP(B88,[2]Active!$B:$B,[2]Active!$U:$U),0)</f>
        <v>No</v>
      </c>
      <c r="G88" s="116" t="s">
        <v>62</v>
      </c>
      <c r="H88" s="116">
        <f>IFERROR(_xlfn.XLOOKUP(B88,'V2'!A:A,'V2'!S:S),0)</f>
        <v>1</v>
      </c>
      <c r="I88" s="116">
        <v>1</v>
      </c>
      <c r="J88" s="116" t="b">
        <f t="shared" si="6"/>
        <v>1</v>
      </c>
      <c r="K88" s="111">
        <f t="shared" si="7"/>
        <v>335791.40111540718</v>
      </c>
      <c r="L88" s="111">
        <f>IFERROR(_xlfn.XLOOKUP(B88,'V2'!A:A,'V2'!Q:Q),0)</f>
        <v>335791.40111540718</v>
      </c>
      <c r="M88" s="112">
        <f>IFERROR(_xlfn.XLOOKUP(B88,'V2'!A:A,'V2'!L:L),0)</f>
        <v>0</v>
      </c>
      <c r="N88" s="112">
        <f t="shared" si="8"/>
        <v>341922.83410141693</v>
      </c>
      <c r="O88" s="119">
        <v>341922.83410141693</v>
      </c>
      <c r="P88" s="119">
        <v>0</v>
      </c>
      <c r="Q88" s="117">
        <f t="shared" si="9"/>
        <v>-6131.4329860097496</v>
      </c>
      <c r="R88" s="117">
        <f t="shared" si="10"/>
        <v>-6131.4329860097496</v>
      </c>
      <c r="S88" s="117">
        <f t="shared" si="11"/>
        <v>0</v>
      </c>
      <c r="U88" s="1"/>
      <c r="V88" s="1"/>
      <c r="W88" s="104"/>
      <c r="X88" s="104"/>
      <c r="AA88" s="118"/>
      <c r="AD88" s="104"/>
    </row>
    <row r="89" spans="1:30" s="23" customFormat="1" x14ac:dyDescent="0.3">
      <c r="A89" s="120" t="s">
        <v>213</v>
      </c>
      <c r="B89" s="121">
        <v>501110</v>
      </c>
      <c r="C89" s="113" t="s">
        <v>58</v>
      </c>
      <c r="D89" s="114" t="s">
        <v>214</v>
      </c>
      <c r="E89" s="115" t="str">
        <f>IFERROR(_xlfn.XLOOKUP(B89,[2]Active!$B:$B,[2]Active!$S:$S),0)</f>
        <v>MYR</v>
      </c>
      <c r="F89" s="115" t="str">
        <f>IFERROR(_xlfn.XLOOKUP(B89,[2]Active!$B:$B,[2]Active!$U:$U),0)</f>
        <v>No</v>
      </c>
      <c r="G89" s="116" t="s">
        <v>62</v>
      </c>
      <c r="H89" s="116">
        <f>IFERROR(_xlfn.XLOOKUP(B89,'V2'!A:A,'V2'!S:S),0)</f>
        <v>1</v>
      </c>
      <c r="I89" s="116">
        <v>1</v>
      </c>
      <c r="J89" s="116" t="b">
        <f t="shared" si="6"/>
        <v>1</v>
      </c>
      <c r="K89" s="111">
        <f t="shared" si="7"/>
        <v>302811.87400416436</v>
      </c>
      <c r="L89" s="111">
        <f>IFERROR(_xlfn.XLOOKUP(B89,'V2'!A:A,'V2'!Q:Q),0)</f>
        <v>301368.8952680814</v>
      </c>
      <c r="M89" s="112">
        <f>IFERROR(_xlfn.XLOOKUP(B89,'V2'!A:A,'V2'!L:L),0)</f>
        <v>1442.9787360829832</v>
      </c>
      <c r="N89" s="112">
        <f t="shared" si="8"/>
        <v>298896.16541053518</v>
      </c>
      <c r="O89" s="119">
        <v>293673.75500822038</v>
      </c>
      <c r="P89" s="119">
        <v>5222.4104023147938</v>
      </c>
      <c r="Q89" s="117">
        <f t="shared" si="9"/>
        <v>3915.7085936291842</v>
      </c>
      <c r="R89" s="117">
        <f t="shared" si="10"/>
        <v>7695.1402598610148</v>
      </c>
      <c r="S89" s="117">
        <f t="shared" si="11"/>
        <v>-3779.4316662318106</v>
      </c>
      <c r="U89" s="1"/>
      <c r="V89" s="1"/>
      <c r="W89" s="104"/>
      <c r="X89" s="104"/>
      <c r="AA89" s="118"/>
      <c r="AD89" s="104"/>
    </row>
    <row r="90" spans="1:30" s="23" customFormat="1" x14ac:dyDescent="0.3">
      <c r="A90" s="120" t="s">
        <v>215</v>
      </c>
      <c r="B90" s="121">
        <v>501224</v>
      </c>
      <c r="C90" s="113" t="s">
        <v>58</v>
      </c>
      <c r="D90" s="114" t="s">
        <v>214</v>
      </c>
      <c r="E90" s="115" t="str">
        <f>IFERROR(_xlfn.XLOOKUP(B90,[2]Active!$B:$B,[2]Active!$S:$S),0)</f>
        <v>MYR</v>
      </c>
      <c r="F90" s="115" t="str">
        <f>IFERROR(_xlfn.XLOOKUP(B90,[2]Active!$B:$B,[2]Active!$U:$U),0)</f>
        <v>No</v>
      </c>
      <c r="G90" s="116" t="s">
        <v>62</v>
      </c>
      <c r="H90" s="116">
        <f>IFERROR(_xlfn.XLOOKUP(B90,'V2'!A:A,'V2'!S:S),0)</f>
        <v>1</v>
      </c>
      <c r="I90" s="116">
        <v>1</v>
      </c>
      <c r="J90" s="116" t="b">
        <f t="shared" si="6"/>
        <v>1</v>
      </c>
      <c r="K90" s="111">
        <f t="shared" si="7"/>
        <v>349194.7580916998</v>
      </c>
      <c r="L90" s="111">
        <f>IFERROR(_xlfn.XLOOKUP(B90,'V2'!A:A,'V2'!Q:Q),0)</f>
        <v>230330.75450288778</v>
      </c>
      <c r="M90" s="112">
        <f>IFERROR(_xlfn.XLOOKUP(B90,'V2'!A:A,'V2'!L:L),0)</f>
        <v>118864.00358881202</v>
      </c>
      <c r="N90" s="112">
        <f t="shared" si="8"/>
        <v>294957.783211887</v>
      </c>
      <c r="O90" s="119">
        <v>116375.23939000978</v>
      </c>
      <c r="P90" s="119">
        <v>178582.54382187722</v>
      </c>
      <c r="Q90" s="117">
        <f t="shared" si="9"/>
        <v>54236.974879812798</v>
      </c>
      <c r="R90" s="117">
        <f t="shared" si="10"/>
        <v>113955.515112878</v>
      </c>
      <c r="S90" s="117">
        <f t="shared" si="11"/>
        <v>-59718.5402330652</v>
      </c>
      <c r="U90" s="1"/>
      <c r="V90" s="1"/>
      <c r="W90" s="104"/>
      <c r="X90" s="104"/>
      <c r="AA90" s="118"/>
      <c r="AD90" s="104"/>
    </row>
    <row r="91" spans="1:30" s="23" customFormat="1" x14ac:dyDescent="0.3">
      <c r="A91" s="120" t="s">
        <v>216</v>
      </c>
      <c r="B91" s="121">
        <v>501170</v>
      </c>
      <c r="C91" s="113" t="s">
        <v>58</v>
      </c>
      <c r="D91" s="114" t="s">
        <v>217</v>
      </c>
      <c r="E91" s="115" t="str">
        <f>IFERROR(_xlfn.XLOOKUP(B91,[2]Active!$B:$B,[2]Active!$S:$S),0)</f>
        <v>MYR</v>
      </c>
      <c r="F91" s="115" t="str">
        <f>IFERROR(_xlfn.XLOOKUP(B91,[2]Active!$B:$B,[2]Active!$U:$U),0)</f>
        <v>No</v>
      </c>
      <c r="G91" s="116" t="s">
        <v>62</v>
      </c>
      <c r="H91" s="116">
        <f>IFERROR(_xlfn.XLOOKUP(B91,'V2'!A:A,'V2'!S:S),0)</f>
        <v>1</v>
      </c>
      <c r="I91" s="116">
        <v>1</v>
      </c>
      <c r="J91" s="116" t="b">
        <f t="shared" si="6"/>
        <v>1</v>
      </c>
      <c r="K91" s="111">
        <f t="shared" si="7"/>
        <v>15466.444459726688</v>
      </c>
      <c r="L91" s="111">
        <f>IFERROR(_xlfn.XLOOKUP(B91,'V2'!A:A,'V2'!Q:Q),0)</f>
        <v>15466.444459726688</v>
      </c>
      <c r="M91" s="112">
        <f>IFERROR(_xlfn.XLOOKUP(B91,'V2'!A:A,'V2'!L:L),0)</f>
        <v>0</v>
      </c>
      <c r="N91" s="112">
        <f t="shared" si="8"/>
        <v>15762.977107136687</v>
      </c>
      <c r="O91" s="119">
        <v>15762.977107136687</v>
      </c>
      <c r="P91" s="119">
        <v>0</v>
      </c>
      <c r="Q91" s="117">
        <f t="shared" si="9"/>
        <v>-296.53264740999839</v>
      </c>
      <c r="R91" s="117">
        <f t="shared" si="10"/>
        <v>-296.53264740999839</v>
      </c>
      <c r="S91" s="117">
        <f t="shared" si="11"/>
        <v>0</v>
      </c>
      <c r="U91" s="1"/>
      <c r="V91" s="1"/>
      <c r="W91" s="104"/>
      <c r="X91" s="104"/>
      <c r="AA91" s="118"/>
      <c r="AD91" s="104"/>
    </row>
    <row r="92" spans="1:30" s="23" customFormat="1" x14ac:dyDescent="0.3">
      <c r="A92" s="120" t="s">
        <v>218</v>
      </c>
      <c r="B92" s="121">
        <v>501169</v>
      </c>
      <c r="C92" s="113" t="s">
        <v>58</v>
      </c>
      <c r="D92" s="114" t="s">
        <v>217</v>
      </c>
      <c r="E92" s="115" t="str">
        <f>IFERROR(_xlfn.XLOOKUP(B92,[2]Active!$B:$B,[2]Active!$S:$S),0)</f>
        <v>MYR</v>
      </c>
      <c r="F92" s="115" t="str">
        <f>IFERROR(_xlfn.XLOOKUP(B92,[2]Active!$B:$B,[2]Active!$U:$U),0)</f>
        <v>No</v>
      </c>
      <c r="G92" s="116" t="s">
        <v>62</v>
      </c>
      <c r="H92" s="116">
        <f>IFERROR(_xlfn.XLOOKUP(B92,'V2'!A:A,'V2'!S:S),0)</f>
        <v>1</v>
      </c>
      <c r="I92" s="116">
        <v>1</v>
      </c>
      <c r="J92" s="116" t="b">
        <f t="shared" si="6"/>
        <v>1</v>
      </c>
      <c r="K92" s="111">
        <f t="shared" si="7"/>
        <v>38322.719547395893</v>
      </c>
      <c r="L92" s="111">
        <f>IFERROR(_xlfn.XLOOKUP(B92,'V2'!A:A,'V2'!Q:Q),0)</f>
        <v>16612.447140739587</v>
      </c>
      <c r="M92" s="112">
        <f>IFERROR(_xlfn.XLOOKUP(B92,'V2'!A:A,'V2'!L:L),0)</f>
        <v>21710.272406656306</v>
      </c>
      <c r="N92" s="112">
        <f t="shared" si="8"/>
        <v>36548.542276314896</v>
      </c>
      <c r="O92" s="119">
        <v>12943.602320267069</v>
      </c>
      <c r="P92" s="119">
        <v>23604.939956047827</v>
      </c>
      <c r="Q92" s="117">
        <f t="shared" si="9"/>
        <v>1774.1772710809964</v>
      </c>
      <c r="R92" s="117">
        <f t="shared" si="10"/>
        <v>3668.8448204725173</v>
      </c>
      <c r="S92" s="117">
        <f t="shared" si="11"/>
        <v>-1894.6675493915209</v>
      </c>
      <c r="U92" s="1"/>
      <c r="V92" s="1"/>
      <c r="W92" s="104"/>
      <c r="X92" s="104"/>
      <c r="AA92" s="118"/>
      <c r="AD92" s="104"/>
    </row>
    <row r="93" spans="1:30" s="23" customFormat="1" x14ac:dyDescent="0.3">
      <c r="A93" s="120" t="s">
        <v>219</v>
      </c>
      <c r="B93" s="121">
        <v>501218</v>
      </c>
      <c r="C93" s="113" t="s">
        <v>58</v>
      </c>
      <c r="D93" s="114" t="s">
        <v>220</v>
      </c>
      <c r="E93" s="115" t="str">
        <f>IFERROR(_xlfn.XLOOKUP(B93,[2]Active!$B:$B,[2]Active!$S:$S),0)</f>
        <v>MYR</v>
      </c>
      <c r="F93" s="115" t="str">
        <f>IFERROR(_xlfn.XLOOKUP(B93,[2]Active!$B:$B,[2]Active!$U:$U),0)</f>
        <v>No</v>
      </c>
      <c r="G93" s="116" t="s">
        <v>62</v>
      </c>
      <c r="H93" s="116">
        <f>IFERROR(_xlfn.XLOOKUP(B93,'V2'!A:A,'V2'!S:S),0)</f>
        <v>1</v>
      </c>
      <c r="I93" s="116">
        <v>1</v>
      </c>
      <c r="J93" s="116" t="b">
        <f t="shared" si="6"/>
        <v>1</v>
      </c>
      <c r="K93" s="111">
        <f t="shared" si="7"/>
        <v>191943.8039500023</v>
      </c>
      <c r="L93" s="111">
        <f>IFERROR(_xlfn.XLOOKUP(B93,'V2'!A:A,'V2'!Q:Q),0)</f>
        <v>191871.25919723493</v>
      </c>
      <c r="M93" s="112">
        <f>IFERROR(_xlfn.XLOOKUP(B93,'V2'!A:A,'V2'!L:L),0)</f>
        <v>72.544752767361501</v>
      </c>
      <c r="N93" s="112">
        <f t="shared" si="8"/>
        <v>171835.68678980364</v>
      </c>
      <c r="O93" s="119">
        <v>150858.08077579233</v>
      </c>
      <c r="P93" s="119">
        <v>20977.606014011304</v>
      </c>
      <c r="Q93" s="117">
        <f t="shared" si="9"/>
        <v>20108.117160198657</v>
      </c>
      <c r="R93" s="117">
        <f t="shared" si="10"/>
        <v>41013.178421442601</v>
      </c>
      <c r="S93" s="117">
        <f t="shared" si="11"/>
        <v>-20905.061261243944</v>
      </c>
      <c r="U93" s="1"/>
      <c r="V93" s="1"/>
      <c r="W93" s="104"/>
      <c r="X93" s="104"/>
      <c r="AA93" s="118"/>
      <c r="AD93" s="104"/>
    </row>
    <row r="94" spans="1:30" s="23" customFormat="1" x14ac:dyDescent="0.3">
      <c r="A94" s="120" t="s">
        <v>224</v>
      </c>
      <c r="B94" s="121">
        <v>501118</v>
      </c>
      <c r="C94" s="113" t="s">
        <v>58</v>
      </c>
      <c r="D94" s="114" t="s">
        <v>225</v>
      </c>
      <c r="E94" s="115" t="str">
        <f>IFERROR(_xlfn.XLOOKUP(B94,[2]Active!$B:$B,[2]Active!$S:$S),0)</f>
        <v>MYR</v>
      </c>
      <c r="F94" s="115" t="str">
        <f>IFERROR(_xlfn.XLOOKUP(B94,[2]Active!$B:$B,[2]Active!$U:$U),0)</f>
        <v>No</v>
      </c>
      <c r="G94" s="116" t="s">
        <v>62</v>
      </c>
      <c r="H94" s="116">
        <f>IFERROR(_xlfn.XLOOKUP(B94,'V2'!A:A,'V2'!S:S),0)</f>
        <v>1</v>
      </c>
      <c r="I94" s="116">
        <v>1</v>
      </c>
      <c r="J94" s="116" t="b">
        <f t="shared" si="6"/>
        <v>1</v>
      </c>
      <c r="K94" s="111">
        <f t="shared" si="7"/>
        <v>3027.1472503869713</v>
      </c>
      <c r="L94" s="111">
        <f>IFERROR(_xlfn.XLOOKUP(B94,'V2'!A:A,'V2'!Q:Q),0)</f>
        <v>3027.1472503869713</v>
      </c>
      <c r="M94" s="112">
        <f>IFERROR(_xlfn.XLOOKUP(B94,'V2'!A:A,'V2'!L:L),0)</f>
        <v>0</v>
      </c>
      <c r="N94" s="112">
        <f t="shared" si="8"/>
        <v>138082.07900768978</v>
      </c>
      <c r="O94" s="119">
        <v>138082.07900768978</v>
      </c>
      <c r="P94" s="119">
        <v>0</v>
      </c>
      <c r="Q94" s="117">
        <f t="shared" si="9"/>
        <v>-135054.93175730281</v>
      </c>
      <c r="R94" s="117">
        <f t="shared" si="10"/>
        <v>-135054.93175730281</v>
      </c>
      <c r="S94" s="117">
        <f t="shared" si="11"/>
        <v>0</v>
      </c>
      <c r="U94" s="1"/>
      <c r="V94" s="1"/>
      <c r="W94" s="104"/>
      <c r="X94" s="104"/>
      <c r="AA94" s="118"/>
      <c r="AD94" s="104"/>
    </row>
    <row r="95" spans="1:30" s="23" customFormat="1" x14ac:dyDescent="0.3">
      <c r="A95" s="120" t="s">
        <v>226</v>
      </c>
      <c r="B95" s="121">
        <v>500400</v>
      </c>
      <c r="C95" s="113" t="s">
        <v>99</v>
      </c>
      <c r="D95" s="114" t="s">
        <v>227</v>
      </c>
      <c r="E95" s="115" t="str">
        <f>IFERROR(_xlfn.XLOOKUP(B95,[2]Active!$B:$B,[2]Active!$S:$S),0)</f>
        <v>USD</v>
      </c>
      <c r="F95" s="115" t="str">
        <f>IFERROR(_xlfn.XLOOKUP(B95,[2]Active!$B:$B,[2]Active!$U:$U),0)</f>
        <v>No</v>
      </c>
      <c r="G95" s="116" t="s">
        <v>62</v>
      </c>
      <c r="H95" s="116">
        <f>IFERROR(_xlfn.XLOOKUP(B95,'V2'!A:A,'V2'!S:S),0)</f>
        <v>1</v>
      </c>
      <c r="I95" s="116">
        <v>1</v>
      </c>
      <c r="J95" s="116" t="b">
        <f t="shared" si="6"/>
        <v>1</v>
      </c>
      <c r="K95" s="111">
        <f t="shared" si="7"/>
        <v>46033.101720400264</v>
      </c>
      <c r="L95" s="111">
        <f>IFERROR(_xlfn.XLOOKUP(B95,'V2'!A:A,'V2'!Q:Q),0)</f>
        <v>46033.101720400264</v>
      </c>
      <c r="M95" s="112">
        <f>IFERROR(_xlfn.XLOOKUP(B95,'V2'!A:A,'V2'!L:L),0)</f>
        <v>0</v>
      </c>
      <c r="N95" s="112">
        <f t="shared" si="8"/>
        <v>45273.189130714039</v>
      </c>
      <c r="O95" s="119">
        <v>45273.189130714039</v>
      </c>
      <c r="P95" s="119">
        <v>0</v>
      </c>
      <c r="Q95" s="117">
        <f t="shared" si="9"/>
        <v>759.91258968622424</v>
      </c>
      <c r="R95" s="117">
        <f t="shared" si="10"/>
        <v>759.91258968622424</v>
      </c>
      <c r="S95" s="117">
        <f t="shared" si="11"/>
        <v>0</v>
      </c>
      <c r="U95" s="1"/>
      <c r="V95" s="1"/>
      <c r="W95" s="104"/>
      <c r="X95" s="104"/>
      <c r="AA95" s="118"/>
      <c r="AD95" s="104"/>
    </row>
    <row r="96" spans="1:30" s="23" customFormat="1" x14ac:dyDescent="0.3">
      <c r="A96" s="122" t="s">
        <v>230</v>
      </c>
      <c r="B96" s="113">
        <v>501203</v>
      </c>
      <c r="C96" s="113" t="s">
        <v>58</v>
      </c>
      <c r="D96" s="114" t="s">
        <v>231</v>
      </c>
      <c r="E96" s="115" t="str">
        <f>IFERROR(_xlfn.XLOOKUP(B96,[2]Active!$B:$B,[2]Active!$S:$S),0)</f>
        <v>MYR</v>
      </c>
      <c r="F96" s="115" t="str">
        <f>IFERROR(_xlfn.XLOOKUP(B96,[2]Active!$B:$B,[2]Active!$U:$U),0)</f>
        <v>No</v>
      </c>
      <c r="G96" s="116" t="s">
        <v>62</v>
      </c>
      <c r="H96" s="116">
        <f>IFERROR(_xlfn.XLOOKUP(B96,'V2'!A:A,'V2'!S:S),0)</f>
        <v>1</v>
      </c>
      <c r="I96" s="116">
        <v>1</v>
      </c>
      <c r="J96" s="116" t="b">
        <f t="shared" si="6"/>
        <v>1</v>
      </c>
      <c r="K96" s="111">
        <f t="shared" si="7"/>
        <v>5317.334334556228</v>
      </c>
      <c r="L96" s="111">
        <f>IFERROR(_xlfn.XLOOKUP(B96,'V2'!A:A,'V2'!Q:Q),0)</f>
        <v>5267.8535026967329</v>
      </c>
      <c r="M96" s="112">
        <f>IFERROR(_xlfn.XLOOKUP(B96,'V2'!A:A,'V2'!L:L),0)</f>
        <v>49.480831859494664</v>
      </c>
      <c r="N96" s="112">
        <f t="shared" si="8"/>
        <v>5432.1797981977297</v>
      </c>
      <c r="O96" s="119">
        <v>5382.7888789389599</v>
      </c>
      <c r="P96" s="119">
        <v>49.39091925876955</v>
      </c>
      <c r="Q96" s="117">
        <f t="shared" si="9"/>
        <v>-114.84546364150174</v>
      </c>
      <c r="R96" s="117">
        <f t="shared" si="10"/>
        <v>-114.93537624222699</v>
      </c>
      <c r="S96" s="117">
        <f t="shared" si="11"/>
        <v>8.9912600725114089E-2</v>
      </c>
      <c r="W96" s="104"/>
      <c r="X96" s="104"/>
      <c r="AA96" s="118"/>
      <c r="AD96" s="104"/>
    </row>
    <row r="97" spans="1:30" s="23" customFormat="1" x14ac:dyDescent="0.3">
      <c r="A97" s="122" t="s">
        <v>232</v>
      </c>
      <c r="B97" s="113">
        <v>501206</v>
      </c>
      <c r="C97" s="113" t="s">
        <v>58</v>
      </c>
      <c r="D97" s="114" t="s">
        <v>231</v>
      </c>
      <c r="E97" s="115" t="str">
        <f>IFERROR(_xlfn.XLOOKUP(B97,[2]Active!$B:$B,[2]Active!$S:$S),0)</f>
        <v>MYR</v>
      </c>
      <c r="F97" s="115" t="str">
        <f>IFERROR(_xlfn.XLOOKUP(B97,[2]Active!$B:$B,[2]Active!$U:$U),0)</f>
        <v>No</v>
      </c>
      <c r="G97" s="116" t="s">
        <v>62</v>
      </c>
      <c r="H97" s="116">
        <f>IFERROR(_xlfn.XLOOKUP(B97,'V2'!A:A,'V2'!S:S),0)</f>
        <v>1</v>
      </c>
      <c r="I97" s="116">
        <v>1</v>
      </c>
      <c r="J97" s="116" t="b">
        <f t="shared" si="6"/>
        <v>1</v>
      </c>
      <c r="K97" s="111">
        <f t="shared" si="7"/>
        <v>2681.619730805749</v>
      </c>
      <c r="L97" s="111">
        <f>IFERROR(_xlfn.XLOOKUP(B97,'V2'!A:A,'V2'!Q:Q),0)</f>
        <v>2680.179921403917</v>
      </c>
      <c r="M97" s="112">
        <f>IFERROR(_xlfn.XLOOKUP(B97,'V2'!A:A,'V2'!L:L),0)</f>
        <v>1.4398094018319529</v>
      </c>
      <c r="N97" s="112">
        <f t="shared" si="8"/>
        <v>1848.4267414183525</v>
      </c>
      <c r="O97" s="119">
        <v>1848.4267414183525</v>
      </c>
      <c r="P97" s="119">
        <v>0</v>
      </c>
      <c r="Q97" s="117">
        <f t="shared" si="9"/>
        <v>833.19298938739644</v>
      </c>
      <c r="R97" s="117">
        <f t="shared" si="10"/>
        <v>831.75317998556443</v>
      </c>
      <c r="S97" s="117">
        <f t="shared" si="11"/>
        <v>1.4398094018319529</v>
      </c>
      <c r="W97" s="104"/>
      <c r="X97" s="104"/>
      <c r="AA97" s="118"/>
      <c r="AD97" s="104"/>
    </row>
    <row r="98" spans="1:30" s="23" customFormat="1" x14ac:dyDescent="0.3">
      <c r="A98" s="122" t="s">
        <v>233</v>
      </c>
      <c r="B98" s="113">
        <v>501066</v>
      </c>
      <c r="C98" s="113" t="s">
        <v>58</v>
      </c>
      <c r="D98" s="114" t="s">
        <v>234</v>
      </c>
      <c r="E98" s="115" t="str">
        <f>IFERROR(_xlfn.XLOOKUP(B98,[2]Active!$B:$B,[2]Active!$S:$S),0)</f>
        <v>GBP</v>
      </c>
      <c r="F98" s="115" t="str">
        <f>IFERROR(_xlfn.XLOOKUP(B98,[2]Active!$B:$B,[2]Active!$U:$U),0)</f>
        <v>No</v>
      </c>
      <c r="G98" s="116" t="s">
        <v>62</v>
      </c>
      <c r="H98" s="116">
        <f>IFERROR(_xlfn.XLOOKUP(B98,'V2'!A:A,'V2'!S:S),0)</f>
        <v>1</v>
      </c>
      <c r="I98" s="116">
        <v>1</v>
      </c>
      <c r="J98" s="116" t="b">
        <f t="shared" si="6"/>
        <v>1</v>
      </c>
      <c r="K98" s="111">
        <f t="shared" si="7"/>
        <v>1691468.9363438822</v>
      </c>
      <c r="L98" s="111">
        <f>IFERROR(_xlfn.XLOOKUP(B98,'V2'!A:A,'V2'!Q:Q),0)</f>
        <v>1691468.9363438822</v>
      </c>
      <c r="M98" s="112">
        <f>IFERROR(_xlfn.XLOOKUP(B98,'V2'!A:A,'V2'!L:L),0)</f>
        <v>0</v>
      </c>
      <c r="N98" s="112">
        <f t="shared" si="8"/>
        <v>2285957.272663617</v>
      </c>
      <c r="O98" s="119">
        <v>2285957.272663617</v>
      </c>
      <c r="P98" s="119">
        <v>0</v>
      </c>
      <c r="Q98" s="117">
        <f t="shared" si="9"/>
        <v>-594488.33631973481</v>
      </c>
      <c r="R98" s="117">
        <f t="shared" si="10"/>
        <v>-594488.33631973481</v>
      </c>
      <c r="S98" s="117">
        <f t="shared" si="11"/>
        <v>0</v>
      </c>
      <c r="W98" s="104"/>
      <c r="X98" s="104"/>
      <c r="AA98" s="118"/>
      <c r="AD98" s="104"/>
    </row>
    <row r="99" spans="1:30" s="23" customFormat="1" x14ac:dyDescent="0.3">
      <c r="A99" s="120" t="s">
        <v>336</v>
      </c>
      <c r="B99" s="121">
        <v>501184</v>
      </c>
      <c r="C99" s="113" t="s">
        <v>58</v>
      </c>
      <c r="D99" s="114" t="s">
        <v>337</v>
      </c>
      <c r="E99" s="115" t="str">
        <f>IFERROR(_xlfn.XLOOKUP(B99,[2]Active!$B:$B,[2]Active!$S:$S),0)</f>
        <v>MYR</v>
      </c>
      <c r="F99" s="115" t="str">
        <f>IFERROR(_xlfn.XLOOKUP(B99,[2]Active!$B:$B,[2]Active!$U:$U),0)</f>
        <v>No</v>
      </c>
      <c r="G99" s="116" t="s">
        <v>62</v>
      </c>
      <c r="H99" s="116">
        <f>IFERROR(_xlfn.XLOOKUP(B99,'V2'!A:A,'V2'!S:S),0)</f>
        <v>1</v>
      </c>
      <c r="I99" s="115">
        <v>1</v>
      </c>
      <c r="J99" s="116" t="b">
        <f t="shared" si="6"/>
        <v>1</v>
      </c>
      <c r="K99" s="111">
        <f t="shared" si="7"/>
        <v>30746.979537897096</v>
      </c>
      <c r="L99" s="111">
        <f>IFERROR(_xlfn.XLOOKUP(B99,'V2'!A:A,'V2'!Q:Q),0)</f>
        <v>22755.011231024226</v>
      </c>
      <c r="M99" s="112">
        <f>IFERROR(_xlfn.XLOOKUP(B99,'V2'!A:A,'V2'!L:L),0)</f>
        <v>7991.9683068728709</v>
      </c>
      <c r="N99" s="112">
        <f t="shared" si="8"/>
        <v>60122.078781881879</v>
      </c>
      <c r="O99" s="119">
        <v>43729.808576296244</v>
      </c>
      <c r="P99" s="119">
        <v>16392.270205585635</v>
      </c>
      <c r="Q99" s="117">
        <f t="shared" si="9"/>
        <v>-29375.099243984783</v>
      </c>
      <c r="R99" s="117">
        <f t="shared" si="10"/>
        <v>-20974.797345272018</v>
      </c>
      <c r="S99" s="117">
        <f t="shared" si="11"/>
        <v>-8400.3018987127653</v>
      </c>
      <c r="U99" s="1"/>
      <c r="V99" s="1"/>
      <c r="W99" s="104"/>
      <c r="X99" s="104"/>
      <c r="AA99" s="118"/>
      <c r="AD99" s="104"/>
    </row>
    <row r="100" spans="1:30" s="23" customFormat="1" x14ac:dyDescent="0.3">
      <c r="A100" s="120" t="s">
        <v>2952</v>
      </c>
      <c r="B100" s="121">
        <v>501185</v>
      </c>
      <c r="C100" s="113" t="s">
        <v>58</v>
      </c>
      <c r="D100" s="114" t="s">
        <v>2957</v>
      </c>
      <c r="E100" s="115" t="str">
        <f>IFERROR(_xlfn.XLOOKUP(B100,[2]Active!$B:$B,[2]Active!$S:$S),0)</f>
        <v>MYR</v>
      </c>
      <c r="F100" s="115" t="str">
        <f>IFERROR(_xlfn.XLOOKUP(B100,[2]Active!$B:$B,[2]Active!$U:$U),0)</f>
        <v>No</v>
      </c>
      <c r="G100" s="116" t="s">
        <v>62</v>
      </c>
      <c r="H100" s="116">
        <f>IFERROR(_xlfn.XLOOKUP(B100,'V2'!A:A,'V2'!S:S),0)</f>
        <v>1</v>
      </c>
      <c r="I100" s="115">
        <v>0</v>
      </c>
      <c r="J100" s="116" t="b">
        <f t="shared" si="6"/>
        <v>0</v>
      </c>
      <c r="K100" s="111">
        <f t="shared" si="7"/>
        <v>32638.467604447142</v>
      </c>
      <c r="L100" s="111">
        <f>IFERROR(_xlfn.XLOOKUP(B100,'V2'!A:A,'V2'!Q:Q),0)</f>
        <v>32570.455936323629</v>
      </c>
      <c r="M100" s="112">
        <f>IFERROR(_xlfn.XLOOKUP(B100,'V2'!A:A,'V2'!L:L),0)</f>
        <v>68.011668123512251</v>
      </c>
      <c r="N100" s="112">
        <f t="shared" si="8"/>
        <v>0</v>
      </c>
      <c r="O100" s="119">
        <v>0</v>
      </c>
      <c r="P100" s="119">
        <v>0</v>
      </c>
      <c r="Q100" s="117">
        <f t="shared" si="9"/>
        <v>32638.467604447142</v>
      </c>
      <c r="R100" s="117">
        <f t="shared" si="10"/>
        <v>32570.455936323629</v>
      </c>
      <c r="S100" s="117">
        <f t="shared" si="11"/>
        <v>68.011668123512251</v>
      </c>
      <c r="U100" s="1"/>
      <c r="V100" s="1"/>
      <c r="W100" s="104"/>
      <c r="X100" s="104"/>
      <c r="AA100" s="118"/>
      <c r="AD100" s="104"/>
    </row>
    <row r="101" spans="1:30" s="23" customFormat="1" x14ac:dyDescent="0.3">
      <c r="A101" s="122" t="s">
        <v>237</v>
      </c>
      <c r="B101" s="113">
        <v>501098</v>
      </c>
      <c r="C101" s="113" t="s">
        <v>99</v>
      </c>
      <c r="D101" s="114" t="s">
        <v>238</v>
      </c>
      <c r="E101" s="115" t="str">
        <f>IFERROR(_xlfn.XLOOKUP(B101,[2]Active!$B:$B,[2]Active!$S:$S),0)</f>
        <v>USD</v>
      </c>
      <c r="F101" s="115" t="str">
        <f>IFERROR(_xlfn.XLOOKUP(B101,[2]Active!$B:$B,[2]Active!$U:$U),0)</f>
        <v>No</v>
      </c>
      <c r="G101" s="116" t="s">
        <v>62</v>
      </c>
      <c r="H101" s="116">
        <f>IFERROR(_xlfn.XLOOKUP(B101,'V2'!A:A,'V2'!S:S),0)</f>
        <v>1</v>
      </c>
      <c r="I101" s="116">
        <v>1</v>
      </c>
      <c r="J101" s="116" t="b">
        <f t="shared" si="6"/>
        <v>1</v>
      </c>
      <c r="K101" s="111">
        <f t="shared" si="7"/>
        <v>2441587.0354601885</v>
      </c>
      <c r="L101" s="111">
        <f>IFERROR(_xlfn.XLOOKUP(B101,'V2'!A:A,'V2'!Q:Q),0)</f>
        <v>2441587.0354601885</v>
      </c>
      <c r="M101" s="112">
        <f>IFERROR(_xlfn.XLOOKUP(B101,'V2'!A:A,'V2'!L:L),0)</f>
        <v>0</v>
      </c>
      <c r="N101" s="112">
        <f t="shared" si="8"/>
        <v>2445224.3305232893</v>
      </c>
      <c r="O101" s="119">
        <v>2445224.3305232893</v>
      </c>
      <c r="P101" s="119">
        <v>0</v>
      </c>
      <c r="Q101" s="117">
        <f t="shared" si="9"/>
        <v>-3637.2950631007552</v>
      </c>
      <c r="R101" s="117">
        <f t="shared" si="10"/>
        <v>-3637.2950631007552</v>
      </c>
      <c r="S101" s="117">
        <f t="shared" si="11"/>
        <v>0</v>
      </c>
      <c r="W101" s="104"/>
      <c r="X101" s="104"/>
      <c r="AA101" s="118"/>
      <c r="AD101" s="104"/>
    </row>
    <row r="102" spans="1:30" s="23" customFormat="1" x14ac:dyDescent="0.3">
      <c r="A102" s="122" t="s">
        <v>239</v>
      </c>
      <c r="B102" s="113">
        <v>501075</v>
      </c>
      <c r="C102" s="113" t="s">
        <v>99</v>
      </c>
      <c r="D102" s="114" t="s">
        <v>240</v>
      </c>
      <c r="E102" s="115" t="str">
        <f>IFERROR(_xlfn.XLOOKUP(B102,[2]Active!$B:$B,[2]Active!$S:$S),0)</f>
        <v>USD</v>
      </c>
      <c r="F102" s="115" t="str">
        <f>IFERROR(_xlfn.XLOOKUP(B102,[2]Active!$B:$B,[2]Active!$U:$U),0)</f>
        <v>No</v>
      </c>
      <c r="G102" s="116" t="s">
        <v>62</v>
      </c>
      <c r="H102" s="116">
        <f>IFERROR(_xlfn.XLOOKUP(B102,'V2'!A:A,'V2'!S:S),0)</f>
        <v>1</v>
      </c>
      <c r="I102" s="116">
        <v>1</v>
      </c>
      <c r="J102" s="116" t="b">
        <f t="shared" si="6"/>
        <v>1</v>
      </c>
      <c r="K102" s="111">
        <f t="shared" si="7"/>
        <v>1241018.3040021542</v>
      </c>
      <c r="L102" s="111">
        <f>IFERROR(_xlfn.XLOOKUP(B102,'V2'!A:A,'V2'!Q:Q),0)</f>
        <v>1241018.3040021542</v>
      </c>
      <c r="M102" s="112">
        <f>IFERROR(_xlfn.XLOOKUP(B102,'V2'!A:A,'V2'!L:L),0)</f>
        <v>0</v>
      </c>
      <c r="N102" s="112">
        <f t="shared" si="8"/>
        <v>1273828.1150014326</v>
      </c>
      <c r="O102" s="119">
        <v>1273828.1150014326</v>
      </c>
      <c r="P102" s="119">
        <v>0</v>
      </c>
      <c r="Q102" s="117">
        <f t="shared" si="9"/>
        <v>-32809.810999278445</v>
      </c>
      <c r="R102" s="117">
        <f t="shared" si="10"/>
        <v>-32809.810999278445</v>
      </c>
      <c r="S102" s="117">
        <f t="shared" si="11"/>
        <v>0</v>
      </c>
      <c r="W102" s="104"/>
      <c r="X102" s="104"/>
      <c r="AA102" s="118"/>
      <c r="AD102" s="104"/>
    </row>
    <row r="103" spans="1:30" s="23" customFormat="1" x14ac:dyDescent="0.3">
      <c r="A103" s="122" t="s">
        <v>241</v>
      </c>
      <c r="B103" s="113">
        <v>501077</v>
      </c>
      <c r="C103" s="113" t="s">
        <v>99</v>
      </c>
      <c r="D103" s="114" t="s">
        <v>242</v>
      </c>
      <c r="E103" s="115" t="str">
        <f>IFERROR(_xlfn.XLOOKUP(B103,[2]Active!$B:$B,[2]Active!$S:$S),0)</f>
        <v>USD</v>
      </c>
      <c r="F103" s="115" t="str">
        <f>IFERROR(_xlfn.XLOOKUP(B103,[2]Active!$B:$B,[2]Active!$U:$U),0)</f>
        <v>No</v>
      </c>
      <c r="G103" s="116" t="s">
        <v>62</v>
      </c>
      <c r="H103" s="116">
        <f>IFERROR(_xlfn.XLOOKUP(B103,'V2'!A:A,'V2'!S:S),0)</f>
        <v>1</v>
      </c>
      <c r="I103" s="116">
        <v>1</v>
      </c>
      <c r="J103" s="116" t="b">
        <f t="shared" si="6"/>
        <v>1</v>
      </c>
      <c r="K103" s="111">
        <f t="shared" si="7"/>
        <v>1269050.2734202312</v>
      </c>
      <c r="L103" s="111">
        <f>IFERROR(_xlfn.XLOOKUP(B103,'V2'!A:A,'V2'!Q:Q),0)</f>
        <v>1269050.2734202312</v>
      </c>
      <c r="M103" s="112">
        <f>IFERROR(_xlfn.XLOOKUP(B103,'V2'!A:A,'V2'!L:L),0)</f>
        <v>0</v>
      </c>
      <c r="N103" s="112">
        <f t="shared" si="8"/>
        <v>1302945.7964359506</v>
      </c>
      <c r="O103" s="119">
        <v>1302945.7964359506</v>
      </c>
      <c r="P103" s="119">
        <v>0</v>
      </c>
      <c r="Q103" s="117">
        <f t="shared" si="9"/>
        <v>-33895.523015719373</v>
      </c>
      <c r="R103" s="117">
        <f t="shared" si="10"/>
        <v>-33895.523015719373</v>
      </c>
      <c r="S103" s="117">
        <f t="shared" si="11"/>
        <v>0</v>
      </c>
      <c r="W103" s="104"/>
      <c r="X103" s="104"/>
      <c r="AA103" s="118"/>
      <c r="AD103" s="104"/>
    </row>
    <row r="104" spans="1:30" s="23" customFormat="1" x14ac:dyDescent="0.3">
      <c r="A104" s="122" t="s">
        <v>243</v>
      </c>
      <c r="B104" s="113">
        <v>501076</v>
      </c>
      <c r="C104" s="113" t="s">
        <v>99</v>
      </c>
      <c r="D104" s="114" t="s">
        <v>244</v>
      </c>
      <c r="E104" s="115" t="str">
        <f>IFERROR(_xlfn.XLOOKUP(B104,[2]Active!$B:$B,[2]Active!$S:$S),0)</f>
        <v>USD</v>
      </c>
      <c r="F104" s="115" t="str">
        <f>IFERROR(_xlfn.XLOOKUP(B104,[2]Active!$B:$B,[2]Active!$U:$U),0)</f>
        <v>No</v>
      </c>
      <c r="G104" s="116" t="s">
        <v>62</v>
      </c>
      <c r="H104" s="116">
        <f>IFERROR(_xlfn.XLOOKUP(B104,'V2'!A:A,'V2'!S:S),0)</f>
        <v>1</v>
      </c>
      <c r="I104" s="116">
        <v>1</v>
      </c>
      <c r="J104" s="116" t="b">
        <f t="shared" si="6"/>
        <v>1</v>
      </c>
      <c r="K104" s="111">
        <f t="shared" si="7"/>
        <v>1239235.5089890375</v>
      </c>
      <c r="L104" s="111">
        <f>IFERROR(_xlfn.XLOOKUP(B104,'V2'!A:A,'V2'!Q:Q),0)</f>
        <v>1239235.5089890375</v>
      </c>
      <c r="M104" s="112">
        <f>IFERROR(_xlfn.XLOOKUP(B104,'V2'!A:A,'V2'!L:L),0)</f>
        <v>0</v>
      </c>
      <c r="N104" s="112">
        <f t="shared" si="8"/>
        <v>1272049.7835243661</v>
      </c>
      <c r="O104" s="119">
        <v>1272049.7835243661</v>
      </c>
      <c r="P104" s="119">
        <v>0</v>
      </c>
      <c r="Q104" s="117">
        <f t="shared" si="9"/>
        <v>-32814.274535328615</v>
      </c>
      <c r="R104" s="117">
        <f t="shared" si="10"/>
        <v>-32814.274535328615</v>
      </c>
      <c r="S104" s="117">
        <f t="shared" si="11"/>
        <v>0</v>
      </c>
      <c r="W104" s="104"/>
      <c r="X104" s="104"/>
      <c r="AA104" s="118"/>
      <c r="AD104" s="104"/>
    </row>
    <row r="105" spans="1:30" s="23" customFormat="1" x14ac:dyDescent="0.3">
      <c r="A105" s="122" t="s">
        <v>245</v>
      </c>
      <c r="B105" s="113">
        <v>501078</v>
      </c>
      <c r="C105" s="113" t="s">
        <v>99</v>
      </c>
      <c r="D105" s="114" t="s">
        <v>246</v>
      </c>
      <c r="E105" s="115" t="str">
        <f>IFERROR(_xlfn.XLOOKUP(B105,[2]Active!$B:$B,[2]Active!$S:$S),0)</f>
        <v>USD</v>
      </c>
      <c r="F105" s="115" t="str">
        <f>IFERROR(_xlfn.XLOOKUP(B105,[2]Active!$B:$B,[2]Active!$U:$U),0)</f>
        <v>No</v>
      </c>
      <c r="G105" s="116" t="s">
        <v>62</v>
      </c>
      <c r="H105" s="116">
        <f>IFERROR(_xlfn.XLOOKUP(B105,'V2'!A:A,'V2'!S:S),0)</f>
        <v>1</v>
      </c>
      <c r="I105" s="116">
        <v>1</v>
      </c>
      <c r="J105" s="116" t="b">
        <f t="shared" si="6"/>
        <v>1</v>
      </c>
      <c r="K105" s="111">
        <f t="shared" si="7"/>
        <v>1239235.5089890375</v>
      </c>
      <c r="L105" s="111">
        <f>IFERROR(_xlfn.XLOOKUP(B105,'V2'!A:A,'V2'!Q:Q),0)</f>
        <v>1239235.5089890375</v>
      </c>
      <c r="M105" s="112">
        <f>IFERROR(_xlfn.XLOOKUP(B105,'V2'!A:A,'V2'!L:L),0)</f>
        <v>0</v>
      </c>
      <c r="N105" s="112">
        <f t="shared" si="8"/>
        <v>1272049.7835243661</v>
      </c>
      <c r="O105" s="119">
        <v>1272049.7835243661</v>
      </c>
      <c r="P105" s="119">
        <v>0</v>
      </c>
      <c r="Q105" s="117">
        <f t="shared" si="9"/>
        <v>-32814.274535328615</v>
      </c>
      <c r="R105" s="117">
        <f t="shared" si="10"/>
        <v>-32814.274535328615</v>
      </c>
      <c r="S105" s="117">
        <f t="shared" si="11"/>
        <v>0</v>
      </c>
      <c r="W105" s="104"/>
      <c r="X105" s="104"/>
      <c r="AA105" s="118"/>
      <c r="AD105" s="104"/>
    </row>
    <row r="106" spans="1:30" s="23" customFormat="1" x14ac:dyDescent="0.3">
      <c r="A106" s="120" t="s">
        <v>247</v>
      </c>
      <c r="B106" s="121">
        <v>501072</v>
      </c>
      <c r="C106" s="113" t="s">
        <v>99</v>
      </c>
      <c r="D106" s="114" t="s">
        <v>248</v>
      </c>
      <c r="E106" s="115" t="str">
        <f>IFERROR(_xlfn.XLOOKUP(B106,[2]Active!$B:$B,[2]Active!$S:$S),0)</f>
        <v>USD</v>
      </c>
      <c r="F106" s="115" t="str">
        <f>IFERROR(_xlfn.XLOOKUP(B106,[2]Active!$B:$B,[2]Active!$U:$U),0)</f>
        <v>No</v>
      </c>
      <c r="G106" s="116" t="s">
        <v>62</v>
      </c>
      <c r="H106" s="116">
        <f>IFERROR(_xlfn.XLOOKUP(B106,'V2'!A:A,'V2'!S:S),0)</f>
        <v>1</v>
      </c>
      <c r="I106" s="116">
        <v>1</v>
      </c>
      <c r="J106" s="116" t="b">
        <f t="shared" si="6"/>
        <v>1</v>
      </c>
      <c r="K106" s="111">
        <f t="shared" si="7"/>
        <v>1284998.5323706933</v>
      </c>
      <c r="L106" s="111">
        <f>IFERROR(_xlfn.XLOOKUP(B106,'V2'!A:A,'V2'!Q:Q),0)</f>
        <v>1284998.5323706933</v>
      </c>
      <c r="M106" s="112">
        <f>IFERROR(_xlfn.XLOOKUP(B106,'V2'!A:A,'V2'!L:L),0)</f>
        <v>0</v>
      </c>
      <c r="N106" s="112">
        <f t="shared" si="8"/>
        <v>1261952.3647908389</v>
      </c>
      <c r="O106" s="119">
        <v>1261952.3647908389</v>
      </c>
      <c r="P106" s="119">
        <v>0</v>
      </c>
      <c r="Q106" s="117">
        <f t="shared" si="9"/>
        <v>23046.167579854373</v>
      </c>
      <c r="R106" s="117">
        <f t="shared" si="10"/>
        <v>23046.167579854373</v>
      </c>
      <c r="S106" s="117">
        <f t="shared" si="11"/>
        <v>0</v>
      </c>
      <c r="U106" s="1"/>
      <c r="V106" s="1"/>
      <c r="W106" s="104"/>
      <c r="X106" s="104"/>
      <c r="AA106" s="118"/>
      <c r="AD106" s="104"/>
    </row>
    <row r="107" spans="1:30" s="23" customFormat="1" x14ac:dyDescent="0.3">
      <c r="A107" s="120" t="s">
        <v>249</v>
      </c>
      <c r="B107" s="121">
        <v>501073</v>
      </c>
      <c r="C107" s="113" t="s">
        <v>99</v>
      </c>
      <c r="D107" s="114" t="s">
        <v>250</v>
      </c>
      <c r="E107" s="115" t="str">
        <f>IFERROR(_xlfn.XLOOKUP(B107,[2]Active!$B:$B,[2]Active!$S:$S),0)</f>
        <v>USD</v>
      </c>
      <c r="F107" s="115" t="str">
        <f>IFERROR(_xlfn.XLOOKUP(B107,[2]Active!$B:$B,[2]Active!$U:$U),0)</f>
        <v>No</v>
      </c>
      <c r="G107" s="116" t="s">
        <v>62</v>
      </c>
      <c r="H107" s="116">
        <f>IFERROR(_xlfn.XLOOKUP(B107,'V2'!A:A,'V2'!S:S),0)</f>
        <v>1</v>
      </c>
      <c r="I107" s="116">
        <v>1</v>
      </c>
      <c r="J107" s="116" t="b">
        <f t="shared" si="6"/>
        <v>1</v>
      </c>
      <c r="K107" s="111">
        <f t="shared" si="7"/>
        <v>1285392.0040549294</v>
      </c>
      <c r="L107" s="111">
        <f>IFERROR(_xlfn.XLOOKUP(B107,'V2'!A:A,'V2'!Q:Q),0)</f>
        <v>1285392.0040549294</v>
      </c>
      <c r="M107" s="112">
        <f>IFERROR(_xlfn.XLOOKUP(B107,'V2'!A:A,'V2'!L:L),0)</f>
        <v>0</v>
      </c>
      <c r="N107" s="112">
        <f t="shared" si="8"/>
        <v>1262339.0681654618</v>
      </c>
      <c r="O107" s="119">
        <v>1262339.0681654618</v>
      </c>
      <c r="P107" s="119">
        <v>0</v>
      </c>
      <c r="Q107" s="117">
        <f t="shared" si="9"/>
        <v>23052.935889467597</v>
      </c>
      <c r="R107" s="117">
        <f t="shared" si="10"/>
        <v>23052.935889467597</v>
      </c>
      <c r="S107" s="117">
        <f t="shared" si="11"/>
        <v>0</v>
      </c>
      <c r="U107" s="1"/>
      <c r="V107" s="1"/>
      <c r="W107" s="104"/>
      <c r="X107" s="104"/>
      <c r="AA107" s="118"/>
      <c r="AD107" s="104"/>
    </row>
    <row r="108" spans="1:30" s="23" customFormat="1" x14ac:dyDescent="0.3">
      <c r="A108" s="120" t="s">
        <v>251</v>
      </c>
      <c r="B108" s="121">
        <v>501124</v>
      </c>
      <c r="C108" s="113" t="s">
        <v>58</v>
      </c>
      <c r="D108" s="114" t="s">
        <v>252</v>
      </c>
      <c r="E108" s="115" t="str">
        <f>IFERROR(_xlfn.XLOOKUP(B108,[2]Active!$B:$B,[2]Active!$S:$S),0)</f>
        <v>MYR</v>
      </c>
      <c r="F108" s="115" t="str">
        <f>IFERROR(_xlfn.XLOOKUP(B108,[2]Active!$B:$B,[2]Active!$U:$U),0)</f>
        <v>No</v>
      </c>
      <c r="G108" s="116" t="s">
        <v>62</v>
      </c>
      <c r="H108" s="116">
        <f>IFERROR(_xlfn.XLOOKUP(B108,'V2'!A:A,'V2'!S:S),0)</f>
        <v>1</v>
      </c>
      <c r="I108" s="116">
        <v>1</v>
      </c>
      <c r="J108" s="116" t="b">
        <f t="shared" si="6"/>
        <v>1</v>
      </c>
      <c r="K108" s="111">
        <f t="shared" si="7"/>
        <v>232119.00965975563</v>
      </c>
      <c r="L108" s="111">
        <f>IFERROR(_xlfn.XLOOKUP(B108,'V2'!A:A,'V2'!Q:Q),0)</f>
        <v>164705.68912546546</v>
      </c>
      <c r="M108" s="112">
        <f>IFERROR(_xlfn.XLOOKUP(B108,'V2'!A:A,'V2'!L:L),0)</f>
        <v>67413.320534290149</v>
      </c>
      <c r="N108" s="112">
        <f t="shared" si="8"/>
        <v>6676.8925108607818</v>
      </c>
      <c r="O108" s="119">
        <v>3560.7944897040434</v>
      </c>
      <c r="P108" s="119">
        <v>3116.0980211567385</v>
      </c>
      <c r="Q108" s="117">
        <f t="shared" si="9"/>
        <v>225442.11714889485</v>
      </c>
      <c r="R108" s="117">
        <f t="shared" si="10"/>
        <v>161144.89463576142</v>
      </c>
      <c r="S108" s="117">
        <f t="shared" si="11"/>
        <v>64297.222513133413</v>
      </c>
      <c r="U108" s="1"/>
      <c r="V108" s="1"/>
      <c r="W108" s="104"/>
      <c r="X108" s="104"/>
      <c r="AA108" s="118"/>
      <c r="AD108" s="104"/>
    </row>
    <row r="109" spans="1:30" s="23" customFormat="1" x14ac:dyDescent="0.3">
      <c r="A109" s="120" t="s">
        <v>253</v>
      </c>
      <c r="B109" s="121">
        <v>501127</v>
      </c>
      <c r="C109" s="113" t="s">
        <v>58</v>
      </c>
      <c r="D109" s="114" t="s">
        <v>252</v>
      </c>
      <c r="E109" s="115" t="str">
        <f>IFERROR(_xlfn.XLOOKUP(B109,[2]Active!$B:$B,[2]Active!$S:$S),0)</f>
        <v>MYR</v>
      </c>
      <c r="F109" s="115" t="str">
        <f>IFERROR(_xlfn.XLOOKUP(B109,[2]Active!$B:$B,[2]Active!$U:$U),0)</f>
        <v>No</v>
      </c>
      <c r="G109" s="116" t="s">
        <v>62</v>
      </c>
      <c r="H109" s="116">
        <f>IFERROR(_xlfn.XLOOKUP(B109,'V2'!A:A,'V2'!S:S),0)</f>
        <v>1</v>
      </c>
      <c r="I109" s="116">
        <v>1</v>
      </c>
      <c r="J109" s="116" t="b">
        <f t="shared" si="6"/>
        <v>1</v>
      </c>
      <c r="K109" s="111">
        <f t="shared" si="7"/>
        <v>67999.266831247034</v>
      </c>
      <c r="L109" s="111">
        <f>IFERROR(_xlfn.XLOOKUP(B109,'V2'!A:A,'V2'!Q:Q),0)</f>
        <v>67999.266831247034</v>
      </c>
      <c r="M109" s="112">
        <f>IFERROR(_xlfn.XLOOKUP(B109,'V2'!A:A,'V2'!L:L),0)</f>
        <v>0</v>
      </c>
      <c r="N109" s="112">
        <f t="shared" si="8"/>
        <v>1564.8225451010883</v>
      </c>
      <c r="O109" s="119">
        <v>1564.8225451010883</v>
      </c>
      <c r="P109" s="119">
        <v>0</v>
      </c>
      <c r="Q109" s="117">
        <f t="shared" si="9"/>
        <v>66434.444286145939</v>
      </c>
      <c r="R109" s="117">
        <f t="shared" si="10"/>
        <v>66434.444286145939</v>
      </c>
      <c r="S109" s="117">
        <f t="shared" si="11"/>
        <v>0</v>
      </c>
      <c r="U109" s="1"/>
      <c r="V109" s="1"/>
      <c r="W109" s="104"/>
      <c r="X109" s="104"/>
      <c r="AA109" s="118"/>
      <c r="AD109" s="104"/>
    </row>
    <row r="110" spans="1:30" s="23" customFormat="1" x14ac:dyDescent="0.3">
      <c r="A110" s="120" t="s">
        <v>2953</v>
      </c>
      <c r="B110" s="121">
        <v>501262</v>
      </c>
      <c r="C110" s="113" t="s">
        <v>58</v>
      </c>
      <c r="D110" s="114" t="s">
        <v>2958</v>
      </c>
      <c r="E110" s="115" t="str">
        <f>IFERROR(_xlfn.XLOOKUP(B110,[2]Active!$B:$B,[2]Active!$S:$S),0)</f>
        <v>AUD</v>
      </c>
      <c r="F110" s="115" t="str">
        <f>IFERROR(_xlfn.XLOOKUP(B110,[2]Active!$B:$B,[2]Active!$U:$U),0)</f>
        <v>No</v>
      </c>
      <c r="G110" s="116" t="s">
        <v>62</v>
      </c>
      <c r="H110" s="116">
        <f>IFERROR(_xlfn.XLOOKUP(B110,'V2'!A:A,'V2'!S:S),0)</f>
        <v>1</v>
      </c>
      <c r="I110" s="115">
        <v>0</v>
      </c>
      <c r="J110" s="116" t="b">
        <f t="shared" si="6"/>
        <v>0</v>
      </c>
      <c r="K110" s="111">
        <f t="shared" si="7"/>
        <v>11226.280111248132</v>
      </c>
      <c r="L110" s="111">
        <f>IFERROR(_xlfn.XLOOKUP(B110,'V2'!A:A,'V2'!Q:Q),0)</f>
        <v>11226.280111248132</v>
      </c>
      <c r="M110" s="112">
        <f>IFERROR(_xlfn.XLOOKUP(B110,'V2'!A:A,'V2'!L:L),0)</f>
        <v>0</v>
      </c>
      <c r="N110" s="112">
        <f t="shared" si="8"/>
        <v>0</v>
      </c>
      <c r="O110" s="119">
        <v>0</v>
      </c>
      <c r="P110" s="119">
        <v>0</v>
      </c>
      <c r="Q110" s="117">
        <f t="shared" si="9"/>
        <v>11226.280111248132</v>
      </c>
      <c r="R110" s="117">
        <f t="shared" si="10"/>
        <v>11226.280111248132</v>
      </c>
      <c r="S110" s="117">
        <f t="shared" si="11"/>
        <v>0</v>
      </c>
      <c r="U110" s="1"/>
      <c r="V110" s="1"/>
      <c r="W110" s="104"/>
      <c r="X110" s="104"/>
      <c r="AA110" s="118"/>
      <c r="AD110" s="104"/>
    </row>
    <row r="111" spans="1:30" s="23" customFormat="1" x14ac:dyDescent="0.3">
      <c r="A111" s="120" t="s">
        <v>254</v>
      </c>
      <c r="B111" s="121">
        <v>501155</v>
      </c>
      <c r="C111" s="113" t="s">
        <v>58</v>
      </c>
      <c r="D111" s="114" t="s">
        <v>255</v>
      </c>
      <c r="E111" s="115" t="str">
        <f>IFERROR(_xlfn.XLOOKUP(B111,[2]Active!$B:$B,[2]Active!$S:$S),0)</f>
        <v>USD</v>
      </c>
      <c r="F111" s="115" t="str">
        <f>IFERROR(_xlfn.XLOOKUP(B111,[2]Active!$B:$B,[2]Active!$U:$U),0)</f>
        <v>No</v>
      </c>
      <c r="G111" s="116" t="s">
        <v>62</v>
      </c>
      <c r="H111" s="116">
        <f>IFERROR(_xlfn.XLOOKUP(B111,'V2'!A:A,'V2'!S:S),0)</f>
        <v>1</v>
      </c>
      <c r="I111" s="116">
        <v>1</v>
      </c>
      <c r="J111" s="116" t="b">
        <f t="shared" si="6"/>
        <v>1</v>
      </c>
      <c r="K111" s="111">
        <f t="shared" si="7"/>
        <v>53066.933588449421</v>
      </c>
      <c r="L111" s="111">
        <f>IFERROR(_xlfn.XLOOKUP(B111,'V2'!A:A,'V2'!Q:Q),0)</f>
        <v>46762.862360460975</v>
      </c>
      <c r="M111" s="112">
        <f>IFERROR(_xlfn.XLOOKUP(B111,'V2'!A:A,'V2'!L:L),0)</f>
        <v>6304.0712279884465</v>
      </c>
      <c r="N111" s="112">
        <f t="shared" si="8"/>
        <v>53033.360625453206</v>
      </c>
      <c r="O111" s="119">
        <v>47042.411177066067</v>
      </c>
      <c r="P111" s="119">
        <v>5990.9494483871349</v>
      </c>
      <c r="Q111" s="117">
        <f t="shared" si="9"/>
        <v>33.57296299621521</v>
      </c>
      <c r="R111" s="117">
        <f t="shared" si="10"/>
        <v>-279.54881660509272</v>
      </c>
      <c r="S111" s="117">
        <f t="shared" si="11"/>
        <v>313.12177960131157</v>
      </c>
      <c r="U111" s="1"/>
      <c r="V111" s="1"/>
      <c r="W111" s="104"/>
      <c r="X111" s="104"/>
      <c r="AA111" s="118"/>
      <c r="AD111" s="104"/>
    </row>
    <row r="112" spans="1:30" s="23" customFormat="1" x14ac:dyDescent="0.3">
      <c r="A112" s="122" t="s">
        <v>259</v>
      </c>
      <c r="B112" s="113" t="s">
        <v>260</v>
      </c>
      <c r="C112" s="113" t="s">
        <v>99</v>
      </c>
      <c r="D112" s="114" t="s">
        <v>261</v>
      </c>
      <c r="E112" s="115" t="str">
        <f>IFERROR(_xlfn.XLOOKUP(B112,[2]Active!$B:$B,[2]Active!$S:$S),0)</f>
        <v>USD</v>
      </c>
      <c r="F112" s="115" t="str">
        <f>IFERROR(_xlfn.XLOOKUP(B112,[2]Active!$B:$B,[2]Active!$U:$U),0)</f>
        <v>No</v>
      </c>
      <c r="G112" s="116" t="s">
        <v>12</v>
      </c>
      <c r="H112" s="116">
        <f>IFERROR(_xlfn.XLOOKUP(B112,'V2'!A:A,'V2'!S:S),0)</f>
        <v>1</v>
      </c>
      <c r="I112" s="116">
        <v>1</v>
      </c>
      <c r="J112" s="116" t="b">
        <f t="shared" si="6"/>
        <v>1</v>
      </c>
      <c r="K112" s="111">
        <f t="shared" si="7"/>
        <v>103223.78773872773</v>
      </c>
      <c r="L112" s="111">
        <f>IFERROR(_xlfn.XLOOKUP(B112,'V2'!A:A,'V2'!Q:Q),0)</f>
        <v>0</v>
      </c>
      <c r="M112" s="112">
        <f>IFERROR(_xlfn.XLOOKUP(B112,'V2'!A:A,'V2'!L:L),0)</f>
        <v>103223.78773872773</v>
      </c>
      <c r="N112" s="112">
        <f t="shared" si="8"/>
        <v>142054.2035570952</v>
      </c>
      <c r="O112" s="119">
        <v>0</v>
      </c>
      <c r="P112" s="119">
        <v>142054.2035570952</v>
      </c>
      <c r="Q112" s="117">
        <f t="shared" si="9"/>
        <v>-38830.415818367474</v>
      </c>
      <c r="R112" s="117">
        <f t="shared" si="10"/>
        <v>0</v>
      </c>
      <c r="S112" s="117">
        <f t="shared" si="11"/>
        <v>-38830.415818367474</v>
      </c>
      <c r="T112" s="124">
        <f>SUM(S112:S173)</f>
        <v>103431.75400015869</v>
      </c>
      <c r="W112" s="104"/>
      <c r="X112" s="104"/>
      <c r="AA112" s="118"/>
      <c r="AD112" s="104"/>
    </row>
    <row r="113" spans="1:30" s="23" customFormat="1" x14ac:dyDescent="0.3">
      <c r="A113" s="122" t="s">
        <v>259</v>
      </c>
      <c r="B113" s="113" t="s">
        <v>262</v>
      </c>
      <c r="C113" s="113" t="s">
        <v>99</v>
      </c>
      <c r="D113" s="114" t="s">
        <v>263</v>
      </c>
      <c r="E113" s="115" t="str">
        <f>IFERROR(_xlfn.XLOOKUP(B113,[2]Active!$B:$B,[2]Active!$S:$S),0)</f>
        <v>USD</v>
      </c>
      <c r="F113" s="115" t="str">
        <f>IFERROR(_xlfn.XLOOKUP(B113,[2]Active!$B:$B,[2]Active!$U:$U),0)</f>
        <v>No</v>
      </c>
      <c r="G113" s="116" t="s">
        <v>12</v>
      </c>
      <c r="H113" s="116">
        <f>IFERROR(_xlfn.XLOOKUP(B113,'V2'!A:A,'V2'!S:S),0)</f>
        <v>1</v>
      </c>
      <c r="I113" s="116">
        <v>1</v>
      </c>
      <c r="J113" s="116" t="b">
        <f t="shared" si="6"/>
        <v>1</v>
      </c>
      <c r="K113" s="111">
        <f t="shared" si="7"/>
        <v>70648.180276375875</v>
      </c>
      <c r="L113" s="111">
        <f>IFERROR(_xlfn.XLOOKUP(B113,'V2'!A:A,'V2'!Q:Q),0)</f>
        <v>0</v>
      </c>
      <c r="M113" s="112">
        <f>IFERROR(_xlfn.XLOOKUP(B113,'V2'!A:A,'V2'!L:L),0)</f>
        <v>70648.180276375875</v>
      </c>
      <c r="N113" s="112">
        <f t="shared" si="8"/>
        <v>97224.401485059789</v>
      </c>
      <c r="O113" s="119">
        <v>0</v>
      </c>
      <c r="P113" s="119">
        <v>97224.401485059789</v>
      </c>
      <c r="Q113" s="117">
        <f t="shared" si="9"/>
        <v>-26576.221208683914</v>
      </c>
      <c r="R113" s="117">
        <f t="shared" si="10"/>
        <v>0</v>
      </c>
      <c r="S113" s="117">
        <f t="shared" si="11"/>
        <v>-26576.221208683914</v>
      </c>
      <c r="W113" s="104"/>
      <c r="X113" s="104"/>
      <c r="AA113" s="118"/>
      <c r="AD113" s="104"/>
    </row>
    <row r="114" spans="1:30" s="23" customFormat="1" x14ac:dyDescent="0.3">
      <c r="A114" s="122" t="s">
        <v>259</v>
      </c>
      <c r="B114" s="113" t="s">
        <v>264</v>
      </c>
      <c r="C114" s="113" t="s">
        <v>99</v>
      </c>
      <c r="D114" s="114" t="s">
        <v>265</v>
      </c>
      <c r="E114" s="115" t="str">
        <f>IFERROR(_xlfn.XLOOKUP(B114,[2]Active!$B:$B,[2]Active!$S:$S),0)</f>
        <v>USD</v>
      </c>
      <c r="F114" s="115" t="str">
        <f>IFERROR(_xlfn.XLOOKUP(B114,[2]Active!$B:$B,[2]Active!$U:$U),0)</f>
        <v>No</v>
      </c>
      <c r="G114" s="116" t="s">
        <v>12</v>
      </c>
      <c r="H114" s="116">
        <f>IFERROR(_xlfn.XLOOKUP(B114,'V2'!A:A,'V2'!S:S),0)</f>
        <v>1</v>
      </c>
      <c r="I114" s="116">
        <v>1</v>
      </c>
      <c r="J114" s="116" t="b">
        <f t="shared" si="6"/>
        <v>1</v>
      </c>
      <c r="K114" s="111">
        <f t="shared" si="7"/>
        <v>4415.5112672734922</v>
      </c>
      <c r="L114" s="111">
        <f>IFERROR(_xlfn.XLOOKUP(B114,'V2'!A:A,'V2'!Q:Q),0)</f>
        <v>0</v>
      </c>
      <c r="M114" s="112">
        <f>IFERROR(_xlfn.XLOOKUP(B114,'V2'!A:A,'V2'!L:L),0)</f>
        <v>4415.5112672734922</v>
      </c>
      <c r="N114" s="112">
        <f t="shared" si="8"/>
        <v>6076.5250928162368</v>
      </c>
      <c r="O114" s="119">
        <v>0</v>
      </c>
      <c r="P114" s="119">
        <v>6076.5250928162368</v>
      </c>
      <c r="Q114" s="117">
        <f t="shared" si="9"/>
        <v>-1661.0138255427446</v>
      </c>
      <c r="R114" s="117">
        <f t="shared" si="10"/>
        <v>0</v>
      </c>
      <c r="S114" s="117">
        <f t="shared" si="11"/>
        <v>-1661.0138255427446</v>
      </c>
      <c r="W114" s="104"/>
      <c r="X114" s="104"/>
      <c r="AA114" s="118"/>
      <c r="AD114" s="104"/>
    </row>
    <row r="115" spans="1:30" s="23" customFormat="1" x14ac:dyDescent="0.3">
      <c r="A115" s="122" t="s">
        <v>259</v>
      </c>
      <c r="B115" s="113" t="s">
        <v>266</v>
      </c>
      <c r="C115" s="113" t="s">
        <v>99</v>
      </c>
      <c r="D115" s="114" t="s">
        <v>267</v>
      </c>
      <c r="E115" s="115" t="str">
        <f>IFERROR(_xlfn.XLOOKUP(B115,[2]Active!$B:$B,[2]Active!$S:$S),0)</f>
        <v>USD</v>
      </c>
      <c r="F115" s="115" t="str">
        <f>IFERROR(_xlfn.XLOOKUP(B115,[2]Active!$B:$B,[2]Active!$U:$U),0)</f>
        <v>No</v>
      </c>
      <c r="G115" s="116" t="s">
        <v>12</v>
      </c>
      <c r="H115" s="116">
        <f>IFERROR(_xlfn.XLOOKUP(B115,'V2'!A:A,'V2'!S:S),0)</f>
        <v>1</v>
      </c>
      <c r="I115" s="116">
        <v>1</v>
      </c>
      <c r="J115" s="116" t="b">
        <f t="shared" si="6"/>
        <v>1</v>
      </c>
      <c r="K115" s="111">
        <f t="shared" si="7"/>
        <v>4415.5112672734922</v>
      </c>
      <c r="L115" s="111">
        <f>IFERROR(_xlfn.XLOOKUP(B115,'V2'!A:A,'V2'!Q:Q),0)</f>
        <v>0</v>
      </c>
      <c r="M115" s="112">
        <f>IFERROR(_xlfn.XLOOKUP(B115,'V2'!A:A,'V2'!L:L),0)</f>
        <v>4415.5112672734922</v>
      </c>
      <c r="N115" s="112">
        <f t="shared" si="8"/>
        <v>6076.5250928162368</v>
      </c>
      <c r="O115" s="119">
        <v>0</v>
      </c>
      <c r="P115" s="119">
        <v>6076.5250928162368</v>
      </c>
      <c r="Q115" s="117">
        <f t="shared" si="9"/>
        <v>-1661.0138255427446</v>
      </c>
      <c r="R115" s="117">
        <f t="shared" si="10"/>
        <v>0</v>
      </c>
      <c r="S115" s="117">
        <f t="shared" si="11"/>
        <v>-1661.0138255427446</v>
      </c>
      <c r="W115" s="104"/>
      <c r="X115" s="104"/>
      <c r="AA115" s="118"/>
      <c r="AD115" s="104"/>
    </row>
    <row r="116" spans="1:30" s="23" customFormat="1" x14ac:dyDescent="0.3">
      <c r="A116" s="122" t="s">
        <v>259</v>
      </c>
      <c r="B116" s="113" t="s">
        <v>268</v>
      </c>
      <c r="C116" s="113" t="s">
        <v>99</v>
      </c>
      <c r="D116" s="114" t="s">
        <v>269</v>
      </c>
      <c r="E116" s="115" t="str">
        <f>IFERROR(_xlfn.XLOOKUP(B116,[2]Active!$B:$B,[2]Active!$S:$S),0)</f>
        <v>USD</v>
      </c>
      <c r="F116" s="115" t="str">
        <f>IFERROR(_xlfn.XLOOKUP(B116,[2]Active!$B:$B,[2]Active!$U:$U),0)</f>
        <v>No</v>
      </c>
      <c r="G116" s="116" t="s">
        <v>12</v>
      </c>
      <c r="H116" s="116">
        <f>IFERROR(_xlfn.XLOOKUP(B116,'V2'!A:A,'V2'!S:S),0)</f>
        <v>1</v>
      </c>
      <c r="I116" s="116">
        <v>1</v>
      </c>
      <c r="J116" s="116" t="b">
        <f t="shared" si="6"/>
        <v>1</v>
      </c>
      <c r="K116" s="111">
        <f t="shared" si="7"/>
        <v>46686.719564758583</v>
      </c>
      <c r="L116" s="111">
        <f>IFERROR(_xlfn.XLOOKUP(B116,'V2'!A:A,'V2'!Q:Q),0)</f>
        <v>0</v>
      </c>
      <c r="M116" s="112">
        <f>IFERROR(_xlfn.XLOOKUP(B116,'V2'!A:A,'V2'!L:L),0)</f>
        <v>46686.719564758583</v>
      </c>
      <c r="N116" s="112">
        <f t="shared" si="8"/>
        <v>64249.190130978001</v>
      </c>
      <c r="O116" s="119">
        <v>0</v>
      </c>
      <c r="P116" s="119">
        <v>64249.190130978001</v>
      </c>
      <c r="Q116" s="117">
        <f t="shared" si="9"/>
        <v>-17562.470566219417</v>
      </c>
      <c r="R116" s="117">
        <f t="shared" si="10"/>
        <v>0</v>
      </c>
      <c r="S116" s="117">
        <f t="shared" si="11"/>
        <v>-17562.470566219417</v>
      </c>
      <c r="W116" s="104"/>
      <c r="X116" s="104"/>
      <c r="AA116" s="118"/>
      <c r="AD116" s="104"/>
    </row>
    <row r="117" spans="1:30" s="23" customFormat="1" x14ac:dyDescent="0.3">
      <c r="A117" s="120" t="s">
        <v>256</v>
      </c>
      <c r="B117" s="121">
        <v>501079</v>
      </c>
      <c r="C117" s="113" t="s">
        <v>58</v>
      </c>
      <c r="D117" s="114" t="s">
        <v>257</v>
      </c>
      <c r="E117" s="115" t="str">
        <f>IFERROR(_xlfn.XLOOKUP(B117,[2]Active!$B:$B,[2]Active!$S:$S),0)</f>
        <v>USD</v>
      </c>
      <c r="F117" s="115" t="str">
        <f>IFERROR(_xlfn.XLOOKUP(B117,[2]Active!$B:$B,[2]Active!$U:$U),0)</f>
        <v>No</v>
      </c>
      <c r="G117" s="116" t="s">
        <v>62</v>
      </c>
      <c r="H117" s="116">
        <f>IFERROR(_xlfn.XLOOKUP(B117,'V2'!A:A,'V2'!S:S),0)</f>
        <v>1</v>
      </c>
      <c r="I117" s="116">
        <v>1</v>
      </c>
      <c r="J117" s="116" t="b">
        <f t="shared" si="6"/>
        <v>1</v>
      </c>
      <c r="K117" s="111">
        <f t="shared" si="7"/>
        <v>347540.24985828268</v>
      </c>
      <c r="L117" s="111">
        <f>IFERROR(_xlfn.XLOOKUP(B117,'V2'!A:A,'V2'!Q:Q),0)</f>
        <v>347540.24985828268</v>
      </c>
      <c r="M117" s="112">
        <f>IFERROR(_xlfn.XLOOKUP(B117,'V2'!A:A,'V2'!L:L),0)</f>
        <v>0</v>
      </c>
      <c r="N117" s="112">
        <f t="shared" si="8"/>
        <v>422291.47789535951</v>
      </c>
      <c r="O117" s="119">
        <v>422291.47789535951</v>
      </c>
      <c r="P117" s="119">
        <v>0</v>
      </c>
      <c r="Q117" s="117">
        <f t="shared" si="9"/>
        <v>-74751.228037076828</v>
      </c>
      <c r="R117" s="117">
        <f t="shared" si="10"/>
        <v>-74751.228037076828</v>
      </c>
      <c r="S117" s="117">
        <f t="shared" si="11"/>
        <v>0</v>
      </c>
      <c r="U117" s="1"/>
      <c r="V117" s="1"/>
      <c r="W117" s="104"/>
      <c r="X117" s="104"/>
      <c r="AA117" s="118"/>
      <c r="AD117" s="104"/>
    </row>
    <row r="118" spans="1:30" s="23" customFormat="1" x14ac:dyDescent="0.3">
      <c r="A118" s="120" t="s">
        <v>258</v>
      </c>
      <c r="B118" s="121">
        <v>501070</v>
      </c>
      <c r="C118" s="113" t="s">
        <v>58</v>
      </c>
      <c r="D118" s="114" t="s">
        <v>257</v>
      </c>
      <c r="E118" s="115" t="str">
        <f>IFERROR(_xlfn.XLOOKUP(B118,[2]Active!$B:$B,[2]Active!$S:$S),0)</f>
        <v>MYR</v>
      </c>
      <c r="F118" s="115" t="str">
        <f>IFERROR(_xlfn.XLOOKUP(B118,[2]Active!$B:$B,[2]Active!$U:$U),0)</f>
        <v>No</v>
      </c>
      <c r="G118" s="116" t="s">
        <v>62</v>
      </c>
      <c r="H118" s="116">
        <f>IFERROR(_xlfn.XLOOKUP(B118,'V2'!A:A,'V2'!S:S),0)</f>
        <v>1</v>
      </c>
      <c r="I118" s="116">
        <v>1</v>
      </c>
      <c r="J118" s="116" t="b">
        <f t="shared" si="6"/>
        <v>1</v>
      </c>
      <c r="K118" s="111">
        <f t="shared" si="7"/>
        <v>196278.64336036908</v>
      </c>
      <c r="L118" s="111">
        <f>IFERROR(_xlfn.XLOOKUP(B118,'V2'!A:A,'V2'!Q:Q),0)</f>
        <v>196278.64336036908</v>
      </c>
      <c r="M118" s="112">
        <f>IFERROR(_xlfn.XLOOKUP(B118,'V2'!A:A,'V2'!L:L),0)</f>
        <v>0</v>
      </c>
      <c r="N118" s="112">
        <f t="shared" si="8"/>
        <v>199116.87034137372</v>
      </c>
      <c r="O118" s="119">
        <v>199116.87034137372</v>
      </c>
      <c r="P118" s="119">
        <v>0</v>
      </c>
      <c r="Q118" s="117">
        <f t="shared" si="9"/>
        <v>-2838.2269810046419</v>
      </c>
      <c r="R118" s="117">
        <f t="shared" si="10"/>
        <v>-2838.2269810046419</v>
      </c>
      <c r="S118" s="117">
        <f t="shared" si="11"/>
        <v>0</v>
      </c>
      <c r="U118" s="1"/>
      <c r="V118" s="1"/>
      <c r="W118" s="104"/>
      <c r="X118" s="104"/>
      <c r="AA118" s="118"/>
      <c r="AD118" s="104"/>
    </row>
    <row r="119" spans="1:30" s="23" customFormat="1" x14ac:dyDescent="0.3">
      <c r="A119" s="120" t="s">
        <v>270</v>
      </c>
      <c r="B119" s="121">
        <v>501148</v>
      </c>
      <c r="C119" s="113" t="s">
        <v>58</v>
      </c>
      <c r="D119" s="114" t="s">
        <v>271</v>
      </c>
      <c r="E119" s="115" t="str">
        <f>IFERROR(_xlfn.XLOOKUP(B119,[2]Active!$B:$B,[2]Active!$S:$S),0)</f>
        <v>MYR</v>
      </c>
      <c r="F119" s="115" t="str">
        <f>IFERROR(_xlfn.XLOOKUP(B119,[2]Active!$B:$B,[2]Active!$U:$U),0)</f>
        <v>No</v>
      </c>
      <c r="G119" s="116" t="s">
        <v>62</v>
      </c>
      <c r="H119" s="116">
        <f>IFERROR(_xlfn.XLOOKUP(B119,'V2'!A:A,'V2'!S:S),0)</f>
        <v>1</v>
      </c>
      <c r="I119" s="116">
        <v>1</v>
      </c>
      <c r="J119" s="116" t="b">
        <f t="shared" si="6"/>
        <v>1</v>
      </c>
      <c r="K119" s="111">
        <f t="shared" si="7"/>
        <v>103241.70365003907</v>
      </c>
      <c r="L119" s="111">
        <f>IFERROR(_xlfn.XLOOKUP(B119,'V2'!A:A,'V2'!Q:Q),0)</f>
        <v>90302.809710972535</v>
      </c>
      <c r="M119" s="112">
        <f>IFERROR(_xlfn.XLOOKUP(B119,'V2'!A:A,'V2'!L:L),0)</f>
        <v>12938.893939066531</v>
      </c>
      <c r="N119" s="112">
        <f t="shared" si="8"/>
        <v>82855.402727993744</v>
      </c>
      <c r="O119" s="119">
        <v>46445.355732515112</v>
      </c>
      <c r="P119" s="119">
        <v>36410.046995478631</v>
      </c>
      <c r="Q119" s="117">
        <f t="shared" si="9"/>
        <v>20386.300922045324</v>
      </c>
      <c r="R119" s="117">
        <f t="shared" si="10"/>
        <v>43857.453978457423</v>
      </c>
      <c r="S119" s="117">
        <f t="shared" si="11"/>
        <v>-23471.153056412099</v>
      </c>
      <c r="U119" s="1"/>
      <c r="V119" s="1"/>
      <c r="W119" s="104"/>
      <c r="X119" s="104"/>
      <c r="AA119" s="118"/>
      <c r="AD119" s="104"/>
    </row>
    <row r="120" spans="1:30" s="23" customFormat="1" x14ac:dyDescent="0.3">
      <c r="A120" s="120" t="s">
        <v>2950</v>
      </c>
      <c r="B120" s="121">
        <v>501225</v>
      </c>
      <c r="C120" s="113" t="s">
        <v>58</v>
      </c>
      <c r="D120" s="114" t="s">
        <v>2951</v>
      </c>
      <c r="E120" s="115" t="str">
        <f>IFERROR(_xlfn.XLOOKUP(B120,[2]Active!$B:$B,[2]Active!$S:$S),0)</f>
        <v>MYR</v>
      </c>
      <c r="F120" s="115" t="str">
        <f>IFERROR(_xlfn.XLOOKUP(B120,[2]Active!$B:$B,[2]Active!$U:$U),0)</f>
        <v>No</v>
      </c>
      <c r="G120" s="116" t="s">
        <v>62</v>
      </c>
      <c r="H120" s="116">
        <f>IFERROR(_xlfn.XLOOKUP(B120,'V2'!A:A,'V2'!S:S),0)</f>
        <v>1</v>
      </c>
      <c r="I120" s="116">
        <v>0</v>
      </c>
      <c r="J120" s="116" t="b">
        <f t="shared" si="6"/>
        <v>0</v>
      </c>
      <c r="K120" s="111">
        <f t="shared" si="7"/>
        <v>145430.72148361331</v>
      </c>
      <c r="L120" s="111">
        <f>IFERROR(_xlfn.XLOOKUP(B120,'V2'!A:A,'V2'!Q:Q),0)</f>
        <v>9761.7893212498457</v>
      </c>
      <c r="M120" s="112">
        <f>IFERROR(_xlfn.XLOOKUP(B120,'V2'!A:A,'V2'!L:L),0)</f>
        <v>135668.93216236346</v>
      </c>
      <c r="N120" s="112">
        <f t="shared" si="8"/>
        <v>0</v>
      </c>
      <c r="O120" s="119">
        <v>0</v>
      </c>
      <c r="P120" s="119">
        <v>0</v>
      </c>
      <c r="Q120" s="117">
        <f t="shared" si="9"/>
        <v>145430.72148361331</v>
      </c>
      <c r="R120" s="117">
        <f t="shared" si="10"/>
        <v>9761.7893212498457</v>
      </c>
      <c r="S120" s="117">
        <f t="shared" si="11"/>
        <v>135668.93216236346</v>
      </c>
      <c r="U120" s="1"/>
      <c r="V120" s="1"/>
      <c r="W120" s="104"/>
      <c r="X120" s="104"/>
      <c r="AA120" s="118"/>
      <c r="AD120" s="104"/>
    </row>
    <row r="121" spans="1:30" s="23" customFormat="1" x14ac:dyDescent="0.3">
      <c r="A121" s="122" t="s">
        <v>275</v>
      </c>
      <c r="B121" s="113">
        <v>501158</v>
      </c>
      <c r="C121" s="113" t="s">
        <v>58</v>
      </c>
      <c r="D121" s="114" t="s">
        <v>276</v>
      </c>
      <c r="E121" s="115" t="str">
        <f>IFERROR(_xlfn.XLOOKUP(B121,[2]Active!$B:$B,[2]Active!$S:$S),0)</f>
        <v>AUD</v>
      </c>
      <c r="F121" s="115" t="str">
        <f>IFERROR(_xlfn.XLOOKUP(B121,[2]Active!$B:$B,[2]Active!$U:$U),0)</f>
        <v>No</v>
      </c>
      <c r="G121" s="116" t="s">
        <v>62</v>
      </c>
      <c r="H121" s="116">
        <f>IFERROR(_xlfn.XLOOKUP(B121,'V2'!A:A,'V2'!S:S),0)</f>
        <v>1</v>
      </c>
      <c r="I121" s="116">
        <v>1</v>
      </c>
      <c r="J121" s="116" t="b">
        <f t="shared" si="6"/>
        <v>1</v>
      </c>
      <c r="K121" s="111">
        <f t="shared" si="7"/>
        <v>1050.8335157016943</v>
      </c>
      <c r="L121" s="111">
        <f>IFERROR(_xlfn.XLOOKUP(B121,'V2'!A:A,'V2'!Q:Q),0)</f>
        <v>1050.8335157016943</v>
      </c>
      <c r="M121" s="112">
        <f>IFERROR(_xlfn.XLOOKUP(B121,'V2'!A:A,'V2'!L:L),0)</f>
        <v>0</v>
      </c>
      <c r="N121" s="112">
        <f t="shared" si="8"/>
        <v>1071.6507328102643</v>
      </c>
      <c r="O121" s="119">
        <v>1071.6507328102643</v>
      </c>
      <c r="P121" s="119">
        <v>0</v>
      </c>
      <c r="Q121" s="117">
        <f t="shared" si="9"/>
        <v>-20.817217108570048</v>
      </c>
      <c r="R121" s="117">
        <f t="shared" si="10"/>
        <v>-20.817217108570048</v>
      </c>
      <c r="S121" s="117">
        <f t="shared" si="11"/>
        <v>0</v>
      </c>
      <c r="W121" s="104"/>
      <c r="X121" s="104"/>
      <c r="AA121" s="118"/>
      <c r="AD121" s="104"/>
    </row>
    <row r="122" spans="1:30" s="23" customFormat="1" x14ac:dyDescent="0.3">
      <c r="A122" s="122" t="s">
        <v>285</v>
      </c>
      <c r="B122" s="113">
        <v>501182</v>
      </c>
      <c r="C122" s="113" t="s">
        <v>58</v>
      </c>
      <c r="D122" s="114" t="s">
        <v>286</v>
      </c>
      <c r="E122" s="115" t="str">
        <f>IFERROR(_xlfn.XLOOKUP(B122,[2]Active!$B:$B,[2]Active!$S:$S),0)</f>
        <v>MYR</v>
      </c>
      <c r="F122" s="115" t="str">
        <f>IFERROR(_xlfn.XLOOKUP(B122,[2]Active!$B:$B,[2]Active!$U:$U),0)</f>
        <v>No</v>
      </c>
      <c r="G122" s="116" t="s">
        <v>62</v>
      </c>
      <c r="H122" s="116">
        <f>IFERROR(_xlfn.XLOOKUP(B122,'V2'!A:A,'V2'!S:S),0)</f>
        <v>1</v>
      </c>
      <c r="I122" s="116">
        <v>1</v>
      </c>
      <c r="J122" s="116" t="b">
        <f t="shared" si="6"/>
        <v>1</v>
      </c>
      <c r="K122" s="111">
        <f t="shared" si="7"/>
        <v>117297.02789730889</v>
      </c>
      <c r="L122" s="111">
        <f>IFERROR(_xlfn.XLOOKUP(B122,'V2'!A:A,'V2'!Q:Q),0)</f>
        <v>117297.02789730889</v>
      </c>
      <c r="M122" s="112">
        <f>IFERROR(_xlfn.XLOOKUP(B122,'V2'!A:A,'V2'!L:L),0)</f>
        <v>0</v>
      </c>
      <c r="N122" s="112">
        <f t="shared" si="8"/>
        <v>119338.84161283814</v>
      </c>
      <c r="O122" s="119">
        <v>119338.84161283814</v>
      </c>
      <c r="P122" s="119">
        <v>0</v>
      </c>
      <c r="Q122" s="117">
        <f t="shared" si="9"/>
        <v>-2041.8137155292497</v>
      </c>
      <c r="R122" s="117">
        <f t="shared" si="10"/>
        <v>-2041.8137155292497</v>
      </c>
      <c r="S122" s="117">
        <f t="shared" si="11"/>
        <v>0</v>
      </c>
      <c r="W122" s="104"/>
      <c r="X122" s="104"/>
      <c r="AA122" s="118"/>
      <c r="AD122" s="104"/>
    </row>
    <row r="123" spans="1:30" s="23" customFormat="1" x14ac:dyDescent="0.3">
      <c r="A123" s="122" t="s">
        <v>287</v>
      </c>
      <c r="B123" s="113">
        <v>500937</v>
      </c>
      <c r="C123" s="113" t="s">
        <v>99</v>
      </c>
      <c r="D123" s="114" t="s">
        <v>288</v>
      </c>
      <c r="E123" s="115" t="str">
        <f>IFERROR(_xlfn.XLOOKUP(B123,[2]Active!$B:$B,[2]Active!$S:$S),0)</f>
        <v>USD</v>
      </c>
      <c r="F123" s="115" t="str">
        <f>IFERROR(_xlfn.XLOOKUP(B123,[2]Active!$B:$B,[2]Active!$U:$U),0)</f>
        <v>No</v>
      </c>
      <c r="G123" s="116" t="s">
        <v>62</v>
      </c>
      <c r="H123" s="116">
        <f>IFERROR(_xlfn.XLOOKUP(B123,'V2'!A:A,'V2'!S:S),0)</f>
        <v>1</v>
      </c>
      <c r="I123" s="116">
        <v>1</v>
      </c>
      <c r="J123" s="116" t="b">
        <f t="shared" si="6"/>
        <v>1</v>
      </c>
      <c r="K123" s="111">
        <f t="shared" si="7"/>
        <v>24465428.35603302</v>
      </c>
      <c r="L123" s="111">
        <f>IFERROR(_xlfn.XLOOKUP(B123,'V2'!A:A,'V2'!Q:Q),0)</f>
        <v>24465428.35603302</v>
      </c>
      <c r="M123" s="112">
        <f>IFERROR(_xlfn.XLOOKUP(B123,'V2'!A:A,'V2'!L:L),0)</f>
        <v>0</v>
      </c>
      <c r="N123" s="112">
        <f t="shared" si="8"/>
        <v>23993977.528033696</v>
      </c>
      <c r="O123" s="119">
        <v>23993977.528033696</v>
      </c>
      <c r="P123" s="119">
        <v>0</v>
      </c>
      <c r="Q123" s="117">
        <f t="shared" si="9"/>
        <v>471450.82799932361</v>
      </c>
      <c r="R123" s="117">
        <f t="shared" si="10"/>
        <v>471450.82799932361</v>
      </c>
      <c r="S123" s="117">
        <f t="shared" si="11"/>
        <v>0</v>
      </c>
      <c r="W123" s="104"/>
      <c r="X123" s="104"/>
      <c r="AA123" s="118"/>
      <c r="AD123" s="104"/>
    </row>
    <row r="124" spans="1:30" s="23" customFormat="1" x14ac:dyDescent="0.3">
      <c r="A124" s="122" t="s">
        <v>289</v>
      </c>
      <c r="B124" s="113">
        <v>501097</v>
      </c>
      <c r="C124" s="113" t="s">
        <v>58</v>
      </c>
      <c r="D124" s="114" t="s">
        <v>290</v>
      </c>
      <c r="E124" s="115" t="str">
        <f>IFERROR(_xlfn.XLOOKUP(B124,[2]Active!$B:$B,[2]Active!$S:$S),0)</f>
        <v>MYR</v>
      </c>
      <c r="F124" s="115" t="str">
        <f>IFERROR(_xlfn.XLOOKUP(B124,[2]Active!$B:$B,[2]Active!$U:$U),0)</f>
        <v>No</v>
      </c>
      <c r="G124" s="116" t="s">
        <v>62</v>
      </c>
      <c r="H124" s="116">
        <f>IFERROR(_xlfn.XLOOKUP(B124,'V2'!A:A,'V2'!S:S),0)</f>
        <v>1</v>
      </c>
      <c r="I124" s="116">
        <v>1</v>
      </c>
      <c r="J124" s="116" t="b">
        <f t="shared" si="6"/>
        <v>1</v>
      </c>
      <c r="K124" s="111">
        <f t="shared" si="7"/>
        <v>75004.963122372443</v>
      </c>
      <c r="L124" s="111">
        <f>IFERROR(_xlfn.XLOOKUP(B124,'V2'!A:A,'V2'!Q:Q),0)</f>
        <v>75004.963122372443</v>
      </c>
      <c r="M124" s="112">
        <f>IFERROR(_xlfn.XLOOKUP(B124,'V2'!A:A,'V2'!L:L),0)</f>
        <v>0</v>
      </c>
      <c r="N124" s="112">
        <f t="shared" si="8"/>
        <v>75809.228143042099</v>
      </c>
      <c r="O124" s="119">
        <v>75809.228143042099</v>
      </c>
      <c r="P124" s="119">
        <v>0</v>
      </c>
      <c r="Q124" s="117">
        <f t="shared" si="9"/>
        <v>-804.26502066965622</v>
      </c>
      <c r="R124" s="117">
        <f t="shared" si="10"/>
        <v>-804.26502066965622</v>
      </c>
      <c r="S124" s="117">
        <f t="shared" si="11"/>
        <v>0</v>
      </c>
      <c r="W124" s="104"/>
      <c r="X124" s="104"/>
      <c r="AA124" s="118"/>
      <c r="AD124" s="104"/>
    </row>
    <row r="125" spans="1:30" s="23" customFormat="1" x14ac:dyDescent="0.3">
      <c r="A125" s="122" t="s">
        <v>291</v>
      </c>
      <c r="B125" s="113">
        <v>501193</v>
      </c>
      <c r="C125" s="113" t="s">
        <v>58</v>
      </c>
      <c r="D125" s="114" t="s">
        <v>290</v>
      </c>
      <c r="E125" s="115" t="str">
        <f>IFERROR(_xlfn.XLOOKUP(B125,[2]Active!$B:$B,[2]Active!$S:$S),0)</f>
        <v>MYR</v>
      </c>
      <c r="F125" s="115" t="str">
        <f>IFERROR(_xlfn.XLOOKUP(B125,[2]Active!$B:$B,[2]Active!$U:$U),0)</f>
        <v>No</v>
      </c>
      <c r="G125" s="116" t="s">
        <v>62</v>
      </c>
      <c r="H125" s="116">
        <f>IFERROR(_xlfn.XLOOKUP(B125,'V2'!A:A,'V2'!S:S),0)</f>
        <v>1</v>
      </c>
      <c r="I125" s="116">
        <v>1</v>
      </c>
      <c r="J125" s="116" t="b">
        <f t="shared" si="6"/>
        <v>1</v>
      </c>
      <c r="K125" s="111">
        <f t="shared" si="7"/>
        <v>376937.43046295107</v>
      </c>
      <c r="L125" s="111">
        <f>IFERROR(_xlfn.XLOOKUP(B125,'V2'!A:A,'V2'!Q:Q),0)</f>
        <v>376937.43046295107</v>
      </c>
      <c r="M125" s="112">
        <f>IFERROR(_xlfn.XLOOKUP(B125,'V2'!A:A,'V2'!L:L),0)</f>
        <v>0</v>
      </c>
      <c r="N125" s="112">
        <f t="shared" si="8"/>
        <v>389517.4428313456</v>
      </c>
      <c r="O125" s="119">
        <v>389517.4428313456</v>
      </c>
      <c r="P125" s="119">
        <v>0</v>
      </c>
      <c r="Q125" s="117">
        <f t="shared" si="9"/>
        <v>-12580.012368394528</v>
      </c>
      <c r="R125" s="117">
        <f t="shared" si="10"/>
        <v>-12580.012368394528</v>
      </c>
      <c r="S125" s="117">
        <f t="shared" si="11"/>
        <v>0</v>
      </c>
      <c r="W125" s="104"/>
      <c r="X125" s="104"/>
      <c r="AA125" s="118"/>
      <c r="AD125" s="104"/>
    </row>
    <row r="126" spans="1:30" s="23" customFormat="1" x14ac:dyDescent="0.3">
      <c r="A126" s="120" t="s">
        <v>332</v>
      </c>
      <c r="B126" s="121">
        <v>501258</v>
      </c>
      <c r="C126" s="113" t="s">
        <v>58</v>
      </c>
      <c r="D126" s="114" t="s">
        <v>333</v>
      </c>
      <c r="E126" s="115" t="str">
        <f>IFERROR(_xlfn.XLOOKUP(B126,[2]Active!$B:$B,[2]Active!$S:$S),0)</f>
        <v>MYR</v>
      </c>
      <c r="F126" s="115" t="str">
        <f>IFERROR(_xlfn.XLOOKUP(B126,[2]Active!$B:$B,[2]Active!$U:$U),0)</f>
        <v>No</v>
      </c>
      <c r="G126" s="116" t="s">
        <v>62</v>
      </c>
      <c r="H126" s="116">
        <f>IFERROR(_xlfn.XLOOKUP(B126,'V2'!A:A,'V2'!S:S),0)</f>
        <v>1</v>
      </c>
      <c r="I126" s="115">
        <v>1</v>
      </c>
      <c r="J126" s="116" t="b">
        <f t="shared" si="6"/>
        <v>1</v>
      </c>
      <c r="K126" s="111">
        <f t="shared" si="7"/>
        <v>58450.236223162705</v>
      </c>
      <c r="L126" s="111">
        <f>IFERROR(_xlfn.XLOOKUP(B126,'V2'!A:A,'V2'!Q:Q),0)</f>
        <v>52370.508928090916</v>
      </c>
      <c r="M126" s="112">
        <f>IFERROR(_xlfn.XLOOKUP(B126,'V2'!A:A,'V2'!L:L),0)</f>
        <v>6079.7272950717925</v>
      </c>
      <c r="N126" s="112">
        <f t="shared" si="8"/>
        <v>16706.260432034614</v>
      </c>
      <c r="O126" s="119">
        <v>3864.2109232119183</v>
      </c>
      <c r="P126" s="119">
        <v>12842.049508822696</v>
      </c>
      <c r="Q126" s="117">
        <f t="shared" si="9"/>
        <v>41743.97579112809</v>
      </c>
      <c r="R126" s="117">
        <f t="shared" si="10"/>
        <v>48506.298004878998</v>
      </c>
      <c r="S126" s="117">
        <f t="shared" si="11"/>
        <v>-6762.3222137509038</v>
      </c>
      <c r="U126" s="1"/>
      <c r="V126" s="1"/>
      <c r="W126" s="104"/>
      <c r="X126" s="104"/>
      <c r="AA126" s="118"/>
      <c r="AD126" s="104"/>
    </row>
    <row r="127" spans="1:30" s="23" customFormat="1" x14ac:dyDescent="0.3">
      <c r="A127" s="122" t="s">
        <v>292</v>
      </c>
      <c r="B127" s="113">
        <v>501119</v>
      </c>
      <c r="C127" s="113" t="s">
        <v>58</v>
      </c>
      <c r="D127" s="114" t="s">
        <v>293</v>
      </c>
      <c r="E127" s="115" t="str">
        <f>IFERROR(_xlfn.XLOOKUP(B127,[2]Active!$B:$B,[2]Active!$S:$S),0)</f>
        <v>MYR</v>
      </c>
      <c r="F127" s="115" t="str">
        <f>IFERROR(_xlfn.XLOOKUP(B127,[2]Active!$B:$B,[2]Active!$U:$U),0)</f>
        <v>No</v>
      </c>
      <c r="G127" s="116" t="s">
        <v>62</v>
      </c>
      <c r="H127" s="116">
        <f>IFERROR(_xlfn.XLOOKUP(B127,'V2'!A:A,'V2'!S:S),0)</f>
        <v>1</v>
      </c>
      <c r="I127" s="116">
        <v>1</v>
      </c>
      <c r="J127" s="116" t="b">
        <f t="shared" si="6"/>
        <v>1</v>
      </c>
      <c r="K127" s="111">
        <f t="shared" si="7"/>
        <v>52134.200018358839</v>
      </c>
      <c r="L127" s="111">
        <f>IFERROR(_xlfn.XLOOKUP(B127,'V2'!A:A,'V2'!Q:Q),0)</f>
        <v>0</v>
      </c>
      <c r="M127" s="112">
        <f>IFERROR(_xlfn.XLOOKUP(B127,'V2'!A:A,'V2'!L:L),0)</f>
        <v>52134.200018358839</v>
      </c>
      <c r="N127" s="112">
        <f t="shared" si="8"/>
        <v>52126.369435470304</v>
      </c>
      <c r="O127" s="119">
        <v>0</v>
      </c>
      <c r="P127" s="119">
        <v>52126.369435470304</v>
      </c>
      <c r="Q127" s="117">
        <f t="shared" si="9"/>
        <v>7.8305828885349911</v>
      </c>
      <c r="R127" s="117">
        <f t="shared" si="10"/>
        <v>0</v>
      </c>
      <c r="S127" s="117">
        <f t="shared" si="11"/>
        <v>7.8305828885349911</v>
      </c>
      <c r="W127" s="104"/>
      <c r="X127" s="104"/>
      <c r="AA127" s="118"/>
      <c r="AD127" s="104"/>
    </row>
    <row r="128" spans="1:30" s="23" customFormat="1" x14ac:dyDescent="0.3">
      <c r="A128" s="120" t="s">
        <v>294</v>
      </c>
      <c r="B128" s="121">
        <v>501134</v>
      </c>
      <c r="C128" s="113" t="s">
        <v>58</v>
      </c>
      <c r="D128" s="114" t="s">
        <v>295</v>
      </c>
      <c r="E128" s="115" t="str">
        <f>IFERROR(_xlfn.XLOOKUP(B128,[2]Active!$B:$B,[2]Active!$S:$S),0)</f>
        <v>MYR</v>
      </c>
      <c r="F128" s="115" t="str">
        <f>IFERROR(_xlfn.XLOOKUP(B128,[2]Active!$B:$B,[2]Active!$U:$U),0)</f>
        <v>No</v>
      </c>
      <c r="G128" s="116" t="s">
        <v>62</v>
      </c>
      <c r="H128" s="116">
        <f>IFERROR(_xlfn.XLOOKUP(B128,'V2'!A:A,'V2'!S:S),0)</f>
        <v>1</v>
      </c>
      <c r="I128" s="116">
        <v>1</v>
      </c>
      <c r="J128" s="116" t="b">
        <f t="shared" si="6"/>
        <v>1</v>
      </c>
      <c r="K128" s="111">
        <f t="shared" si="7"/>
        <v>50963.982674615676</v>
      </c>
      <c r="L128" s="111">
        <f>IFERROR(_xlfn.XLOOKUP(B128,'V2'!A:A,'V2'!Q:Q),0)</f>
        <v>23171.703671560826</v>
      </c>
      <c r="M128" s="112">
        <f>IFERROR(_xlfn.XLOOKUP(B128,'V2'!A:A,'V2'!L:L),0)</f>
        <v>27792.279003054849</v>
      </c>
      <c r="N128" s="112">
        <f t="shared" si="8"/>
        <v>76161.769085386957</v>
      </c>
      <c r="O128" s="119">
        <v>75113.473368303297</v>
      </c>
      <c r="P128" s="119">
        <v>1048.2957170836573</v>
      </c>
      <c r="Q128" s="117">
        <f t="shared" si="9"/>
        <v>-25197.786410771281</v>
      </c>
      <c r="R128" s="117">
        <f t="shared" si="10"/>
        <v>-51941.769696742471</v>
      </c>
      <c r="S128" s="117">
        <f t="shared" si="11"/>
        <v>26743.983285971193</v>
      </c>
      <c r="U128" s="1"/>
      <c r="V128" s="1"/>
      <c r="W128" s="104"/>
      <c r="X128" s="104"/>
      <c r="AA128" s="118"/>
      <c r="AD128" s="104"/>
    </row>
    <row r="129" spans="1:30" s="23" customFormat="1" x14ac:dyDescent="0.3">
      <c r="A129" s="120" t="s">
        <v>296</v>
      </c>
      <c r="B129" s="121">
        <v>501121</v>
      </c>
      <c r="C129" s="113" t="s">
        <v>58</v>
      </c>
      <c r="D129" s="114" t="s">
        <v>297</v>
      </c>
      <c r="E129" s="115" t="str">
        <f>IFERROR(_xlfn.XLOOKUP(B129,[2]Active!$B:$B,[2]Active!$S:$S),0)</f>
        <v>MYR</v>
      </c>
      <c r="F129" s="115" t="str">
        <f>IFERROR(_xlfn.XLOOKUP(B129,[2]Active!$B:$B,[2]Active!$U:$U),0)</f>
        <v>No</v>
      </c>
      <c r="G129" s="116" t="s">
        <v>62</v>
      </c>
      <c r="H129" s="116">
        <f>IFERROR(_xlfn.XLOOKUP(B129,'V2'!A:A,'V2'!S:S),0)</f>
        <v>1</v>
      </c>
      <c r="I129" s="116">
        <v>1</v>
      </c>
      <c r="J129" s="116" t="b">
        <f t="shared" si="6"/>
        <v>1</v>
      </c>
      <c r="K129" s="111">
        <f t="shared" si="7"/>
        <v>215005.90264405991</v>
      </c>
      <c r="L129" s="111">
        <f>IFERROR(_xlfn.XLOOKUP(B129,'V2'!A:A,'V2'!Q:Q),0)</f>
        <v>215005.90264405991</v>
      </c>
      <c r="M129" s="112">
        <f>IFERROR(_xlfn.XLOOKUP(B129,'V2'!A:A,'V2'!L:L),0)</f>
        <v>0</v>
      </c>
      <c r="N129" s="112">
        <f t="shared" si="8"/>
        <v>247444.14861625797</v>
      </c>
      <c r="O129" s="119">
        <v>247444.14861625797</v>
      </c>
      <c r="P129" s="119">
        <v>0</v>
      </c>
      <c r="Q129" s="117">
        <f t="shared" si="9"/>
        <v>-32438.245972198056</v>
      </c>
      <c r="R129" s="117">
        <f t="shared" si="10"/>
        <v>-32438.245972198056</v>
      </c>
      <c r="S129" s="117">
        <f t="shared" si="11"/>
        <v>0</v>
      </c>
      <c r="U129" s="1"/>
      <c r="V129" s="1"/>
      <c r="W129" s="104"/>
      <c r="X129" s="104"/>
      <c r="AA129" s="118"/>
      <c r="AD129" s="104"/>
    </row>
    <row r="130" spans="1:30" s="23" customFormat="1" x14ac:dyDescent="0.3">
      <c r="A130" s="120" t="s">
        <v>298</v>
      </c>
      <c r="B130" s="121">
        <v>501122</v>
      </c>
      <c r="C130" s="113" t="s">
        <v>58</v>
      </c>
      <c r="D130" s="114" t="s">
        <v>297</v>
      </c>
      <c r="E130" s="115" t="str">
        <f>IFERROR(_xlfn.XLOOKUP(B130,[2]Active!$B:$B,[2]Active!$S:$S),0)</f>
        <v>MYR</v>
      </c>
      <c r="F130" s="115" t="str">
        <f>IFERROR(_xlfn.XLOOKUP(B130,[2]Active!$B:$B,[2]Active!$U:$U),0)</f>
        <v>No</v>
      </c>
      <c r="G130" s="116" t="s">
        <v>62</v>
      </c>
      <c r="H130" s="116">
        <f>IFERROR(_xlfn.XLOOKUP(B130,'V2'!A:A,'V2'!S:S),0)</f>
        <v>1</v>
      </c>
      <c r="I130" s="116">
        <v>1</v>
      </c>
      <c r="J130" s="116" t="b">
        <f t="shared" si="6"/>
        <v>1</v>
      </c>
      <c r="K130" s="111">
        <f t="shared" si="7"/>
        <v>464548.33563724812</v>
      </c>
      <c r="L130" s="111">
        <f>IFERROR(_xlfn.XLOOKUP(B130,'V2'!A:A,'V2'!Q:Q),0)</f>
        <v>464548.33563724812</v>
      </c>
      <c r="M130" s="112">
        <f>IFERROR(_xlfn.XLOOKUP(B130,'V2'!A:A,'V2'!L:L),0)</f>
        <v>0</v>
      </c>
      <c r="N130" s="112">
        <f t="shared" si="8"/>
        <v>476519.0300149885</v>
      </c>
      <c r="O130" s="119">
        <v>476519.0300149885</v>
      </c>
      <c r="P130" s="119">
        <v>0</v>
      </c>
      <c r="Q130" s="117">
        <f t="shared" si="9"/>
        <v>-11970.694377740379</v>
      </c>
      <c r="R130" s="117">
        <f t="shared" si="10"/>
        <v>-11970.694377740379</v>
      </c>
      <c r="S130" s="117">
        <f t="shared" si="11"/>
        <v>0</v>
      </c>
      <c r="U130" s="1"/>
      <c r="V130" s="1"/>
      <c r="W130" s="104"/>
      <c r="X130" s="104"/>
      <c r="AA130" s="118"/>
      <c r="AD130" s="104"/>
    </row>
    <row r="131" spans="1:30" s="23" customFormat="1" x14ac:dyDescent="0.3">
      <c r="A131" s="120" t="s">
        <v>299</v>
      </c>
      <c r="B131" s="121">
        <v>501126</v>
      </c>
      <c r="C131" s="113" t="s">
        <v>58</v>
      </c>
      <c r="D131" s="114" t="s">
        <v>297</v>
      </c>
      <c r="E131" s="115" t="str">
        <f>IFERROR(_xlfn.XLOOKUP(B131,[2]Active!$B:$B,[2]Active!$S:$S),0)</f>
        <v>MYR</v>
      </c>
      <c r="F131" s="115" t="str">
        <f>IFERROR(_xlfn.XLOOKUP(B131,[2]Active!$B:$B,[2]Active!$U:$U),0)</f>
        <v>No</v>
      </c>
      <c r="G131" s="116" t="s">
        <v>62</v>
      </c>
      <c r="H131" s="116">
        <f>IFERROR(_xlfn.XLOOKUP(B131,'V2'!A:A,'V2'!S:S),0)</f>
        <v>1</v>
      </c>
      <c r="I131" s="116">
        <v>1</v>
      </c>
      <c r="J131" s="116" t="b">
        <f t="shared" si="6"/>
        <v>1</v>
      </c>
      <c r="K131" s="111">
        <f t="shared" si="7"/>
        <v>240093.76795301211</v>
      </c>
      <c r="L131" s="111">
        <f>IFERROR(_xlfn.XLOOKUP(B131,'V2'!A:A,'V2'!Q:Q),0)</f>
        <v>240093.76795301211</v>
      </c>
      <c r="M131" s="112">
        <f>IFERROR(_xlfn.XLOOKUP(B131,'V2'!A:A,'V2'!L:L),0)</f>
        <v>0</v>
      </c>
      <c r="N131" s="112">
        <f t="shared" si="8"/>
        <v>246070.9091756446</v>
      </c>
      <c r="O131" s="119">
        <v>246070.9091756446</v>
      </c>
      <c r="P131" s="119">
        <v>0</v>
      </c>
      <c r="Q131" s="117">
        <f t="shared" si="9"/>
        <v>-5977.1412226324901</v>
      </c>
      <c r="R131" s="117">
        <f t="shared" si="10"/>
        <v>-5977.1412226324901</v>
      </c>
      <c r="S131" s="117">
        <f t="shared" si="11"/>
        <v>0</v>
      </c>
      <c r="U131" s="1"/>
      <c r="V131" s="1"/>
      <c r="W131" s="104"/>
      <c r="X131" s="104"/>
      <c r="AA131" s="118"/>
      <c r="AD131" s="104"/>
    </row>
    <row r="132" spans="1:30" s="23" customFormat="1" x14ac:dyDescent="0.3">
      <c r="A132" s="120" t="s">
        <v>301</v>
      </c>
      <c r="B132" s="121">
        <v>501123</v>
      </c>
      <c r="C132" s="113" t="s">
        <v>58</v>
      </c>
      <c r="D132" s="114" t="s">
        <v>302</v>
      </c>
      <c r="E132" s="115" t="str">
        <f>IFERROR(_xlfn.XLOOKUP(B132,[2]Active!$B:$B,[2]Active!$S:$S),0)</f>
        <v>MYR</v>
      </c>
      <c r="F132" s="115" t="str">
        <f>IFERROR(_xlfn.XLOOKUP(B132,[2]Active!$B:$B,[2]Active!$U:$U),0)</f>
        <v>No</v>
      </c>
      <c r="G132" s="116" t="s">
        <v>62</v>
      </c>
      <c r="H132" s="116">
        <f>IFERROR(_xlfn.XLOOKUP(B132,'V2'!A:A,'V2'!S:S),0)</f>
        <v>1</v>
      </c>
      <c r="I132" s="116">
        <v>1</v>
      </c>
      <c r="J132" s="116" t="b">
        <f t="shared" ref="J132:J173" si="12">H132=I132</f>
        <v>1</v>
      </c>
      <c r="K132" s="111">
        <f t="shared" ref="K132:K173" si="13">L132+M132</f>
        <v>184565.65953762791</v>
      </c>
      <c r="L132" s="111">
        <f>IFERROR(_xlfn.XLOOKUP(B132,'V2'!A:A,'V2'!Q:Q),0)</f>
        <v>175208.21457535875</v>
      </c>
      <c r="M132" s="112">
        <f>IFERROR(_xlfn.XLOOKUP(B132,'V2'!A:A,'V2'!L:L),0)</f>
        <v>9357.4449622691627</v>
      </c>
      <c r="N132" s="112">
        <f t="shared" ref="N132:N173" si="14">O132+P132</f>
        <v>173723.66988554801</v>
      </c>
      <c r="O132" s="119">
        <v>153207.85502003576</v>
      </c>
      <c r="P132" s="119">
        <v>20515.81486551225</v>
      </c>
      <c r="Q132" s="117">
        <f t="shared" ref="Q132:Q173" si="15">K132-N132</f>
        <v>10841.989652079908</v>
      </c>
      <c r="R132" s="117">
        <f t="shared" ref="R132:R173" si="16">L132-O132</f>
        <v>22000.359555322997</v>
      </c>
      <c r="S132" s="117">
        <f t="shared" ref="S132:S173" si="17">M132-P132</f>
        <v>-11158.369903243087</v>
      </c>
      <c r="U132" s="1"/>
      <c r="V132" s="1"/>
      <c r="W132" s="104"/>
      <c r="X132" s="104"/>
      <c r="AA132" s="118"/>
      <c r="AD132" s="104"/>
    </row>
    <row r="133" spans="1:30" s="23" customFormat="1" x14ac:dyDescent="0.3">
      <c r="A133" s="120" t="s">
        <v>303</v>
      </c>
      <c r="B133" s="121">
        <v>501157</v>
      </c>
      <c r="C133" s="113" t="s">
        <v>58</v>
      </c>
      <c r="D133" s="114" t="s">
        <v>304</v>
      </c>
      <c r="E133" s="115" t="str">
        <f>IFERROR(_xlfn.XLOOKUP(B133,[2]Active!$B:$B,[2]Active!$S:$S),0)</f>
        <v>USD</v>
      </c>
      <c r="F133" s="115" t="str">
        <f>IFERROR(_xlfn.XLOOKUP(B133,[2]Active!$B:$B,[2]Active!$U:$U),0)</f>
        <v>No</v>
      </c>
      <c r="G133" s="116" t="s">
        <v>62</v>
      </c>
      <c r="H133" s="116">
        <f>IFERROR(_xlfn.XLOOKUP(B133,'V2'!A:A,'V2'!S:S),0)</f>
        <v>1</v>
      </c>
      <c r="I133" s="116">
        <v>1</v>
      </c>
      <c r="J133" s="116" t="b">
        <f t="shared" si="12"/>
        <v>1</v>
      </c>
      <c r="K133" s="111">
        <f t="shared" si="13"/>
        <v>1297656.6519040195</v>
      </c>
      <c r="L133" s="111">
        <f>IFERROR(_xlfn.XLOOKUP(B133,'V2'!A:A,'V2'!Q:Q),0)</f>
        <v>1297656.6519040195</v>
      </c>
      <c r="M133" s="112">
        <f>IFERROR(_xlfn.XLOOKUP(B133,'V2'!A:A,'V2'!L:L),0)</f>
        <v>0</v>
      </c>
      <c r="N133" s="112">
        <f t="shared" si="14"/>
        <v>1280585.8888085303</v>
      </c>
      <c r="O133" s="119">
        <v>1279917.9403567947</v>
      </c>
      <c r="P133" s="119">
        <v>667.94845173565875</v>
      </c>
      <c r="Q133" s="117">
        <f t="shared" si="15"/>
        <v>17070.763095489237</v>
      </c>
      <c r="R133" s="117">
        <f t="shared" si="16"/>
        <v>17738.711547224782</v>
      </c>
      <c r="S133" s="117">
        <f t="shared" si="17"/>
        <v>-667.94845173565875</v>
      </c>
      <c r="U133" s="1"/>
      <c r="V133" s="1"/>
      <c r="W133" s="104"/>
      <c r="X133" s="104"/>
      <c r="AA133" s="118"/>
      <c r="AD133" s="104"/>
    </row>
    <row r="134" spans="1:30" s="23" customFormat="1" x14ac:dyDescent="0.3">
      <c r="A134" s="120" t="s">
        <v>338</v>
      </c>
      <c r="B134" s="121">
        <v>501259</v>
      </c>
      <c r="C134" s="113" t="s">
        <v>58</v>
      </c>
      <c r="D134" s="114" t="s">
        <v>339</v>
      </c>
      <c r="E134" s="115" t="str">
        <f>IFERROR(_xlfn.XLOOKUP(B134,[2]Active!$B:$B,[2]Active!$S:$S),0)</f>
        <v>USD</v>
      </c>
      <c r="F134" s="115" t="str">
        <f>IFERROR(_xlfn.XLOOKUP(B134,[2]Active!$B:$B,[2]Active!$U:$U),0)</f>
        <v>No</v>
      </c>
      <c r="G134" s="116" t="s">
        <v>62</v>
      </c>
      <c r="H134" s="116">
        <f>IFERROR(_xlfn.XLOOKUP(B134,'V2'!A:A,'V2'!S:S),0)</f>
        <v>1</v>
      </c>
      <c r="I134" s="115">
        <v>1</v>
      </c>
      <c r="J134" s="116" t="b">
        <f t="shared" si="12"/>
        <v>1</v>
      </c>
      <c r="K134" s="111">
        <f t="shared" si="13"/>
        <v>446597.3290563245</v>
      </c>
      <c r="L134" s="111">
        <f>IFERROR(_xlfn.XLOOKUP(B134,'V2'!A:A,'V2'!Q:Q),0)</f>
        <v>446597.3290563245</v>
      </c>
      <c r="M134" s="112">
        <f>IFERROR(_xlfn.XLOOKUP(B134,'V2'!A:A,'V2'!L:L),0)</f>
        <v>0</v>
      </c>
      <c r="N134" s="112">
        <f t="shared" si="14"/>
        <v>437345.8535711742</v>
      </c>
      <c r="O134" s="119">
        <v>437345.8535711742</v>
      </c>
      <c r="P134" s="119">
        <v>0</v>
      </c>
      <c r="Q134" s="117">
        <f t="shared" si="15"/>
        <v>9251.4754851502948</v>
      </c>
      <c r="R134" s="117">
        <f t="shared" si="16"/>
        <v>9251.4754851502948</v>
      </c>
      <c r="S134" s="117">
        <f t="shared" si="17"/>
        <v>0</v>
      </c>
      <c r="U134" s="1"/>
      <c r="V134" s="1"/>
      <c r="W134" s="104"/>
      <c r="X134" s="104"/>
      <c r="AA134" s="118"/>
      <c r="AD134" s="104"/>
    </row>
    <row r="135" spans="1:30" s="23" customFormat="1" x14ac:dyDescent="0.3">
      <c r="A135" s="122" t="s">
        <v>2954</v>
      </c>
      <c r="B135" s="121">
        <v>501260</v>
      </c>
      <c r="C135" s="113" t="s">
        <v>58</v>
      </c>
      <c r="D135" s="114" t="s">
        <v>304</v>
      </c>
      <c r="E135" s="115" t="str">
        <f>IFERROR(_xlfn.XLOOKUP(B135,[2]Active!$B:$B,[2]Active!$S:$S),0)</f>
        <v>USD</v>
      </c>
      <c r="F135" s="115" t="str">
        <f>IFERROR(_xlfn.XLOOKUP(B135,[2]Active!$B:$B,[2]Active!$U:$U),0)</f>
        <v>No</v>
      </c>
      <c r="G135" s="116" t="s">
        <v>62</v>
      </c>
      <c r="H135" s="116">
        <f>IFERROR(_xlfn.XLOOKUP(B135,'V2'!A:A,'V2'!S:S),0)</f>
        <v>1</v>
      </c>
      <c r="I135" s="116">
        <v>0</v>
      </c>
      <c r="J135" s="116" t="b">
        <f t="shared" si="12"/>
        <v>0</v>
      </c>
      <c r="K135" s="111">
        <f t="shared" si="13"/>
        <v>667602.01523838087</v>
      </c>
      <c r="L135" s="111">
        <f>IFERROR(_xlfn.XLOOKUP(B135,'V2'!A:A,'V2'!Q:Q),0)</f>
        <v>659461.35867872636</v>
      </c>
      <c r="M135" s="112">
        <f>IFERROR(_xlfn.XLOOKUP(B135,'V2'!A:A,'V2'!L:L),0)</f>
        <v>8140.6565596544597</v>
      </c>
      <c r="N135" s="112">
        <f t="shared" si="14"/>
        <v>0</v>
      </c>
      <c r="O135" s="119">
        <v>0</v>
      </c>
      <c r="P135" s="119">
        <v>0</v>
      </c>
      <c r="Q135" s="117">
        <f t="shared" si="15"/>
        <v>667602.01523838087</v>
      </c>
      <c r="R135" s="117">
        <f t="shared" si="16"/>
        <v>659461.35867872636</v>
      </c>
      <c r="S135" s="117">
        <f t="shared" si="17"/>
        <v>8140.6565596544597</v>
      </c>
      <c r="U135" s="1"/>
      <c r="V135" s="1"/>
      <c r="W135" s="104"/>
      <c r="X135" s="104"/>
      <c r="AA135" s="118"/>
      <c r="AD135" s="104"/>
    </row>
    <row r="136" spans="1:30" s="23" customFormat="1" x14ac:dyDescent="0.3">
      <c r="A136" s="120" t="s">
        <v>305</v>
      </c>
      <c r="B136" s="121">
        <v>500605</v>
      </c>
      <c r="C136" s="113" t="s">
        <v>58</v>
      </c>
      <c r="D136" s="114" t="s">
        <v>304</v>
      </c>
      <c r="E136" s="115" t="str">
        <f>IFERROR(_xlfn.XLOOKUP(B136,[2]Active!$B:$B,[2]Active!$S:$S),0)</f>
        <v>USD</v>
      </c>
      <c r="F136" s="115" t="str">
        <f>IFERROR(_xlfn.XLOOKUP(B136,[2]Active!$B:$B,[2]Active!$U:$U),0)</f>
        <v>No</v>
      </c>
      <c r="G136" s="116" t="s">
        <v>62</v>
      </c>
      <c r="H136" s="116">
        <f>IFERROR(_xlfn.XLOOKUP(B136,'V2'!A:A,'V2'!S:S),0)</f>
        <v>1</v>
      </c>
      <c r="I136" s="116">
        <v>1</v>
      </c>
      <c r="J136" s="116" t="b">
        <f t="shared" si="12"/>
        <v>1</v>
      </c>
      <c r="K136" s="111">
        <f t="shared" si="13"/>
        <v>1131695.7192745935</v>
      </c>
      <c r="L136" s="111">
        <f>IFERROR(_xlfn.XLOOKUP(B136,'V2'!A:A,'V2'!Q:Q),0)</f>
        <v>1131441.8480103363</v>
      </c>
      <c r="M136" s="112">
        <f>IFERROR(_xlfn.XLOOKUP(B136,'V2'!A:A,'V2'!L:L),0)</f>
        <v>253.87126425729397</v>
      </c>
      <c r="N136" s="112">
        <f t="shared" si="14"/>
        <v>1115017.6897586233</v>
      </c>
      <c r="O136" s="119">
        <v>1114854.9049009304</v>
      </c>
      <c r="P136" s="119">
        <v>162.7848576929014</v>
      </c>
      <c r="Q136" s="117">
        <f t="shared" si="15"/>
        <v>16678.029515970265</v>
      </c>
      <c r="R136" s="117">
        <f t="shared" si="16"/>
        <v>16586.943109405925</v>
      </c>
      <c r="S136" s="117">
        <f t="shared" si="17"/>
        <v>91.086406564392576</v>
      </c>
      <c r="U136" s="1"/>
      <c r="V136" s="1"/>
      <c r="W136" s="104"/>
      <c r="X136" s="104"/>
      <c r="AA136" s="118"/>
      <c r="AD136" s="104"/>
    </row>
    <row r="137" spans="1:30" s="23" customFormat="1" x14ac:dyDescent="0.3">
      <c r="A137" s="120" t="s">
        <v>306</v>
      </c>
      <c r="B137" s="121">
        <v>501167</v>
      </c>
      <c r="C137" s="113" t="s">
        <v>58</v>
      </c>
      <c r="D137" s="114" t="s">
        <v>304</v>
      </c>
      <c r="E137" s="115" t="str">
        <f>IFERROR(_xlfn.XLOOKUP(B137,[2]Active!$B:$B,[2]Active!$S:$S),0)</f>
        <v>USD</v>
      </c>
      <c r="F137" s="115" t="str">
        <f>IFERROR(_xlfn.XLOOKUP(B137,[2]Active!$B:$B,[2]Active!$U:$U),0)</f>
        <v>No</v>
      </c>
      <c r="G137" s="116" t="s">
        <v>62</v>
      </c>
      <c r="H137" s="116">
        <f>IFERROR(_xlfn.XLOOKUP(B137,'V2'!A:A,'V2'!S:S),0)</f>
        <v>1</v>
      </c>
      <c r="I137" s="116">
        <v>1</v>
      </c>
      <c r="J137" s="116" t="b">
        <f t="shared" si="12"/>
        <v>1</v>
      </c>
      <c r="K137" s="111">
        <f t="shared" si="13"/>
        <v>323728.46248592698</v>
      </c>
      <c r="L137" s="111">
        <f>IFERROR(_xlfn.XLOOKUP(B137,'V2'!A:A,'V2'!Q:Q),0)</f>
        <v>323728.46248592698</v>
      </c>
      <c r="M137" s="112">
        <f>IFERROR(_xlfn.XLOOKUP(B137,'V2'!A:A,'V2'!L:L),0)</f>
        <v>0</v>
      </c>
      <c r="N137" s="112">
        <f t="shared" si="14"/>
        <v>319891.71656567918</v>
      </c>
      <c r="O137" s="119">
        <v>319891.71670983173</v>
      </c>
      <c r="P137" s="119">
        <v>-1.4415253390211947E-4</v>
      </c>
      <c r="Q137" s="117">
        <f t="shared" si="15"/>
        <v>3836.7459202478058</v>
      </c>
      <c r="R137" s="117">
        <f t="shared" si="16"/>
        <v>3836.7457760952529</v>
      </c>
      <c r="S137" s="117">
        <f t="shared" si="17"/>
        <v>1.4415253390211947E-4</v>
      </c>
      <c r="U137" s="1"/>
      <c r="V137" s="1"/>
      <c r="W137" s="104"/>
      <c r="X137" s="104"/>
      <c r="AA137" s="118"/>
      <c r="AD137" s="104"/>
    </row>
    <row r="138" spans="1:30" s="23" customFormat="1" x14ac:dyDescent="0.3">
      <c r="A138" s="120" t="s">
        <v>307</v>
      </c>
      <c r="B138" s="121">
        <v>501049</v>
      </c>
      <c r="C138" s="113" t="s">
        <v>58</v>
      </c>
      <c r="D138" s="114" t="s">
        <v>304</v>
      </c>
      <c r="E138" s="115" t="str">
        <f>IFERROR(_xlfn.XLOOKUP(B138,[2]Active!$B:$B,[2]Active!$S:$S),0)</f>
        <v>USD</v>
      </c>
      <c r="F138" s="115" t="str">
        <f>IFERROR(_xlfn.XLOOKUP(B138,[2]Active!$B:$B,[2]Active!$U:$U),0)</f>
        <v>No</v>
      </c>
      <c r="G138" s="116" t="s">
        <v>62</v>
      </c>
      <c r="H138" s="116">
        <f>IFERROR(_xlfn.XLOOKUP(B138,'V2'!A:A,'V2'!S:S),0)</f>
        <v>1</v>
      </c>
      <c r="I138" s="116">
        <v>1</v>
      </c>
      <c r="J138" s="116" t="b">
        <f t="shared" si="12"/>
        <v>1</v>
      </c>
      <c r="K138" s="111">
        <f t="shared" si="13"/>
        <v>2501127.8625942175</v>
      </c>
      <c r="L138" s="111">
        <f>IFERROR(_xlfn.XLOOKUP(B138,'V2'!A:A,'V2'!Q:Q),0)</f>
        <v>2501127.8625942175</v>
      </c>
      <c r="M138" s="112">
        <f>IFERROR(_xlfn.XLOOKUP(B138,'V2'!A:A,'V2'!L:L),0)</f>
        <v>0</v>
      </c>
      <c r="N138" s="112">
        <f t="shared" si="14"/>
        <v>2498436.8856709902</v>
      </c>
      <c r="O138" s="119">
        <v>2498436.8856709902</v>
      </c>
      <c r="P138" s="119">
        <v>0</v>
      </c>
      <c r="Q138" s="117">
        <f t="shared" si="15"/>
        <v>2690.9769232273102</v>
      </c>
      <c r="R138" s="117">
        <f t="shared" si="16"/>
        <v>2690.9769232273102</v>
      </c>
      <c r="S138" s="117">
        <f t="shared" si="17"/>
        <v>0</v>
      </c>
      <c r="U138" s="1"/>
      <c r="V138" s="1"/>
      <c r="W138" s="104"/>
      <c r="X138" s="104"/>
      <c r="AA138" s="118"/>
      <c r="AD138" s="104"/>
    </row>
    <row r="139" spans="1:30" s="23" customFormat="1" x14ac:dyDescent="0.3">
      <c r="A139" s="120" t="s">
        <v>308</v>
      </c>
      <c r="B139" s="121">
        <v>501092</v>
      </c>
      <c r="C139" s="113" t="s">
        <v>58</v>
      </c>
      <c r="D139" s="114" t="s">
        <v>309</v>
      </c>
      <c r="E139" s="115" t="str">
        <f>IFERROR(_xlfn.XLOOKUP(B139,[2]Active!$B:$B,[2]Active!$S:$S),0)</f>
        <v>USD</v>
      </c>
      <c r="F139" s="115" t="str">
        <f>IFERROR(_xlfn.XLOOKUP(B139,[2]Active!$B:$B,[2]Active!$U:$U),0)</f>
        <v>No</v>
      </c>
      <c r="G139" s="116" t="s">
        <v>62</v>
      </c>
      <c r="H139" s="116">
        <f>IFERROR(_xlfn.XLOOKUP(B139,'V2'!A:A,'V2'!S:S),0)</f>
        <v>1</v>
      </c>
      <c r="I139" s="116">
        <v>1</v>
      </c>
      <c r="J139" s="116" t="b">
        <f t="shared" si="12"/>
        <v>1</v>
      </c>
      <c r="K139" s="111">
        <f t="shared" si="13"/>
        <v>3637.0663687703827</v>
      </c>
      <c r="L139" s="111">
        <f>IFERROR(_xlfn.XLOOKUP(B139,'V2'!A:A,'V2'!Q:Q),0)</f>
        <v>3637.0663687703827</v>
      </c>
      <c r="M139" s="112">
        <f>IFERROR(_xlfn.XLOOKUP(B139,'V2'!A:A,'V2'!L:L),0)</f>
        <v>0</v>
      </c>
      <c r="N139" s="112">
        <f t="shared" si="14"/>
        <v>3727.9546782844595</v>
      </c>
      <c r="O139" s="119">
        <v>3727.9546782844595</v>
      </c>
      <c r="P139" s="119">
        <v>0</v>
      </c>
      <c r="Q139" s="117">
        <f t="shared" si="15"/>
        <v>-90.888309514076809</v>
      </c>
      <c r="R139" s="117">
        <f t="shared" si="16"/>
        <v>-90.888309514076809</v>
      </c>
      <c r="S139" s="117">
        <f t="shared" si="17"/>
        <v>0</v>
      </c>
      <c r="U139" s="1"/>
      <c r="V139" s="1"/>
      <c r="W139" s="104"/>
      <c r="X139" s="104"/>
      <c r="AA139" s="118"/>
      <c r="AD139" s="104"/>
    </row>
    <row r="140" spans="1:30" s="23" customFormat="1" x14ac:dyDescent="0.3">
      <c r="A140" s="120" t="s">
        <v>310</v>
      </c>
      <c r="B140" s="121">
        <v>501085</v>
      </c>
      <c r="C140" s="113" t="s">
        <v>58</v>
      </c>
      <c r="D140" s="114" t="s">
        <v>309</v>
      </c>
      <c r="E140" s="115" t="str">
        <f>IFERROR(_xlfn.XLOOKUP(B140,[2]Active!$B:$B,[2]Active!$S:$S),0)</f>
        <v>USD</v>
      </c>
      <c r="F140" s="115" t="str">
        <f>IFERROR(_xlfn.XLOOKUP(B140,[2]Active!$B:$B,[2]Active!$U:$U),0)</f>
        <v>No</v>
      </c>
      <c r="G140" s="116" t="s">
        <v>62</v>
      </c>
      <c r="H140" s="116">
        <f>IFERROR(_xlfn.XLOOKUP(B140,'V2'!A:A,'V2'!S:S),0)</f>
        <v>1</v>
      </c>
      <c r="I140" s="116">
        <v>1</v>
      </c>
      <c r="J140" s="116" t="b">
        <f t="shared" si="12"/>
        <v>1</v>
      </c>
      <c r="K140" s="111">
        <f t="shared" si="13"/>
        <v>74790.413159351665</v>
      </c>
      <c r="L140" s="111">
        <f>IFERROR(_xlfn.XLOOKUP(B140,'V2'!A:A,'V2'!Q:Q),0)</f>
        <v>1163.6269448177045</v>
      </c>
      <c r="M140" s="112">
        <f>IFERROR(_xlfn.XLOOKUP(B140,'V2'!A:A,'V2'!L:L),0)</f>
        <v>73626.78621453396</v>
      </c>
      <c r="N140" s="112">
        <f t="shared" si="14"/>
        <v>76920.821058266709</v>
      </c>
      <c r="O140" s="119">
        <v>7561.0515787081385</v>
      </c>
      <c r="P140" s="119">
        <v>69359.76947955857</v>
      </c>
      <c r="Q140" s="117">
        <f t="shared" si="15"/>
        <v>-2130.4078989150439</v>
      </c>
      <c r="R140" s="117">
        <f t="shared" si="16"/>
        <v>-6397.4246338904341</v>
      </c>
      <c r="S140" s="117">
        <f t="shared" si="17"/>
        <v>4267.0167349753901</v>
      </c>
      <c r="U140" s="1"/>
      <c r="V140" s="1"/>
      <c r="W140" s="104"/>
      <c r="X140" s="104"/>
      <c r="AA140" s="118"/>
      <c r="AD140" s="104"/>
    </row>
    <row r="141" spans="1:30" s="23" customFormat="1" x14ac:dyDescent="0.3">
      <c r="A141" s="120" t="s">
        <v>311</v>
      </c>
      <c r="B141" s="121">
        <v>501198</v>
      </c>
      <c r="C141" s="113" t="s">
        <v>58</v>
      </c>
      <c r="D141" s="114" t="s">
        <v>312</v>
      </c>
      <c r="E141" s="115" t="str">
        <f>IFERROR(_xlfn.XLOOKUP(B141,[2]Active!$B:$B,[2]Active!$S:$S),0)</f>
        <v>MYR</v>
      </c>
      <c r="F141" s="115" t="str">
        <f>IFERROR(_xlfn.XLOOKUP(B141,[2]Active!$B:$B,[2]Active!$U:$U),0)</f>
        <v>No</v>
      </c>
      <c r="G141" s="116" t="s">
        <v>62</v>
      </c>
      <c r="H141" s="116">
        <f>IFERROR(_xlfn.XLOOKUP(B141,'V2'!A:A,'V2'!S:S),0)</f>
        <v>1</v>
      </c>
      <c r="I141" s="116">
        <v>1</v>
      </c>
      <c r="J141" s="116" t="b">
        <f t="shared" si="12"/>
        <v>1</v>
      </c>
      <c r="K141" s="111">
        <f t="shared" si="13"/>
        <v>728.12271559844191</v>
      </c>
      <c r="L141" s="111">
        <f>IFERROR(_xlfn.XLOOKUP(B141,'V2'!A:A,'V2'!Q:Q),0)</f>
        <v>728.12271559844191</v>
      </c>
      <c r="M141" s="112">
        <f>IFERROR(_xlfn.XLOOKUP(B141,'V2'!A:A,'V2'!L:L),0)</f>
        <v>0</v>
      </c>
      <c r="N141" s="112">
        <f t="shared" si="14"/>
        <v>33588.513883602871</v>
      </c>
      <c r="O141" s="119">
        <v>33588.513883602871</v>
      </c>
      <c r="P141" s="119">
        <v>0</v>
      </c>
      <c r="Q141" s="117">
        <f t="shared" si="15"/>
        <v>-32860.391168004426</v>
      </c>
      <c r="R141" s="117">
        <f t="shared" si="16"/>
        <v>-32860.391168004426</v>
      </c>
      <c r="S141" s="117">
        <f t="shared" si="17"/>
        <v>0</v>
      </c>
      <c r="U141" s="1"/>
      <c r="V141" s="1"/>
      <c r="W141" s="104"/>
      <c r="X141" s="104"/>
      <c r="AA141" s="118"/>
      <c r="AD141" s="104"/>
    </row>
    <row r="142" spans="1:30" s="23" customFormat="1" x14ac:dyDescent="0.3">
      <c r="A142" s="120" t="s">
        <v>313</v>
      </c>
      <c r="B142" s="121">
        <v>501197</v>
      </c>
      <c r="C142" s="113" t="s">
        <v>58</v>
      </c>
      <c r="D142" s="114" t="s">
        <v>312</v>
      </c>
      <c r="E142" s="115" t="str">
        <f>IFERROR(_xlfn.XLOOKUP(B142,[2]Active!$B:$B,[2]Active!$S:$S),0)</f>
        <v>MYR</v>
      </c>
      <c r="F142" s="115" t="str">
        <f>IFERROR(_xlfn.XLOOKUP(B142,[2]Active!$B:$B,[2]Active!$U:$U),0)</f>
        <v>No</v>
      </c>
      <c r="G142" s="116" t="s">
        <v>62</v>
      </c>
      <c r="H142" s="116">
        <f>IFERROR(_xlfn.XLOOKUP(B142,'V2'!A:A,'V2'!S:S),0)</f>
        <v>1</v>
      </c>
      <c r="I142" s="116">
        <v>1</v>
      </c>
      <c r="J142" s="116" t="b">
        <f t="shared" si="12"/>
        <v>1</v>
      </c>
      <c r="K142" s="111">
        <f t="shared" si="13"/>
        <v>5214.0576522341535</v>
      </c>
      <c r="L142" s="111">
        <f>IFERROR(_xlfn.XLOOKUP(B142,'V2'!A:A,'V2'!Q:Q),0)</f>
        <v>5213.9294684529459</v>
      </c>
      <c r="M142" s="112">
        <f>IFERROR(_xlfn.XLOOKUP(B142,'V2'!A:A,'V2'!L:L),0)</f>
        <v>0.12818378120780838</v>
      </c>
      <c r="N142" s="112">
        <f t="shared" si="14"/>
        <v>230087.7504383217</v>
      </c>
      <c r="O142" s="119">
        <v>230082.06210363348</v>
      </c>
      <c r="P142" s="119">
        <v>5.6883346882227848</v>
      </c>
      <c r="Q142" s="117">
        <f t="shared" si="15"/>
        <v>-224873.69278608754</v>
      </c>
      <c r="R142" s="117">
        <f t="shared" si="16"/>
        <v>-224868.13263518052</v>
      </c>
      <c r="S142" s="117">
        <f t="shared" si="17"/>
        <v>-5.5601509070149762</v>
      </c>
      <c r="U142" s="1"/>
      <c r="V142" s="1"/>
      <c r="W142" s="104"/>
      <c r="X142" s="104"/>
      <c r="AA142" s="118"/>
      <c r="AD142" s="104"/>
    </row>
    <row r="143" spans="1:30" s="23" customFormat="1" x14ac:dyDescent="0.3">
      <c r="A143" s="122" t="s">
        <v>2956</v>
      </c>
      <c r="B143" s="121">
        <v>501264</v>
      </c>
      <c r="C143" s="113" t="s">
        <v>58</v>
      </c>
      <c r="D143" s="114" t="s">
        <v>2955</v>
      </c>
      <c r="E143" s="115" t="str">
        <f>IFERROR(_xlfn.XLOOKUP(B143,[2]Active!$B:$B,[2]Active!$S:$S),0)</f>
        <v>USD</v>
      </c>
      <c r="F143" s="115" t="str">
        <f>IFERROR(_xlfn.XLOOKUP(B143,[2]Active!$B:$B,[2]Active!$U:$U),0)</f>
        <v>No</v>
      </c>
      <c r="G143" s="116" t="s">
        <v>62</v>
      </c>
      <c r="H143" s="116">
        <f>IFERROR(_xlfn.XLOOKUP(B143,'V2'!A:A,'V2'!S:S),0)</f>
        <v>1</v>
      </c>
      <c r="I143" s="116">
        <v>0</v>
      </c>
      <c r="J143" s="116" t="b">
        <f t="shared" si="12"/>
        <v>0</v>
      </c>
      <c r="K143" s="111">
        <f t="shared" si="13"/>
        <v>4618038.7208187701</v>
      </c>
      <c r="L143" s="111">
        <f>IFERROR(_xlfn.XLOOKUP(B143,'V2'!A:A,'V2'!Q:Q),0)</f>
        <v>4618038.7208187701</v>
      </c>
      <c r="M143" s="112">
        <f>IFERROR(_xlfn.XLOOKUP(B143,'V2'!A:A,'V2'!L:L),0)</f>
        <v>0</v>
      </c>
      <c r="N143" s="112">
        <f t="shared" si="14"/>
        <v>0</v>
      </c>
      <c r="O143" s="119">
        <v>0</v>
      </c>
      <c r="P143" s="119">
        <v>0</v>
      </c>
      <c r="Q143" s="117">
        <f t="shared" si="15"/>
        <v>4618038.7208187701</v>
      </c>
      <c r="R143" s="117">
        <f t="shared" si="16"/>
        <v>4618038.7208187701</v>
      </c>
      <c r="S143" s="117">
        <f t="shared" si="17"/>
        <v>0</v>
      </c>
      <c r="U143" s="1"/>
      <c r="V143" s="1"/>
      <c r="W143" s="104"/>
      <c r="X143" s="104"/>
      <c r="AA143" s="118"/>
      <c r="AD143" s="104"/>
    </row>
    <row r="144" spans="1:30" s="23" customFormat="1" x14ac:dyDescent="0.3">
      <c r="A144" s="120" t="s">
        <v>314</v>
      </c>
      <c r="B144" s="121">
        <v>500995</v>
      </c>
      <c r="C144" s="113" t="s">
        <v>58</v>
      </c>
      <c r="D144" s="114" t="s">
        <v>315</v>
      </c>
      <c r="E144" s="115" t="str">
        <f>IFERROR(_xlfn.XLOOKUP(B144,[2]Active!$B:$B,[2]Active!$S:$S),0)</f>
        <v>MYR</v>
      </c>
      <c r="F144" s="115" t="str">
        <f>IFERROR(_xlfn.XLOOKUP(B144,[2]Active!$B:$B,[2]Active!$U:$U),0)</f>
        <v>No</v>
      </c>
      <c r="G144" s="116" t="s">
        <v>62</v>
      </c>
      <c r="H144" s="116">
        <f>IFERROR(_xlfn.XLOOKUP(B144,'V2'!A:A,'V2'!S:S),0)</f>
        <v>1</v>
      </c>
      <c r="I144" s="116">
        <v>1</v>
      </c>
      <c r="J144" s="116" t="b">
        <f t="shared" si="12"/>
        <v>1</v>
      </c>
      <c r="K144" s="111">
        <f t="shared" si="13"/>
        <v>308153.70723320113</v>
      </c>
      <c r="L144" s="111">
        <f>IFERROR(_xlfn.XLOOKUP(B144,'V2'!A:A,'V2'!Q:Q),0)</f>
        <v>308153.70723320113</v>
      </c>
      <c r="M144" s="112">
        <f>IFERROR(_xlfn.XLOOKUP(B144,'V2'!A:A,'V2'!L:L),0)</f>
        <v>0</v>
      </c>
      <c r="N144" s="112">
        <f t="shared" si="14"/>
        <v>307534.82299032377</v>
      </c>
      <c r="O144" s="119">
        <v>307534.82299032377</v>
      </c>
      <c r="P144" s="119">
        <v>0</v>
      </c>
      <c r="Q144" s="117">
        <f t="shared" si="15"/>
        <v>618.88424287736416</v>
      </c>
      <c r="R144" s="117">
        <f t="shared" si="16"/>
        <v>618.88424287736416</v>
      </c>
      <c r="S144" s="117">
        <f t="shared" si="17"/>
        <v>0</v>
      </c>
      <c r="U144" s="1"/>
      <c r="V144" s="1"/>
      <c r="W144" s="104"/>
      <c r="X144" s="104"/>
      <c r="AA144" s="118"/>
      <c r="AD144" s="104"/>
    </row>
    <row r="145" spans="1:30" s="23" customFormat="1" x14ac:dyDescent="0.3">
      <c r="A145" s="120" t="s">
        <v>86</v>
      </c>
      <c r="B145" s="121">
        <v>501109</v>
      </c>
      <c r="C145" s="113" t="s">
        <v>58</v>
      </c>
      <c r="D145" s="114" t="s">
        <v>87</v>
      </c>
      <c r="E145" s="115" t="str">
        <f>IFERROR(_xlfn.XLOOKUP(B145,[2]Active!$B:$B,[2]Active!$S:$S),0)</f>
        <v>MYR</v>
      </c>
      <c r="F145" s="115" t="str">
        <f>IFERROR(_xlfn.XLOOKUP(B145,[2]Active!$B:$B,[2]Active!$U:$U),0)</f>
        <v>Yes</v>
      </c>
      <c r="G145" s="116" t="s">
        <v>62</v>
      </c>
      <c r="H145" s="116">
        <f>IFERROR(_xlfn.XLOOKUP(B145,'V2'!A:A,'V2'!S:S),0)</f>
        <v>2</v>
      </c>
      <c r="I145" s="116">
        <v>2</v>
      </c>
      <c r="J145" s="116" t="b">
        <f t="shared" si="12"/>
        <v>1</v>
      </c>
      <c r="K145" s="111">
        <f t="shared" si="13"/>
        <v>95597.975379043361</v>
      </c>
      <c r="L145" s="111">
        <f>IFERROR(_xlfn.XLOOKUP(B145,'V2'!A:A,'V2'!Q:Q),0)</f>
        <v>95597.975379043361</v>
      </c>
      <c r="M145" s="112">
        <f>IFERROR(_xlfn.XLOOKUP(B145,'V2'!A:A,'V2'!L:L),0)</f>
        <v>0</v>
      </c>
      <c r="N145" s="112">
        <f t="shared" si="14"/>
        <v>95933.238219998631</v>
      </c>
      <c r="O145" s="119">
        <v>95933.238219998631</v>
      </c>
      <c r="P145" s="119">
        <v>0</v>
      </c>
      <c r="Q145" s="117">
        <f t="shared" si="15"/>
        <v>-335.2628409552708</v>
      </c>
      <c r="R145" s="117">
        <f t="shared" si="16"/>
        <v>-335.2628409552708</v>
      </c>
      <c r="S145" s="117">
        <f t="shared" si="17"/>
        <v>0</v>
      </c>
      <c r="U145" s="1"/>
      <c r="V145" s="1"/>
      <c r="W145" s="104"/>
      <c r="X145" s="104"/>
      <c r="AA145" s="118"/>
      <c r="AD145" s="104"/>
    </row>
    <row r="146" spans="1:30" s="23" customFormat="1" x14ac:dyDescent="0.3">
      <c r="A146" s="120" t="s">
        <v>88</v>
      </c>
      <c r="B146" s="121">
        <v>501108</v>
      </c>
      <c r="C146" s="113" t="s">
        <v>58</v>
      </c>
      <c r="D146" s="114" t="s">
        <v>87</v>
      </c>
      <c r="E146" s="115" t="str">
        <f>IFERROR(_xlfn.XLOOKUP(B146,[2]Active!$B:$B,[2]Active!$S:$S),0)</f>
        <v>MYR</v>
      </c>
      <c r="F146" s="115" t="str">
        <f>IFERROR(_xlfn.XLOOKUP(B146,[2]Active!$B:$B,[2]Active!$U:$U),0)</f>
        <v>Yes</v>
      </c>
      <c r="G146" s="116" t="s">
        <v>62</v>
      </c>
      <c r="H146" s="116">
        <f>IFERROR(_xlfn.XLOOKUP(B146,'V2'!A:A,'V2'!S:S),0)</f>
        <v>2</v>
      </c>
      <c r="I146" s="116">
        <v>2</v>
      </c>
      <c r="J146" s="116" t="b">
        <f t="shared" si="12"/>
        <v>1</v>
      </c>
      <c r="K146" s="111">
        <f t="shared" si="13"/>
        <v>35096.433692829873</v>
      </c>
      <c r="L146" s="111">
        <f>IFERROR(_xlfn.XLOOKUP(B146,'V2'!A:A,'V2'!Q:Q),0)</f>
        <v>35096.433692829873</v>
      </c>
      <c r="M146" s="112">
        <f>IFERROR(_xlfn.XLOOKUP(B146,'V2'!A:A,'V2'!L:L),0)</f>
        <v>0</v>
      </c>
      <c r="N146" s="112">
        <f t="shared" si="14"/>
        <v>36336.207270690014</v>
      </c>
      <c r="O146" s="119">
        <v>36336.207270690014</v>
      </c>
      <c r="P146" s="119">
        <v>0</v>
      </c>
      <c r="Q146" s="117">
        <f t="shared" si="15"/>
        <v>-1239.7735778601418</v>
      </c>
      <c r="R146" s="117">
        <f t="shared" si="16"/>
        <v>-1239.7735778601418</v>
      </c>
      <c r="S146" s="117">
        <f t="shared" si="17"/>
        <v>0</v>
      </c>
      <c r="U146" s="1"/>
      <c r="V146" s="1"/>
      <c r="W146" s="104"/>
      <c r="X146" s="104"/>
      <c r="AA146" s="118"/>
      <c r="AD146" s="104"/>
    </row>
    <row r="147" spans="1:30" s="23" customFormat="1" x14ac:dyDescent="0.3">
      <c r="A147" s="120" t="s">
        <v>89</v>
      </c>
      <c r="B147" s="121">
        <v>501106</v>
      </c>
      <c r="C147" s="113" t="s">
        <v>58</v>
      </c>
      <c r="D147" s="114" t="s">
        <v>87</v>
      </c>
      <c r="E147" s="115" t="str">
        <f>IFERROR(_xlfn.XLOOKUP(B147,[2]Active!$B:$B,[2]Active!$S:$S),0)</f>
        <v>MYR</v>
      </c>
      <c r="F147" s="115" t="str">
        <f>IFERROR(_xlfn.XLOOKUP(B147,[2]Active!$B:$B,[2]Active!$U:$U),0)</f>
        <v>Yes</v>
      </c>
      <c r="G147" s="116" t="s">
        <v>62</v>
      </c>
      <c r="H147" s="116">
        <f>IFERROR(_xlfn.XLOOKUP(B147,'V2'!A:A,'V2'!S:S),0)</f>
        <v>2</v>
      </c>
      <c r="I147" s="116">
        <v>2</v>
      </c>
      <c r="J147" s="116" t="b">
        <f t="shared" si="12"/>
        <v>1</v>
      </c>
      <c r="K147" s="111">
        <f t="shared" si="13"/>
        <v>92386.183247339301</v>
      </c>
      <c r="L147" s="111">
        <f>IFERROR(_xlfn.XLOOKUP(B147,'V2'!A:A,'V2'!Q:Q),0)</f>
        <v>92386.183247339301</v>
      </c>
      <c r="M147" s="112">
        <f>IFERROR(_xlfn.XLOOKUP(B147,'V2'!A:A,'V2'!L:L),0)</f>
        <v>0</v>
      </c>
      <c r="N147" s="112">
        <f t="shared" si="14"/>
        <v>95649.723875038588</v>
      </c>
      <c r="O147" s="119">
        <v>95649.723875038588</v>
      </c>
      <c r="P147" s="119">
        <v>0</v>
      </c>
      <c r="Q147" s="117">
        <f t="shared" si="15"/>
        <v>-3263.5406276992871</v>
      </c>
      <c r="R147" s="117">
        <f t="shared" si="16"/>
        <v>-3263.5406276992871</v>
      </c>
      <c r="S147" s="117">
        <f t="shared" si="17"/>
        <v>0</v>
      </c>
      <c r="U147" s="1"/>
      <c r="V147" s="1"/>
      <c r="W147" s="104"/>
      <c r="X147" s="104"/>
      <c r="AA147" s="118"/>
      <c r="AD147" s="104"/>
    </row>
    <row r="148" spans="1:30" s="23" customFormat="1" x14ac:dyDescent="0.3">
      <c r="A148" s="120" t="s">
        <v>90</v>
      </c>
      <c r="B148" s="121">
        <v>501107</v>
      </c>
      <c r="C148" s="113" t="s">
        <v>58</v>
      </c>
      <c r="D148" s="114" t="s">
        <v>87</v>
      </c>
      <c r="E148" s="115" t="str">
        <f>IFERROR(_xlfn.XLOOKUP(B148,[2]Active!$B:$B,[2]Active!$S:$S),0)</f>
        <v>MYR</v>
      </c>
      <c r="F148" s="115" t="str">
        <f>IFERROR(_xlfn.XLOOKUP(B148,[2]Active!$B:$B,[2]Active!$U:$U),0)</f>
        <v>Yes</v>
      </c>
      <c r="G148" s="116" t="s">
        <v>62</v>
      </c>
      <c r="H148" s="116">
        <f>IFERROR(_xlfn.XLOOKUP(B148,'V2'!A:A,'V2'!S:S),0)</f>
        <v>2</v>
      </c>
      <c r="I148" s="116">
        <v>2</v>
      </c>
      <c r="J148" s="116" t="b">
        <f t="shared" si="12"/>
        <v>1</v>
      </c>
      <c r="K148" s="111">
        <f t="shared" si="13"/>
        <v>91870.063161734783</v>
      </c>
      <c r="L148" s="111">
        <f>IFERROR(_xlfn.XLOOKUP(B148,'V2'!A:A,'V2'!Q:Q),0)</f>
        <v>91870.063161734783</v>
      </c>
      <c r="M148" s="112">
        <f>IFERROR(_xlfn.XLOOKUP(B148,'V2'!A:A,'V2'!L:L),0)</f>
        <v>0</v>
      </c>
      <c r="N148" s="112">
        <f t="shared" si="14"/>
        <v>95115.36733609435</v>
      </c>
      <c r="O148" s="119">
        <v>95115.36733609435</v>
      </c>
      <c r="P148" s="119">
        <v>0</v>
      </c>
      <c r="Q148" s="117">
        <f t="shared" si="15"/>
        <v>-3245.3041743595677</v>
      </c>
      <c r="R148" s="117">
        <f t="shared" si="16"/>
        <v>-3245.3041743595677</v>
      </c>
      <c r="S148" s="117">
        <f t="shared" si="17"/>
        <v>0</v>
      </c>
      <c r="U148" s="1"/>
      <c r="V148" s="1"/>
      <c r="W148" s="104"/>
      <c r="X148" s="104"/>
      <c r="AA148" s="118"/>
      <c r="AD148" s="104"/>
    </row>
    <row r="149" spans="1:30" s="23" customFormat="1" x14ac:dyDescent="0.3">
      <c r="A149" s="120" t="s">
        <v>100</v>
      </c>
      <c r="B149" s="121">
        <v>501010</v>
      </c>
      <c r="C149" s="113" t="s">
        <v>58</v>
      </c>
      <c r="D149" s="114" t="s">
        <v>101</v>
      </c>
      <c r="E149" s="115" t="str">
        <f>IFERROR(_xlfn.XLOOKUP(B149,[2]Active!$B:$B,[2]Active!$S:$S),0)</f>
        <v>USD</v>
      </c>
      <c r="F149" s="115" t="str">
        <f>IFERROR(_xlfn.XLOOKUP(B149,[2]Active!$B:$B,[2]Active!$U:$U),0)</f>
        <v>Yes</v>
      </c>
      <c r="G149" s="116" t="s">
        <v>62</v>
      </c>
      <c r="H149" s="116">
        <f>IFERROR(_xlfn.XLOOKUP(B149,'V2'!A:A,'V2'!S:S),0)</f>
        <v>2</v>
      </c>
      <c r="I149" s="116">
        <v>2</v>
      </c>
      <c r="J149" s="116" t="b">
        <f t="shared" si="12"/>
        <v>1</v>
      </c>
      <c r="K149" s="111">
        <f t="shared" si="13"/>
        <v>205698.62808718689</v>
      </c>
      <c r="L149" s="111">
        <f>IFERROR(_xlfn.XLOOKUP(B149,'V2'!A:A,'V2'!Q:Q),0)</f>
        <v>205698.62808718689</v>
      </c>
      <c r="M149" s="112">
        <f>IFERROR(_xlfn.XLOOKUP(B149,'V2'!A:A,'V2'!L:L),0)</f>
        <v>0</v>
      </c>
      <c r="N149" s="112">
        <f t="shared" si="14"/>
        <v>709764.56977798382</v>
      </c>
      <c r="O149" s="119">
        <v>709764.56977798382</v>
      </c>
      <c r="P149" s="119">
        <v>0</v>
      </c>
      <c r="Q149" s="117">
        <f t="shared" si="15"/>
        <v>-504065.94169079693</v>
      </c>
      <c r="R149" s="117">
        <f t="shared" si="16"/>
        <v>-504065.94169079693</v>
      </c>
      <c r="S149" s="117">
        <f t="shared" si="17"/>
        <v>0</v>
      </c>
      <c r="U149" s="1"/>
      <c r="V149" s="1"/>
      <c r="W149" s="104"/>
      <c r="X149" s="104"/>
      <c r="AA149" s="118"/>
      <c r="AD149" s="104"/>
    </row>
    <row r="150" spans="1:30" s="23" customFormat="1" x14ac:dyDescent="0.3">
      <c r="A150" s="122" t="s">
        <v>102</v>
      </c>
      <c r="B150" s="113">
        <v>501142</v>
      </c>
      <c r="C150" s="113" t="s">
        <v>58</v>
      </c>
      <c r="D150" s="114" t="s">
        <v>103</v>
      </c>
      <c r="E150" s="115" t="str">
        <f>IFERROR(_xlfn.XLOOKUP(B150,[2]Active!$B:$B,[2]Active!$S:$S),0)</f>
        <v>MYR</v>
      </c>
      <c r="F150" s="115" t="str">
        <f>IFERROR(_xlfn.XLOOKUP(B150,[2]Active!$B:$B,[2]Active!$U:$U),0)</f>
        <v>Yes</v>
      </c>
      <c r="G150" s="116" t="s">
        <v>62</v>
      </c>
      <c r="H150" s="116">
        <f>IFERROR(_xlfn.XLOOKUP(B150,'V2'!A:A,'V2'!S:S),0)</f>
        <v>2</v>
      </c>
      <c r="I150" s="116">
        <v>2</v>
      </c>
      <c r="J150" s="116" t="b">
        <f t="shared" si="12"/>
        <v>1</v>
      </c>
      <c r="K150" s="111">
        <f t="shared" si="13"/>
        <v>88138.659672299866</v>
      </c>
      <c r="L150" s="111">
        <f>IFERROR(_xlfn.XLOOKUP(B150,'V2'!A:A,'V2'!Q:Q),0)</f>
        <v>57758.378525711494</v>
      </c>
      <c r="M150" s="112">
        <f>IFERROR(_xlfn.XLOOKUP(B150,'V2'!A:A,'V2'!L:L),0)</f>
        <v>30380.281146588368</v>
      </c>
      <c r="N150" s="112">
        <f t="shared" si="14"/>
        <v>1680.0843668643683</v>
      </c>
      <c r="O150" s="119">
        <v>611.07740637286906</v>
      </c>
      <c r="P150" s="119">
        <v>1069.0069604914993</v>
      </c>
      <c r="Q150" s="117">
        <f t="shared" si="15"/>
        <v>86458.575305435501</v>
      </c>
      <c r="R150" s="117">
        <f t="shared" si="16"/>
        <v>57147.301119338626</v>
      </c>
      <c r="S150" s="117">
        <f t="shared" si="17"/>
        <v>29311.274186096867</v>
      </c>
      <c r="W150" s="104"/>
      <c r="X150" s="104"/>
      <c r="AA150" s="118"/>
      <c r="AD150" s="104"/>
    </row>
    <row r="151" spans="1:30" s="23" customFormat="1" x14ac:dyDescent="0.3">
      <c r="A151" s="122" t="s">
        <v>133</v>
      </c>
      <c r="B151" s="113">
        <v>501179</v>
      </c>
      <c r="C151" s="113" t="s">
        <v>58</v>
      </c>
      <c r="D151" s="114" t="s">
        <v>134</v>
      </c>
      <c r="E151" s="115" t="str">
        <f>IFERROR(_xlfn.XLOOKUP(B151,[2]Active!$B:$B,[2]Active!$S:$S),0)</f>
        <v>USD</v>
      </c>
      <c r="F151" s="115" t="str">
        <f>IFERROR(_xlfn.XLOOKUP(B151,[2]Active!$B:$B,[2]Active!$U:$U),0)</f>
        <v>Yes</v>
      </c>
      <c r="G151" s="116" t="s">
        <v>62</v>
      </c>
      <c r="H151" s="116">
        <f>IFERROR(_xlfn.XLOOKUP(B151,'V2'!A:A,'V2'!S:S),0)</f>
        <v>2</v>
      </c>
      <c r="I151" s="116">
        <v>2</v>
      </c>
      <c r="J151" s="116" t="b">
        <f t="shared" si="12"/>
        <v>1</v>
      </c>
      <c r="K151" s="111">
        <f t="shared" si="13"/>
        <v>997612.98238230892</v>
      </c>
      <c r="L151" s="111">
        <f>IFERROR(_xlfn.XLOOKUP(B151,'V2'!A:A,'V2'!Q:Q),0)</f>
        <v>997612.98238230892</v>
      </c>
      <c r="M151" s="112">
        <f>IFERROR(_xlfn.XLOOKUP(B151,'V2'!A:A,'V2'!L:L),0)</f>
        <v>0</v>
      </c>
      <c r="N151" s="112">
        <f t="shared" si="14"/>
        <v>1010799.0883198817</v>
      </c>
      <c r="O151" s="119">
        <v>1010799.0883198817</v>
      </c>
      <c r="P151" s="119">
        <v>0</v>
      </c>
      <c r="Q151" s="117">
        <f t="shared" si="15"/>
        <v>-13186.105937572778</v>
      </c>
      <c r="R151" s="117">
        <f t="shared" si="16"/>
        <v>-13186.105937572778</v>
      </c>
      <c r="S151" s="117">
        <f t="shared" si="17"/>
        <v>0</v>
      </c>
      <c r="W151" s="104"/>
      <c r="X151" s="104"/>
      <c r="AA151" s="118"/>
      <c r="AD151" s="104"/>
    </row>
    <row r="152" spans="1:30" s="23" customFormat="1" x14ac:dyDescent="0.3">
      <c r="A152" s="122" t="s">
        <v>135</v>
      </c>
      <c r="B152" s="113">
        <v>501178</v>
      </c>
      <c r="C152" s="113" t="s">
        <v>58</v>
      </c>
      <c r="D152" s="114" t="s">
        <v>134</v>
      </c>
      <c r="E152" s="115" t="str">
        <f>IFERROR(_xlfn.XLOOKUP(B152,[2]Active!$B:$B,[2]Active!$S:$S),0)</f>
        <v>USD</v>
      </c>
      <c r="F152" s="115" t="str">
        <f>IFERROR(_xlfn.XLOOKUP(B152,[2]Active!$B:$B,[2]Active!$U:$U),0)</f>
        <v>Yes</v>
      </c>
      <c r="G152" s="116" t="s">
        <v>62</v>
      </c>
      <c r="H152" s="116">
        <f>IFERROR(_xlfn.XLOOKUP(B152,'V2'!A:A,'V2'!S:S),0)</f>
        <v>2</v>
      </c>
      <c r="I152" s="116">
        <v>2</v>
      </c>
      <c r="J152" s="116" t="b">
        <f t="shared" si="12"/>
        <v>1</v>
      </c>
      <c r="K152" s="111">
        <f t="shared" si="13"/>
        <v>1686886.1563496122</v>
      </c>
      <c r="L152" s="111">
        <f>IFERROR(_xlfn.XLOOKUP(B152,'V2'!A:A,'V2'!Q:Q),0)</f>
        <v>1686886.1563496122</v>
      </c>
      <c r="M152" s="112">
        <f>IFERROR(_xlfn.XLOOKUP(B152,'V2'!A:A,'V2'!L:L),0)</f>
        <v>0</v>
      </c>
      <c r="N152" s="112">
        <f t="shared" si="14"/>
        <v>1697517.9017405636</v>
      </c>
      <c r="O152" s="119">
        <v>1697517.9017405636</v>
      </c>
      <c r="P152" s="119">
        <v>0</v>
      </c>
      <c r="Q152" s="117">
        <f t="shared" si="15"/>
        <v>-10631.745390951401</v>
      </c>
      <c r="R152" s="117">
        <f t="shared" si="16"/>
        <v>-10631.745390951401</v>
      </c>
      <c r="S152" s="117">
        <f t="shared" si="17"/>
        <v>0</v>
      </c>
      <c r="W152" s="104"/>
      <c r="X152" s="104"/>
      <c r="AA152" s="118"/>
      <c r="AD152" s="104"/>
    </row>
    <row r="153" spans="1:30" s="23" customFormat="1" x14ac:dyDescent="0.3">
      <c r="A153" s="122" t="s">
        <v>143</v>
      </c>
      <c r="B153" s="113">
        <v>501050</v>
      </c>
      <c r="C153" s="113" t="s">
        <v>58</v>
      </c>
      <c r="D153" s="114" t="s">
        <v>144</v>
      </c>
      <c r="E153" s="115" t="str">
        <f>IFERROR(_xlfn.XLOOKUP(B153,[2]Active!$B:$B,[2]Active!$S:$S),0)</f>
        <v>MYR</v>
      </c>
      <c r="F153" s="115" t="str">
        <f>IFERROR(_xlfn.XLOOKUP(B153,[2]Active!$B:$B,[2]Active!$U:$U),0)</f>
        <v>Yes</v>
      </c>
      <c r="G153" s="116" t="s">
        <v>62</v>
      </c>
      <c r="H153" s="116">
        <f>IFERROR(_xlfn.XLOOKUP(B153,'V2'!A:A,'V2'!S:S),0)</f>
        <v>2</v>
      </c>
      <c r="I153" s="116">
        <v>2</v>
      </c>
      <c r="J153" s="116" t="b">
        <f t="shared" si="12"/>
        <v>1</v>
      </c>
      <c r="K153" s="111">
        <f t="shared" si="13"/>
        <v>10685471.129099363</v>
      </c>
      <c r="L153" s="111">
        <f>IFERROR(_xlfn.XLOOKUP(B153,'V2'!A:A,'V2'!Q:Q),0)</f>
        <v>10685471.129099363</v>
      </c>
      <c r="M153" s="112">
        <f>IFERROR(_xlfn.XLOOKUP(B153,'V2'!A:A,'V2'!L:L),0)</f>
        <v>0</v>
      </c>
      <c r="N153" s="112">
        <f t="shared" si="14"/>
        <v>10772876.109509034</v>
      </c>
      <c r="O153" s="119">
        <v>10772876.109509034</v>
      </c>
      <c r="P153" s="119">
        <v>0</v>
      </c>
      <c r="Q153" s="117">
        <f t="shared" si="15"/>
        <v>-87404.980409670621</v>
      </c>
      <c r="R153" s="117">
        <f t="shared" si="16"/>
        <v>-87404.980409670621</v>
      </c>
      <c r="S153" s="117">
        <f t="shared" si="17"/>
        <v>0</v>
      </c>
      <c r="W153" s="104"/>
      <c r="X153" s="104"/>
      <c r="AA153" s="118"/>
      <c r="AD153" s="104"/>
    </row>
    <row r="154" spans="1:30" s="23" customFormat="1" x14ac:dyDescent="0.3">
      <c r="A154" s="122" t="s">
        <v>145</v>
      </c>
      <c r="B154" s="113">
        <v>501133</v>
      </c>
      <c r="C154" s="113" t="s">
        <v>58</v>
      </c>
      <c r="D154" s="114" t="s">
        <v>144</v>
      </c>
      <c r="E154" s="115" t="str">
        <f>IFERROR(_xlfn.XLOOKUP(B154,[2]Active!$B:$B,[2]Active!$S:$S),0)</f>
        <v>USD</v>
      </c>
      <c r="F154" s="115" t="str">
        <f>IFERROR(_xlfn.XLOOKUP(B154,[2]Active!$B:$B,[2]Active!$U:$U),0)</f>
        <v>Yes</v>
      </c>
      <c r="G154" s="116" t="s">
        <v>62</v>
      </c>
      <c r="H154" s="116">
        <f>IFERROR(_xlfn.XLOOKUP(B154,'V2'!A:A,'V2'!S:S),0)</f>
        <v>2</v>
      </c>
      <c r="I154" s="116">
        <v>2</v>
      </c>
      <c r="J154" s="116" t="b">
        <f t="shared" si="12"/>
        <v>1</v>
      </c>
      <c r="K154" s="111">
        <f t="shared" si="13"/>
        <v>789622.4680738186</v>
      </c>
      <c r="L154" s="111">
        <f>IFERROR(_xlfn.XLOOKUP(B154,'V2'!A:A,'V2'!Q:Q),0)</f>
        <v>675470.11175976857</v>
      </c>
      <c r="M154" s="112">
        <f>IFERROR(_xlfn.XLOOKUP(B154,'V2'!A:A,'V2'!L:L),0)</f>
        <v>114152.35631405</v>
      </c>
      <c r="N154" s="112">
        <f t="shared" si="14"/>
        <v>792057.00837765587</v>
      </c>
      <c r="O154" s="119">
        <v>693180.52156104299</v>
      </c>
      <c r="P154" s="119">
        <v>98876.486816612887</v>
      </c>
      <c r="Q154" s="117">
        <f t="shared" si="15"/>
        <v>-2434.5403038372751</v>
      </c>
      <c r="R154" s="117">
        <f t="shared" si="16"/>
        <v>-17710.409801274422</v>
      </c>
      <c r="S154" s="117">
        <f t="shared" si="17"/>
        <v>15275.869497437117</v>
      </c>
      <c r="W154" s="104"/>
      <c r="X154" s="104"/>
      <c r="AA154" s="118"/>
      <c r="AD154" s="104"/>
    </row>
    <row r="155" spans="1:30" s="23" customFormat="1" x14ac:dyDescent="0.3">
      <c r="A155" s="122" t="s">
        <v>148</v>
      </c>
      <c r="B155" s="113">
        <v>501213</v>
      </c>
      <c r="C155" s="113" t="s">
        <v>58</v>
      </c>
      <c r="D155" s="114" t="s">
        <v>149</v>
      </c>
      <c r="E155" s="115" t="str">
        <f>IFERROR(_xlfn.XLOOKUP(B155,[2]Active!$B:$B,[2]Active!$S:$S),0)</f>
        <v>MYR</v>
      </c>
      <c r="F155" s="115" t="str">
        <f>IFERROR(_xlfn.XLOOKUP(B155,[2]Active!$B:$B,[2]Active!$U:$U),0)</f>
        <v>Yes</v>
      </c>
      <c r="G155" s="116" t="s">
        <v>62</v>
      </c>
      <c r="H155" s="116">
        <f>IFERROR(_xlfn.XLOOKUP(B155,'V2'!A:A,'V2'!S:S),0)</f>
        <v>2</v>
      </c>
      <c r="I155" s="116">
        <v>2</v>
      </c>
      <c r="J155" s="116" t="b">
        <f t="shared" si="12"/>
        <v>1</v>
      </c>
      <c r="K155" s="111">
        <f t="shared" si="13"/>
        <v>3155.9149921940198</v>
      </c>
      <c r="L155" s="111">
        <f>IFERROR(_xlfn.XLOOKUP(B155,'V2'!A:A,'V2'!Q:Q),0)</f>
        <v>1868.1219347527328</v>
      </c>
      <c r="M155" s="112">
        <f>IFERROR(_xlfn.XLOOKUP(B155,'V2'!A:A,'V2'!L:L),0)</f>
        <v>1287.7930574412869</v>
      </c>
      <c r="N155" s="112">
        <f t="shared" si="14"/>
        <v>3191.4382916549794</v>
      </c>
      <c r="O155" s="119">
        <v>1948.545380133492</v>
      </c>
      <c r="P155" s="119">
        <v>1242.8929115214873</v>
      </c>
      <c r="Q155" s="117">
        <f t="shared" si="15"/>
        <v>-35.523299460959606</v>
      </c>
      <c r="R155" s="117">
        <f t="shared" si="16"/>
        <v>-80.423445380759176</v>
      </c>
      <c r="S155" s="117">
        <f t="shared" si="17"/>
        <v>44.90014591979957</v>
      </c>
      <c r="W155" s="104"/>
      <c r="X155" s="104"/>
      <c r="AA155" s="118"/>
      <c r="AD155" s="104"/>
    </row>
    <row r="156" spans="1:30" s="23" customFormat="1" x14ac:dyDescent="0.3">
      <c r="A156" s="122" t="s">
        <v>150</v>
      </c>
      <c r="B156" s="113">
        <v>501099</v>
      </c>
      <c r="C156" s="113" t="s">
        <v>58</v>
      </c>
      <c r="D156" s="114" t="s">
        <v>151</v>
      </c>
      <c r="E156" s="115" t="str">
        <f>IFERROR(_xlfn.XLOOKUP(B156,[2]Active!$B:$B,[2]Active!$S:$S),0)</f>
        <v>AUD</v>
      </c>
      <c r="F156" s="115" t="str">
        <f>IFERROR(_xlfn.XLOOKUP(B156,[2]Active!$B:$B,[2]Active!$U:$U),0)</f>
        <v>Yes</v>
      </c>
      <c r="G156" s="116" t="s">
        <v>62</v>
      </c>
      <c r="H156" s="116">
        <f>IFERROR(_xlfn.XLOOKUP(B156,'V2'!A:A,'V2'!S:S),0)</f>
        <v>2</v>
      </c>
      <c r="I156" s="116">
        <v>2</v>
      </c>
      <c r="J156" s="116" t="b">
        <f t="shared" si="12"/>
        <v>1</v>
      </c>
      <c r="K156" s="111">
        <f t="shared" si="13"/>
        <v>9299.3219041304565</v>
      </c>
      <c r="L156" s="111">
        <f>IFERROR(_xlfn.XLOOKUP(B156,'V2'!A:A,'V2'!Q:Q),0)</f>
        <v>9147.989299158382</v>
      </c>
      <c r="M156" s="112">
        <f>IFERROR(_xlfn.XLOOKUP(B156,'V2'!A:A,'V2'!L:L),0)</f>
        <v>151.33260497207507</v>
      </c>
      <c r="N156" s="112">
        <f t="shared" si="14"/>
        <v>1709.2013076173328</v>
      </c>
      <c r="O156" s="119">
        <v>1685.8002256229572</v>
      </c>
      <c r="P156" s="119">
        <v>23.401081994375474</v>
      </c>
      <c r="Q156" s="117">
        <f t="shared" si="15"/>
        <v>7590.1205965131239</v>
      </c>
      <c r="R156" s="117">
        <f t="shared" si="16"/>
        <v>7462.1890735354245</v>
      </c>
      <c r="S156" s="117">
        <f t="shared" si="17"/>
        <v>127.9315229776996</v>
      </c>
      <c r="W156" s="104"/>
      <c r="X156" s="104"/>
      <c r="AA156" s="118"/>
      <c r="AD156" s="104"/>
    </row>
    <row r="157" spans="1:30" s="23" customFormat="1" x14ac:dyDescent="0.3">
      <c r="A157" s="122" t="s">
        <v>152</v>
      </c>
      <c r="B157" s="113">
        <v>501060</v>
      </c>
      <c r="C157" s="113" t="s">
        <v>58</v>
      </c>
      <c r="D157" s="114" t="s">
        <v>153</v>
      </c>
      <c r="E157" s="115" t="str">
        <f>IFERROR(_xlfn.XLOOKUP(B157,[2]Active!$B:$B,[2]Active!$S:$S),0)</f>
        <v>MYR</v>
      </c>
      <c r="F157" s="115" t="str">
        <f>IFERROR(_xlfn.XLOOKUP(B157,[2]Active!$B:$B,[2]Active!$U:$U),0)</f>
        <v>Yes</v>
      </c>
      <c r="G157" s="116" t="s">
        <v>62</v>
      </c>
      <c r="H157" s="116">
        <f>IFERROR(_xlfn.XLOOKUP(B157,'V2'!A:A,'V2'!S:S),0)</f>
        <v>2</v>
      </c>
      <c r="I157" s="116">
        <v>2</v>
      </c>
      <c r="J157" s="116" t="b">
        <f t="shared" si="12"/>
        <v>1</v>
      </c>
      <c r="K157" s="111">
        <f t="shared" si="13"/>
        <v>149151.27872665957</v>
      </c>
      <c r="L157" s="111">
        <f>IFERROR(_xlfn.XLOOKUP(B157,'V2'!A:A,'V2'!Q:Q),0)</f>
        <v>149151.27872665957</v>
      </c>
      <c r="M157" s="112">
        <f>IFERROR(_xlfn.XLOOKUP(B157,'V2'!A:A,'V2'!L:L),0)</f>
        <v>0</v>
      </c>
      <c r="N157" s="112">
        <f t="shared" si="14"/>
        <v>169822.95958003963</v>
      </c>
      <c r="O157" s="119">
        <v>169822.95958003963</v>
      </c>
      <c r="P157" s="119">
        <v>0</v>
      </c>
      <c r="Q157" s="117">
        <f t="shared" si="15"/>
        <v>-20671.680853380065</v>
      </c>
      <c r="R157" s="117">
        <f t="shared" si="16"/>
        <v>-20671.680853380065</v>
      </c>
      <c r="S157" s="117">
        <f t="shared" si="17"/>
        <v>0</v>
      </c>
      <c r="W157" s="104"/>
      <c r="X157" s="104"/>
      <c r="AA157" s="118"/>
      <c r="AD157" s="104"/>
    </row>
    <row r="158" spans="1:30" s="23" customFormat="1" x14ac:dyDescent="0.3">
      <c r="A158" s="122" t="s">
        <v>154</v>
      </c>
      <c r="B158" s="113">
        <v>501061</v>
      </c>
      <c r="C158" s="113" t="s">
        <v>58</v>
      </c>
      <c r="D158" s="114" t="s">
        <v>153</v>
      </c>
      <c r="E158" s="115" t="str">
        <f>IFERROR(_xlfn.XLOOKUP(B158,[2]Active!$B:$B,[2]Active!$S:$S),0)</f>
        <v>MYR</v>
      </c>
      <c r="F158" s="115" t="str">
        <f>IFERROR(_xlfn.XLOOKUP(B158,[2]Active!$B:$B,[2]Active!$U:$U),0)</f>
        <v>Yes</v>
      </c>
      <c r="G158" s="116" t="s">
        <v>62</v>
      </c>
      <c r="H158" s="116">
        <f>IFERROR(_xlfn.XLOOKUP(B158,'V2'!A:A,'V2'!S:S),0)</f>
        <v>2</v>
      </c>
      <c r="I158" s="116">
        <v>2</v>
      </c>
      <c r="J158" s="116" t="b">
        <f t="shared" si="12"/>
        <v>1</v>
      </c>
      <c r="K158" s="111">
        <f t="shared" si="13"/>
        <v>74639.04089802879</v>
      </c>
      <c r="L158" s="111">
        <f>IFERROR(_xlfn.XLOOKUP(B158,'V2'!A:A,'V2'!Q:Q),0)</f>
        <v>74639.04089802879</v>
      </c>
      <c r="M158" s="112">
        <f>IFERROR(_xlfn.XLOOKUP(B158,'V2'!A:A,'V2'!L:L),0)</f>
        <v>0</v>
      </c>
      <c r="N158" s="112">
        <f t="shared" si="14"/>
        <v>76140.473503437403</v>
      </c>
      <c r="O158" s="119">
        <v>76140.473503437403</v>
      </c>
      <c r="P158" s="119">
        <v>0</v>
      </c>
      <c r="Q158" s="117">
        <f t="shared" si="15"/>
        <v>-1501.4326054086123</v>
      </c>
      <c r="R158" s="117">
        <f t="shared" si="16"/>
        <v>-1501.4326054086123</v>
      </c>
      <c r="S158" s="117">
        <f t="shared" si="17"/>
        <v>0</v>
      </c>
      <c r="W158" s="104"/>
      <c r="X158" s="104"/>
      <c r="AA158" s="118"/>
      <c r="AD158" s="104"/>
    </row>
    <row r="159" spans="1:30" s="23" customFormat="1" x14ac:dyDescent="0.3">
      <c r="A159" s="122" t="s">
        <v>155</v>
      </c>
      <c r="B159" s="113">
        <v>501027</v>
      </c>
      <c r="C159" s="113" t="s">
        <v>58</v>
      </c>
      <c r="D159" s="114" t="s">
        <v>153</v>
      </c>
      <c r="E159" s="115" t="str">
        <f>IFERROR(_xlfn.XLOOKUP(B159,[2]Active!$B:$B,[2]Active!$S:$S),0)</f>
        <v>MYR</v>
      </c>
      <c r="F159" s="115" t="str">
        <f>IFERROR(_xlfn.XLOOKUP(B159,[2]Active!$B:$B,[2]Active!$U:$U),0)</f>
        <v>Yes</v>
      </c>
      <c r="G159" s="116" t="s">
        <v>62</v>
      </c>
      <c r="H159" s="116">
        <f>IFERROR(_xlfn.XLOOKUP(B159,'V2'!A:A,'V2'!S:S),0)</f>
        <v>2</v>
      </c>
      <c r="I159" s="116">
        <v>2</v>
      </c>
      <c r="J159" s="116" t="b">
        <f t="shared" si="12"/>
        <v>1</v>
      </c>
      <c r="K159" s="111">
        <f t="shared" si="13"/>
        <v>807.97534381792696</v>
      </c>
      <c r="L159" s="111">
        <f>IFERROR(_xlfn.XLOOKUP(B159,'V2'!A:A,'V2'!Q:Q),0)</f>
        <v>807.97534381792696</v>
      </c>
      <c r="M159" s="112">
        <f>IFERROR(_xlfn.XLOOKUP(B159,'V2'!A:A,'V2'!L:L),0)</f>
        <v>0</v>
      </c>
      <c r="N159" s="112">
        <f t="shared" si="14"/>
        <v>1020.8481610091463</v>
      </c>
      <c r="O159" s="119">
        <v>1020.8481610091463</v>
      </c>
      <c r="P159" s="119">
        <v>0</v>
      </c>
      <c r="Q159" s="117">
        <f t="shared" si="15"/>
        <v>-212.87281719121938</v>
      </c>
      <c r="R159" s="117">
        <f t="shared" si="16"/>
        <v>-212.87281719121938</v>
      </c>
      <c r="S159" s="117">
        <f t="shared" si="17"/>
        <v>0</v>
      </c>
      <c r="W159" s="104"/>
      <c r="X159" s="104"/>
      <c r="AA159" s="118"/>
      <c r="AD159" s="104"/>
    </row>
    <row r="160" spans="1:30" s="23" customFormat="1" x14ac:dyDescent="0.3">
      <c r="A160" s="122" t="s">
        <v>160</v>
      </c>
      <c r="B160" s="113">
        <v>501150</v>
      </c>
      <c r="C160" s="113" t="s">
        <v>58</v>
      </c>
      <c r="D160" s="114" t="s">
        <v>161</v>
      </c>
      <c r="E160" s="115" t="str">
        <f>IFERROR(_xlfn.XLOOKUP(B160,[2]Active!$B:$B,[2]Active!$S:$S),0)</f>
        <v>MYR</v>
      </c>
      <c r="F160" s="115" t="str">
        <f>IFERROR(_xlfn.XLOOKUP(B160,[2]Active!$B:$B,[2]Active!$U:$U),0)</f>
        <v>Yes</v>
      </c>
      <c r="G160" s="116" t="s">
        <v>62</v>
      </c>
      <c r="H160" s="116">
        <f>IFERROR(_xlfn.XLOOKUP(B160,'V2'!A:A,'V2'!S:S),0)</f>
        <v>2</v>
      </c>
      <c r="I160" s="116">
        <v>2</v>
      </c>
      <c r="J160" s="116" t="b">
        <f t="shared" si="12"/>
        <v>1</v>
      </c>
      <c r="K160" s="111">
        <f t="shared" si="13"/>
        <v>73385.120367759228</v>
      </c>
      <c r="L160" s="111">
        <f>IFERROR(_xlfn.XLOOKUP(B160,'V2'!A:A,'V2'!Q:Q),0)</f>
        <v>73385.120367759228</v>
      </c>
      <c r="M160" s="112">
        <f>IFERROR(_xlfn.XLOOKUP(B160,'V2'!A:A,'V2'!L:L),0)</f>
        <v>0</v>
      </c>
      <c r="N160" s="112">
        <f t="shared" si="14"/>
        <v>1669.0634836714005</v>
      </c>
      <c r="O160" s="119">
        <v>1669.0634836714005</v>
      </c>
      <c r="P160" s="119">
        <v>0</v>
      </c>
      <c r="Q160" s="117">
        <f t="shared" si="15"/>
        <v>71716.056884087826</v>
      </c>
      <c r="R160" s="117">
        <f t="shared" si="16"/>
        <v>71716.056884087826</v>
      </c>
      <c r="S160" s="117">
        <f t="shared" si="17"/>
        <v>0</v>
      </c>
      <c r="W160" s="104"/>
      <c r="X160" s="104"/>
      <c r="AA160" s="118"/>
      <c r="AD160" s="104"/>
    </row>
    <row r="161" spans="1:30" s="23" customFormat="1" x14ac:dyDescent="0.3">
      <c r="A161" s="122" t="s">
        <v>235</v>
      </c>
      <c r="B161" s="113">
        <v>501196</v>
      </c>
      <c r="C161" s="113" t="s">
        <v>58</v>
      </c>
      <c r="D161" s="114" t="s">
        <v>236</v>
      </c>
      <c r="E161" s="115" t="str">
        <f>IFERROR(_xlfn.XLOOKUP(B161,[2]Active!$B:$B,[2]Active!$S:$S),0)</f>
        <v>MYR</v>
      </c>
      <c r="F161" s="115" t="str">
        <f>IFERROR(_xlfn.XLOOKUP(B161,[2]Active!$B:$B,[2]Active!$U:$U),0)</f>
        <v>Yes</v>
      </c>
      <c r="G161" s="116" t="s">
        <v>62</v>
      </c>
      <c r="H161" s="116">
        <f>IFERROR(_xlfn.XLOOKUP(B161,'V2'!A:A,'V2'!S:S),0)</f>
        <v>2</v>
      </c>
      <c r="I161" s="116">
        <v>2</v>
      </c>
      <c r="J161" s="116" t="b">
        <f t="shared" si="12"/>
        <v>1</v>
      </c>
      <c r="K161" s="111">
        <f t="shared" si="13"/>
        <v>22219.12212364372</v>
      </c>
      <c r="L161" s="111">
        <f>IFERROR(_xlfn.XLOOKUP(B161,'V2'!A:A,'V2'!Q:Q),0)</f>
        <v>17458.300350694262</v>
      </c>
      <c r="M161" s="112">
        <f>IFERROR(_xlfn.XLOOKUP(B161,'V2'!A:A,'V2'!L:L),0)</f>
        <v>4760.8217729494554</v>
      </c>
      <c r="N161" s="112">
        <f t="shared" si="14"/>
        <v>19475.187829898565</v>
      </c>
      <c r="O161" s="119">
        <v>11576.092166672577</v>
      </c>
      <c r="P161" s="119">
        <v>7899.0956632259886</v>
      </c>
      <c r="Q161" s="117">
        <f t="shared" si="15"/>
        <v>2743.9342937451547</v>
      </c>
      <c r="R161" s="117">
        <f t="shared" si="16"/>
        <v>5882.2081840216852</v>
      </c>
      <c r="S161" s="117">
        <f t="shared" si="17"/>
        <v>-3138.2738902765332</v>
      </c>
      <c r="W161" s="104"/>
      <c r="X161" s="104"/>
      <c r="AA161" s="118"/>
      <c r="AD161" s="104"/>
    </row>
    <row r="162" spans="1:30" s="23" customFormat="1" x14ac:dyDescent="0.3">
      <c r="A162" s="120" t="s">
        <v>221</v>
      </c>
      <c r="B162" s="121">
        <v>500941</v>
      </c>
      <c r="C162" s="113" t="s">
        <v>58</v>
      </c>
      <c r="D162" s="114" t="s">
        <v>222</v>
      </c>
      <c r="E162" s="115" t="str">
        <f>IFERROR(_xlfn.XLOOKUP(B162,[2]Active!$B:$B,[2]Active!$S:$S),0)</f>
        <v>MYR</v>
      </c>
      <c r="F162" s="115" t="str">
        <f>IFERROR(_xlfn.XLOOKUP(B162,[2]Active!$B:$B,[2]Active!$U:$U),0)</f>
        <v>Yes</v>
      </c>
      <c r="G162" s="116" t="s">
        <v>62</v>
      </c>
      <c r="H162" s="116">
        <f>IFERROR(_xlfn.XLOOKUP(B162,'V2'!A:A,'V2'!S:S),0)</f>
        <v>2</v>
      </c>
      <c r="I162" s="116">
        <v>2</v>
      </c>
      <c r="J162" s="116" t="b">
        <f t="shared" si="12"/>
        <v>1</v>
      </c>
      <c r="K162" s="111">
        <f t="shared" si="13"/>
        <v>14950.545500876753</v>
      </c>
      <c r="L162" s="111">
        <f>IFERROR(_xlfn.XLOOKUP(B162,'V2'!A:A,'V2'!Q:Q),0)</f>
        <v>14950.545500876753</v>
      </c>
      <c r="M162" s="112">
        <f>IFERROR(_xlfn.XLOOKUP(B162,'V2'!A:A,'V2'!L:L),0)</f>
        <v>0</v>
      </c>
      <c r="N162" s="112">
        <f t="shared" si="14"/>
        <v>43731.593251721519</v>
      </c>
      <c r="O162" s="119">
        <v>43731.593251721519</v>
      </c>
      <c r="P162" s="119">
        <v>0</v>
      </c>
      <c r="Q162" s="117">
        <f t="shared" si="15"/>
        <v>-28781.047750844766</v>
      </c>
      <c r="R162" s="117">
        <f t="shared" si="16"/>
        <v>-28781.047750844766</v>
      </c>
      <c r="S162" s="117">
        <f t="shared" si="17"/>
        <v>0</v>
      </c>
      <c r="U162" s="1"/>
      <c r="V162" s="1"/>
      <c r="W162" s="104"/>
      <c r="X162" s="104"/>
      <c r="AA162" s="118"/>
      <c r="AD162" s="104"/>
    </row>
    <row r="163" spans="1:30" s="23" customFormat="1" x14ac:dyDescent="0.3">
      <c r="A163" s="120" t="s">
        <v>223</v>
      </c>
      <c r="B163" s="121">
        <v>500943</v>
      </c>
      <c r="C163" s="113" t="s">
        <v>58</v>
      </c>
      <c r="D163" s="114" t="s">
        <v>222</v>
      </c>
      <c r="E163" s="115" t="str">
        <f>IFERROR(_xlfn.XLOOKUP(B163,[2]Active!$B:$B,[2]Active!$S:$S),0)</f>
        <v>MYR</v>
      </c>
      <c r="F163" s="115" t="str">
        <f>IFERROR(_xlfn.XLOOKUP(B163,[2]Active!$B:$B,[2]Active!$U:$U),0)</f>
        <v>Yes</v>
      </c>
      <c r="G163" s="116" t="s">
        <v>62</v>
      </c>
      <c r="H163" s="116">
        <f>IFERROR(_xlfn.XLOOKUP(B163,'V2'!A:A,'V2'!S:S),0)</f>
        <v>2</v>
      </c>
      <c r="I163" s="116">
        <v>2</v>
      </c>
      <c r="J163" s="116" t="b">
        <f t="shared" si="12"/>
        <v>1</v>
      </c>
      <c r="K163" s="111">
        <f t="shared" si="13"/>
        <v>3099264.7924396018</v>
      </c>
      <c r="L163" s="111">
        <f>IFERROR(_xlfn.XLOOKUP(B163,'V2'!A:A,'V2'!Q:Q),0)</f>
        <v>2637767.8728180709</v>
      </c>
      <c r="M163" s="112">
        <f>IFERROR(_xlfn.XLOOKUP(B163,'V2'!A:A,'V2'!L:L),0)</f>
        <v>461496.91962153104</v>
      </c>
      <c r="N163" s="112">
        <f t="shared" si="14"/>
        <v>3118722.9822267052</v>
      </c>
      <c r="O163" s="119">
        <v>2675175.1427343697</v>
      </c>
      <c r="P163" s="119">
        <v>443547.83949233562</v>
      </c>
      <c r="Q163" s="117">
        <f t="shared" si="15"/>
        <v>-19458.189787103329</v>
      </c>
      <c r="R163" s="117">
        <f t="shared" si="16"/>
        <v>-37407.269916298799</v>
      </c>
      <c r="S163" s="117">
        <f t="shared" si="17"/>
        <v>17949.080129195412</v>
      </c>
      <c r="U163" s="1"/>
      <c r="V163" s="1"/>
      <c r="W163" s="104"/>
      <c r="X163" s="104"/>
      <c r="AA163" s="118"/>
      <c r="AD163" s="104"/>
    </row>
    <row r="164" spans="1:30" s="23" customFormat="1" x14ac:dyDescent="0.3">
      <c r="A164" s="122" t="s">
        <v>228</v>
      </c>
      <c r="B164" s="113">
        <v>500401</v>
      </c>
      <c r="C164" s="113" t="s">
        <v>99</v>
      </c>
      <c r="D164" s="114" t="s">
        <v>229</v>
      </c>
      <c r="E164" s="115" t="str">
        <f>IFERROR(_xlfn.XLOOKUP(B164,[2]Active!$B:$B,[2]Active!$S:$S),0)</f>
        <v>USD</v>
      </c>
      <c r="F164" s="115" t="str">
        <f>IFERROR(_xlfn.XLOOKUP(B164,[2]Active!$B:$B,[2]Active!$U:$U),0)</f>
        <v>Yes</v>
      </c>
      <c r="G164" s="116" t="s">
        <v>62</v>
      </c>
      <c r="H164" s="116">
        <f>IFERROR(_xlfn.XLOOKUP(B164,'V2'!A:A,'V2'!S:S),0)</f>
        <v>2</v>
      </c>
      <c r="I164" s="116">
        <v>2</v>
      </c>
      <c r="J164" s="116" t="b">
        <f t="shared" si="12"/>
        <v>1</v>
      </c>
      <c r="K164" s="111">
        <f t="shared" si="13"/>
        <v>55624.990379137504</v>
      </c>
      <c r="L164" s="111">
        <f>IFERROR(_xlfn.XLOOKUP(B164,'V2'!A:A,'V2'!Q:Q),0)</f>
        <v>55624.990379137504</v>
      </c>
      <c r="M164" s="112">
        <f>IFERROR(_xlfn.XLOOKUP(B164,'V2'!A:A,'V2'!L:L),0)</f>
        <v>0</v>
      </c>
      <c r="N164" s="112">
        <f t="shared" si="14"/>
        <v>81579.983768350357</v>
      </c>
      <c r="O164" s="119">
        <v>81579.983768350357</v>
      </c>
      <c r="P164" s="119">
        <v>0</v>
      </c>
      <c r="Q164" s="117">
        <f t="shared" si="15"/>
        <v>-25954.993389212854</v>
      </c>
      <c r="R164" s="117">
        <f t="shared" si="16"/>
        <v>-25954.993389212854</v>
      </c>
      <c r="S164" s="117">
        <f t="shared" si="17"/>
        <v>0</v>
      </c>
      <c r="W164" s="104"/>
      <c r="X164" s="104"/>
      <c r="AA164" s="118"/>
      <c r="AD164" s="104"/>
    </row>
    <row r="165" spans="1:30" s="23" customFormat="1" x14ac:dyDescent="0.3">
      <c r="A165" s="120" t="s">
        <v>330</v>
      </c>
      <c r="B165" s="121">
        <v>501257</v>
      </c>
      <c r="C165" s="113" t="s">
        <v>58</v>
      </c>
      <c r="D165" s="114" t="s">
        <v>331</v>
      </c>
      <c r="E165" s="115" t="str">
        <f>IFERROR(_xlfn.XLOOKUP(B165,[2]Active!$B:$B,[2]Active!$S:$S),0)</f>
        <v>MYR</v>
      </c>
      <c r="F165" s="115" t="str">
        <f>IFERROR(_xlfn.XLOOKUP(B165,[2]Active!$B:$B,[2]Active!$U:$U),0)</f>
        <v>Yes</v>
      </c>
      <c r="G165" s="116" t="s">
        <v>62</v>
      </c>
      <c r="H165" s="116">
        <f>IFERROR(_xlfn.XLOOKUP(B165,'V2'!A:A,'V2'!S:S),0)</f>
        <v>2</v>
      </c>
      <c r="I165" s="115">
        <v>2</v>
      </c>
      <c r="J165" s="116" t="b">
        <f t="shared" si="12"/>
        <v>1</v>
      </c>
      <c r="K165" s="111">
        <f t="shared" si="13"/>
        <v>4217.1032492916138</v>
      </c>
      <c r="L165" s="111">
        <f>IFERROR(_xlfn.XLOOKUP(B165,'V2'!A:A,'V2'!Q:Q),0)</f>
        <v>4217.1032492916138</v>
      </c>
      <c r="M165" s="112">
        <f>IFERROR(_xlfn.XLOOKUP(B165,'V2'!A:A,'V2'!L:L),0)</f>
        <v>0</v>
      </c>
      <c r="N165" s="112">
        <f t="shared" si="14"/>
        <v>4167.248972626764</v>
      </c>
      <c r="O165" s="119">
        <v>4167.248972626764</v>
      </c>
      <c r="P165" s="119">
        <v>0</v>
      </c>
      <c r="Q165" s="117">
        <f t="shared" si="15"/>
        <v>49.854276664849749</v>
      </c>
      <c r="R165" s="117">
        <f t="shared" si="16"/>
        <v>49.854276664849749</v>
      </c>
      <c r="S165" s="117">
        <f t="shared" si="17"/>
        <v>0</v>
      </c>
      <c r="U165" s="1"/>
      <c r="V165" s="1"/>
      <c r="W165" s="104"/>
      <c r="X165" s="104"/>
      <c r="AA165" s="118"/>
      <c r="AD165" s="104"/>
    </row>
    <row r="166" spans="1:30" s="23" customFormat="1" x14ac:dyDescent="0.3">
      <c r="A166" s="120" t="s">
        <v>272</v>
      </c>
      <c r="B166" s="121">
        <v>501090</v>
      </c>
      <c r="C166" s="113" t="s">
        <v>58</v>
      </c>
      <c r="D166" s="114" t="s">
        <v>273</v>
      </c>
      <c r="E166" s="115" t="str">
        <f>IFERROR(_xlfn.XLOOKUP(B166,[2]Active!$B:$B,[2]Active!$S:$S),0)</f>
        <v>MYR</v>
      </c>
      <c r="F166" s="115" t="str">
        <f>IFERROR(_xlfn.XLOOKUP(B166,[2]Active!$B:$B,[2]Active!$U:$U),0)</f>
        <v>Yes</v>
      </c>
      <c r="G166" s="116" t="s">
        <v>62</v>
      </c>
      <c r="H166" s="116">
        <f>IFERROR(_xlfn.XLOOKUP(B166,'V2'!A:A,'V2'!S:S),0)</f>
        <v>2</v>
      </c>
      <c r="I166" s="116">
        <v>2</v>
      </c>
      <c r="J166" s="116" t="b">
        <f t="shared" si="12"/>
        <v>1</v>
      </c>
      <c r="K166" s="111">
        <f t="shared" si="13"/>
        <v>1173.1362295655176</v>
      </c>
      <c r="L166" s="111">
        <f>IFERROR(_xlfn.XLOOKUP(B166,'V2'!A:A,'V2'!Q:Q),0)</f>
        <v>1173.1362295655176</v>
      </c>
      <c r="M166" s="112">
        <f>IFERROR(_xlfn.XLOOKUP(B166,'V2'!A:A,'V2'!L:L),0)</f>
        <v>0</v>
      </c>
      <c r="N166" s="112">
        <f t="shared" si="14"/>
        <v>2837.7362407450546</v>
      </c>
      <c r="O166" s="119">
        <v>2837.7362407450546</v>
      </c>
      <c r="P166" s="119">
        <v>0</v>
      </c>
      <c r="Q166" s="117">
        <f t="shared" si="15"/>
        <v>-1664.600011179537</v>
      </c>
      <c r="R166" s="117">
        <f t="shared" si="16"/>
        <v>-1664.600011179537</v>
      </c>
      <c r="S166" s="117">
        <f t="shared" si="17"/>
        <v>0</v>
      </c>
      <c r="U166" s="1"/>
      <c r="V166" s="1"/>
      <c r="W166" s="104"/>
      <c r="X166" s="104"/>
      <c r="AA166" s="118"/>
      <c r="AD166" s="104"/>
    </row>
    <row r="167" spans="1:30" s="23" customFormat="1" x14ac:dyDescent="0.3">
      <c r="A167" s="120" t="s">
        <v>274</v>
      </c>
      <c r="B167" s="121">
        <v>501080</v>
      </c>
      <c r="C167" s="113" t="s">
        <v>58</v>
      </c>
      <c r="D167" s="114" t="s">
        <v>273</v>
      </c>
      <c r="E167" s="115" t="s">
        <v>60</v>
      </c>
      <c r="F167" s="115" t="s">
        <v>77</v>
      </c>
      <c r="G167" s="116" t="s">
        <v>62</v>
      </c>
      <c r="H167" s="116">
        <v>2</v>
      </c>
      <c r="I167" s="116">
        <v>2</v>
      </c>
      <c r="J167" s="116" t="b">
        <f t="shared" si="12"/>
        <v>1</v>
      </c>
      <c r="K167" s="111">
        <f t="shared" si="13"/>
        <v>0</v>
      </c>
      <c r="L167" s="111">
        <f>IFERROR(_xlfn.XLOOKUP(B167,'V2'!A:A,'V2'!Q:Q),0)</f>
        <v>0</v>
      </c>
      <c r="M167" s="112">
        <f>IFERROR(_xlfn.XLOOKUP(B167,'V2'!A:A,'V2'!L:L),0)</f>
        <v>0</v>
      </c>
      <c r="N167" s="112">
        <f t="shared" si="14"/>
        <v>2702.0444473565813</v>
      </c>
      <c r="O167" s="119">
        <v>0</v>
      </c>
      <c r="P167" s="119">
        <v>2702.0444473565813</v>
      </c>
      <c r="Q167" s="117">
        <f t="shared" si="15"/>
        <v>-2702.0444473565813</v>
      </c>
      <c r="R167" s="117">
        <f t="shared" si="16"/>
        <v>0</v>
      </c>
      <c r="S167" s="117">
        <f t="shared" si="17"/>
        <v>-2702.0444473565813</v>
      </c>
      <c r="U167" s="1"/>
      <c r="V167" s="1"/>
      <c r="W167" s="104"/>
      <c r="X167" s="104"/>
      <c r="AA167" s="118"/>
      <c r="AD167" s="104"/>
    </row>
    <row r="168" spans="1:30" s="23" customFormat="1" x14ac:dyDescent="0.3">
      <c r="A168" s="122" t="s">
        <v>277</v>
      </c>
      <c r="B168" s="113">
        <v>501058</v>
      </c>
      <c r="C168" s="113" t="s">
        <v>58</v>
      </c>
      <c r="D168" s="114" t="s">
        <v>278</v>
      </c>
      <c r="E168" s="115" t="str">
        <f>IFERROR(_xlfn.XLOOKUP(B168,[2]Active!$B:$B,[2]Active!$S:$S),0)</f>
        <v>MYR</v>
      </c>
      <c r="F168" s="115" t="str">
        <f>IFERROR(_xlfn.XLOOKUP(B168,[2]Active!$B:$B,[2]Active!$U:$U),0)</f>
        <v>Yes</v>
      </c>
      <c r="G168" s="116" t="s">
        <v>62</v>
      </c>
      <c r="H168" s="116">
        <f>IFERROR(_xlfn.XLOOKUP(B168,'V2'!A:A,'V2'!S:S),0)</f>
        <v>2</v>
      </c>
      <c r="I168" s="116">
        <v>2</v>
      </c>
      <c r="J168" s="116" t="b">
        <f t="shared" si="12"/>
        <v>1</v>
      </c>
      <c r="K168" s="111">
        <f t="shared" si="13"/>
        <v>391.26297543228293</v>
      </c>
      <c r="L168" s="111">
        <f>IFERROR(_xlfn.XLOOKUP(B168,'V2'!A:A,'V2'!Q:Q),0)</f>
        <v>391.26297543228293</v>
      </c>
      <c r="M168" s="112">
        <f>IFERROR(_xlfn.XLOOKUP(B168,'V2'!A:A,'V2'!L:L),0)</f>
        <v>0</v>
      </c>
      <c r="N168" s="112">
        <f t="shared" si="14"/>
        <v>283.69144739206183</v>
      </c>
      <c r="O168" s="119">
        <v>283.69144739206183</v>
      </c>
      <c r="P168" s="119">
        <v>0</v>
      </c>
      <c r="Q168" s="117">
        <f t="shared" si="15"/>
        <v>107.5715280402211</v>
      </c>
      <c r="R168" s="117">
        <f t="shared" si="16"/>
        <v>107.5715280402211</v>
      </c>
      <c r="S168" s="117">
        <f t="shared" si="17"/>
        <v>0</v>
      </c>
      <c r="W168" s="104"/>
      <c r="X168" s="104"/>
      <c r="AA168" s="118"/>
      <c r="AD168" s="104"/>
    </row>
    <row r="169" spans="1:30" s="23" customFormat="1" x14ac:dyDescent="0.3">
      <c r="A169" s="122" t="s">
        <v>279</v>
      </c>
      <c r="B169" s="113">
        <v>501056</v>
      </c>
      <c r="C169" s="113" t="s">
        <v>58</v>
      </c>
      <c r="D169" s="114" t="s">
        <v>278</v>
      </c>
      <c r="E169" s="115" t="str">
        <f>IFERROR(_xlfn.XLOOKUP(B169,[2]Active!$B:$B,[2]Active!$S:$S),0)</f>
        <v>MYR</v>
      </c>
      <c r="F169" s="115" t="str">
        <f>IFERROR(_xlfn.XLOOKUP(B169,[2]Active!$B:$B,[2]Active!$U:$U),0)</f>
        <v>Yes</v>
      </c>
      <c r="G169" s="116" t="s">
        <v>62</v>
      </c>
      <c r="H169" s="116">
        <f>IFERROR(_xlfn.XLOOKUP(B169,'V2'!A:A,'V2'!S:S),0)</f>
        <v>2</v>
      </c>
      <c r="I169" s="116">
        <v>2</v>
      </c>
      <c r="J169" s="116" t="b">
        <f t="shared" si="12"/>
        <v>1</v>
      </c>
      <c r="K169" s="111">
        <f t="shared" si="13"/>
        <v>366.62739909000948</v>
      </c>
      <c r="L169" s="111">
        <f>IFERROR(_xlfn.XLOOKUP(B169,'V2'!A:A,'V2'!Q:Q),0)</f>
        <v>366.62739909000948</v>
      </c>
      <c r="M169" s="112">
        <f>IFERROR(_xlfn.XLOOKUP(B169,'V2'!A:A,'V2'!L:L),0)</f>
        <v>0</v>
      </c>
      <c r="N169" s="112">
        <f t="shared" si="14"/>
        <v>371.87160484922214</v>
      </c>
      <c r="O169" s="119">
        <v>371.87160484922214</v>
      </c>
      <c r="P169" s="119">
        <v>0</v>
      </c>
      <c r="Q169" s="117">
        <f t="shared" si="15"/>
        <v>-5.2442057592126616</v>
      </c>
      <c r="R169" s="117">
        <f t="shared" si="16"/>
        <v>-5.2442057592126616</v>
      </c>
      <c r="S169" s="117">
        <f t="shared" si="17"/>
        <v>0</v>
      </c>
      <c r="W169" s="104"/>
      <c r="X169" s="104"/>
      <c r="AA169" s="118"/>
      <c r="AD169" s="104"/>
    </row>
    <row r="170" spans="1:30" s="23" customFormat="1" x14ac:dyDescent="0.3">
      <c r="A170" s="122" t="s">
        <v>280</v>
      </c>
      <c r="B170" s="113">
        <v>501071</v>
      </c>
      <c r="C170" s="113" t="s">
        <v>58</v>
      </c>
      <c r="D170" s="114" t="s">
        <v>278</v>
      </c>
      <c r="E170" s="115" t="str">
        <f>IFERROR(_xlfn.XLOOKUP(B170,[2]Active!$B:$B,[2]Active!$S:$S),0)</f>
        <v>MYR</v>
      </c>
      <c r="F170" s="115" t="str">
        <f>IFERROR(_xlfn.XLOOKUP(B170,[2]Active!$B:$B,[2]Active!$U:$U),0)</f>
        <v>Yes</v>
      </c>
      <c r="G170" s="116" t="s">
        <v>62</v>
      </c>
      <c r="H170" s="116">
        <f>IFERROR(_xlfn.XLOOKUP(B170,'V2'!A:A,'V2'!S:S),0)</f>
        <v>2</v>
      </c>
      <c r="I170" s="116">
        <v>2</v>
      </c>
      <c r="J170" s="116" t="b">
        <f t="shared" si="12"/>
        <v>1</v>
      </c>
      <c r="K170" s="111">
        <f t="shared" si="13"/>
        <v>503.38111434857075</v>
      </c>
      <c r="L170" s="111">
        <f>IFERROR(_xlfn.XLOOKUP(B170,'V2'!A:A,'V2'!Q:Q),0)</f>
        <v>503.38111434857075</v>
      </c>
      <c r="M170" s="112">
        <f>IFERROR(_xlfn.XLOOKUP(B170,'V2'!A:A,'V2'!L:L),0)</f>
        <v>0</v>
      </c>
      <c r="N170" s="112">
        <f t="shared" si="14"/>
        <v>508.81423794727931</v>
      </c>
      <c r="O170" s="119">
        <v>508.81423794727931</v>
      </c>
      <c r="P170" s="119">
        <v>0</v>
      </c>
      <c r="Q170" s="117">
        <f t="shared" si="15"/>
        <v>-5.433123598708562</v>
      </c>
      <c r="R170" s="117">
        <f t="shared" si="16"/>
        <v>-5.433123598708562</v>
      </c>
      <c r="S170" s="117">
        <f t="shared" si="17"/>
        <v>0</v>
      </c>
      <c r="W170" s="104"/>
      <c r="X170" s="104"/>
      <c r="AA170" s="118"/>
      <c r="AD170" s="104"/>
    </row>
    <row r="171" spans="1:30" s="23" customFormat="1" x14ac:dyDescent="0.3">
      <c r="A171" s="122" t="s">
        <v>281</v>
      </c>
      <c r="B171" s="113">
        <v>501057</v>
      </c>
      <c r="C171" s="113" t="s">
        <v>58</v>
      </c>
      <c r="D171" s="114" t="s">
        <v>278</v>
      </c>
      <c r="E171" s="115" t="str">
        <f>IFERROR(_xlfn.XLOOKUP(B171,[2]Active!$B:$B,[2]Active!$S:$S),0)</f>
        <v>MYR</v>
      </c>
      <c r="F171" s="115" t="str">
        <f>IFERROR(_xlfn.XLOOKUP(B171,[2]Active!$B:$B,[2]Active!$U:$U),0)</f>
        <v>Yes</v>
      </c>
      <c r="G171" s="116" t="s">
        <v>62</v>
      </c>
      <c r="H171" s="116">
        <f>IFERROR(_xlfn.XLOOKUP(B171,'V2'!A:A,'V2'!S:S),0)</f>
        <v>2</v>
      </c>
      <c r="I171" s="116">
        <v>2</v>
      </c>
      <c r="J171" s="116" t="b">
        <f t="shared" si="12"/>
        <v>1</v>
      </c>
      <c r="K171" s="111">
        <f t="shared" si="13"/>
        <v>639.18522941228298</v>
      </c>
      <c r="L171" s="111">
        <f>IFERROR(_xlfn.XLOOKUP(B171,'V2'!A:A,'V2'!Q:Q),0)</f>
        <v>639.18522941228298</v>
      </c>
      <c r="M171" s="112">
        <f>IFERROR(_xlfn.XLOOKUP(B171,'V2'!A:A,'V2'!L:L),0)</f>
        <v>0</v>
      </c>
      <c r="N171" s="112">
        <f t="shared" si="14"/>
        <v>463.45149424434794</v>
      </c>
      <c r="O171" s="119">
        <v>463.45149424434794</v>
      </c>
      <c r="P171" s="119">
        <v>0</v>
      </c>
      <c r="Q171" s="117">
        <f t="shared" si="15"/>
        <v>175.73373516793504</v>
      </c>
      <c r="R171" s="117">
        <f t="shared" si="16"/>
        <v>175.73373516793504</v>
      </c>
      <c r="S171" s="117">
        <f t="shared" si="17"/>
        <v>0</v>
      </c>
      <c r="W171" s="104"/>
      <c r="X171" s="104"/>
      <c r="AA171" s="118"/>
      <c r="AD171" s="104"/>
    </row>
    <row r="172" spans="1:30" s="23" customFormat="1" x14ac:dyDescent="0.3">
      <c r="A172" s="122" t="s">
        <v>282</v>
      </c>
      <c r="B172" s="113">
        <v>501217</v>
      </c>
      <c r="C172" s="113" t="s">
        <v>58</v>
      </c>
      <c r="D172" s="114" t="s">
        <v>278</v>
      </c>
      <c r="E172" s="115" t="str">
        <f>IFERROR(_xlfn.XLOOKUP(B172,[2]Active!$B:$B,[2]Active!$S:$S),0)</f>
        <v>MYR</v>
      </c>
      <c r="F172" s="115" t="str">
        <f>IFERROR(_xlfn.XLOOKUP(B172,[2]Active!$B:$B,[2]Active!$U:$U),0)</f>
        <v>Yes</v>
      </c>
      <c r="G172" s="116" t="s">
        <v>62</v>
      </c>
      <c r="H172" s="116">
        <f>IFERROR(_xlfn.XLOOKUP(B172,'V2'!A:A,'V2'!S:S),0)</f>
        <v>2</v>
      </c>
      <c r="I172" s="116">
        <v>2</v>
      </c>
      <c r="J172" s="116" t="b">
        <f t="shared" si="12"/>
        <v>1</v>
      </c>
      <c r="K172" s="111">
        <f t="shared" si="13"/>
        <v>1151.9981398965629</v>
      </c>
      <c r="L172" s="111">
        <f>IFERROR(_xlfn.XLOOKUP(B172,'V2'!A:A,'V2'!Q:Q),0)</f>
        <v>1151.9981398965629</v>
      </c>
      <c r="M172" s="112">
        <f>IFERROR(_xlfn.XLOOKUP(B172,'V2'!A:A,'V2'!L:L),0)</f>
        <v>0</v>
      </c>
      <c r="N172" s="112">
        <f t="shared" si="14"/>
        <v>1150.466566212925</v>
      </c>
      <c r="O172" s="119">
        <v>1150.466566212925</v>
      </c>
      <c r="P172" s="119">
        <v>0</v>
      </c>
      <c r="Q172" s="117">
        <f t="shared" si="15"/>
        <v>1.5315736836378164</v>
      </c>
      <c r="R172" s="117">
        <f t="shared" si="16"/>
        <v>1.5315736836378164</v>
      </c>
      <c r="S172" s="117">
        <f t="shared" si="17"/>
        <v>0</v>
      </c>
      <c r="W172" s="104"/>
      <c r="X172" s="104"/>
      <c r="AA172" s="118"/>
      <c r="AD172" s="104"/>
    </row>
    <row r="173" spans="1:30" s="23" customFormat="1" x14ac:dyDescent="0.3">
      <c r="A173" s="122" t="s">
        <v>283</v>
      </c>
      <c r="B173" s="113">
        <v>501136</v>
      </c>
      <c r="C173" s="113" t="s">
        <v>58</v>
      </c>
      <c r="D173" s="114" t="s">
        <v>284</v>
      </c>
      <c r="E173" s="115" t="str">
        <f>IFERROR(_xlfn.XLOOKUP(B173,[2]Active!$B:$B,[2]Active!$S:$S),0)</f>
        <v>MYR</v>
      </c>
      <c r="F173" s="115" t="str">
        <f>IFERROR(_xlfn.XLOOKUP(B173,[2]Active!$B:$B,[2]Active!$U:$U),0)</f>
        <v>Yes</v>
      </c>
      <c r="G173" s="116" t="s">
        <v>62</v>
      </c>
      <c r="H173" s="116">
        <f>IFERROR(_xlfn.XLOOKUP(B173,'V2'!A:A,'V2'!S:S),0)</f>
        <v>2</v>
      </c>
      <c r="I173" s="116">
        <v>1</v>
      </c>
      <c r="J173" s="116" t="b">
        <f t="shared" si="12"/>
        <v>0</v>
      </c>
      <c r="K173" s="111">
        <f t="shared" si="13"/>
        <v>1727.613223449205</v>
      </c>
      <c r="L173" s="111">
        <f>IFERROR(_xlfn.XLOOKUP(B173,'V2'!A:A,'V2'!Q:Q),0)</f>
        <v>1727.613223449205</v>
      </c>
      <c r="M173" s="112">
        <f>IFERROR(_xlfn.XLOOKUP(B173,'V2'!A:A,'V2'!L:L),0)</f>
        <v>0</v>
      </c>
      <c r="N173" s="112">
        <f t="shared" si="14"/>
        <v>1565.0037350438679</v>
      </c>
      <c r="O173" s="119">
        <v>1565.0037350438679</v>
      </c>
      <c r="P173" s="119">
        <v>0</v>
      </c>
      <c r="Q173" s="117">
        <f t="shared" si="15"/>
        <v>162.60948840533706</v>
      </c>
      <c r="R173" s="117">
        <f t="shared" si="16"/>
        <v>162.60948840533706</v>
      </c>
      <c r="S173" s="117">
        <f t="shared" si="17"/>
        <v>0</v>
      </c>
      <c r="W173" s="104"/>
      <c r="X173" s="104"/>
      <c r="AA173" s="118"/>
      <c r="AD173" s="104"/>
    </row>
    <row r="174" spans="1:30" x14ac:dyDescent="0.3">
      <c r="A174" s="23"/>
      <c r="B174" s="5"/>
      <c r="C174" s="5"/>
      <c r="K174" s="12"/>
      <c r="L174" s="12"/>
      <c r="M174" s="13"/>
      <c r="N174" s="12"/>
      <c r="O174" s="12"/>
      <c r="P174" s="12"/>
      <c r="Q174" s="12"/>
      <c r="R174" s="3"/>
      <c r="S174" s="3"/>
    </row>
    <row r="175" spans="1:30" x14ac:dyDescent="0.3">
      <c r="B175" s="5"/>
      <c r="C175" s="5"/>
      <c r="H175" s="9" t="s">
        <v>340</v>
      </c>
      <c r="I175" s="9"/>
      <c r="J175" s="9"/>
      <c r="K175" s="97">
        <f>SUM(K3:K174)</f>
        <v>168504146.90167248</v>
      </c>
      <c r="L175" s="97">
        <f>SUM(L3:L174)</f>
        <v>155786998.24960083</v>
      </c>
      <c r="M175" s="97">
        <f>SUM(M3:M174)</f>
        <v>12717148.652071675</v>
      </c>
      <c r="N175" s="97">
        <f>SUM(N3:N174)</f>
        <v>159536064.10235065</v>
      </c>
      <c r="O175" s="97">
        <f>SUM(O3:O174)</f>
        <v>144479624.4358497</v>
      </c>
      <c r="P175" s="97">
        <f>SUM(P3:P174)</f>
        <v>15056439.666501053</v>
      </c>
      <c r="Q175" s="97">
        <f>SUM(Q3:Q174)</f>
        <v>8968082.7993219178</v>
      </c>
      <c r="R175" s="97">
        <f>SUM(R3:R174)</f>
        <v>11307373.813751293</v>
      </c>
      <c r="S175" s="97">
        <f>SUM(S3:S174)</f>
        <v>-2339291.0144293755</v>
      </c>
    </row>
    <row r="176" spans="1:30" x14ac:dyDescent="0.3">
      <c r="B176" s="5"/>
      <c r="C176" s="5"/>
      <c r="H176" s="39"/>
      <c r="I176" s="39"/>
      <c r="J176" s="39"/>
      <c r="K176" s="40">
        <f>K175-'V2'!G175</f>
        <v>0</v>
      </c>
      <c r="L176" s="40">
        <f>L175-'V2'!Q175</f>
        <v>0</v>
      </c>
      <c r="M176" s="40">
        <f>M175-'V2'!L175</f>
        <v>0</v>
      </c>
      <c r="N176" s="40">
        <f>N175-[3]V2!$G$182</f>
        <v>-3555706.7804420292</v>
      </c>
      <c r="O176" s="40">
        <f>O175-[3]V2!$Q$182</f>
        <v>-2056425.1083956361</v>
      </c>
      <c r="P176" s="40">
        <f>P175-[3]V2!$L$182</f>
        <v>-1499281.6720463652</v>
      </c>
      <c r="Q176" s="40"/>
      <c r="R176" s="40"/>
      <c r="S176" s="40"/>
    </row>
    <row r="177" spans="2:22" x14ac:dyDescent="0.3">
      <c r="B177" s="5"/>
      <c r="C177" s="5"/>
      <c r="O177" s="4"/>
      <c r="P177" s="4"/>
      <c r="Q177" s="4"/>
    </row>
    <row r="178" spans="2:22" x14ac:dyDescent="0.3">
      <c r="B178" s="5"/>
      <c r="C178" s="5"/>
      <c r="K178" s="130">
        <v>45839</v>
      </c>
      <c r="L178" s="130"/>
      <c r="M178" s="130"/>
      <c r="N178" s="130">
        <v>45809</v>
      </c>
      <c r="O178" s="130"/>
      <c r="P178" s="130"/>
      <c r="Q178" s="131" t="s">
        <v>341</v>
      </c>
      <c r="R178" s="131"/>
      <c r="S178" s="131"/>
    </row>
    <row r="179" spans="2:22" x14ac:dyDescent="0.3">
      <c r="H179" s="8" t="s">
        <v>342</v>
      </c>
      <c r="I179" s="2">
        <v>1</v>
      </c>
      <c r="J179" s="8"/>
      <c r="K179" s="8">
        <f>SUMIF($H$3:$H$174,I179,$K$3:$K$174)</f>
        <v>150223097.81229067</v>
      </c>
      <c r="L179" s="8">
        <f>SUMIF($H$3:$H$174,I179,$L$3:$L$174)</f>
        <v>138118178.66473651</v>
      </c>
      <c r="M179" s="8">
        <f>SUMIF($H$3:$H$174,I179,$M$3:$M$174)</f>
        <v>12104919.147554142</v>
      </c>
      <c r="N179" s="8">
        <f>SUMIF($I$3:$I$173,I179,$N$3:$N$173)</f>
        <v>140698785.74714136</v>
      </c>
      <c r="O179" s="8">
        <f>SUMIF($I$3:$I$174,I179,$O$3:$O$174)</f>
        <v>126197706.84801392</v>
      </c>
      <c r="P179" s="8">
        <f>SUMIF($I$3:$I$174,I179,$P$3:$P$174)</f>
        <v>14501078.899127515</v>
      </c>
      <c r="Q179" s="13">
        <f>K179-N179</f>
        <v>9524312.0651493073</v>
      </c>
      <c r="R179" s="13">
        <f>L179-O179</f>
        <v>11920471.816722587</v>
      </c>
      <c r="S179" s="13">
        <f>M179-P179</f>
        <v>-2396159.7515733726</v>
      </c>
    </row>
    <row r="180" spans="2:22" x14ac:dyDescent="0.3">
      <c r="H180" s="8" t="s">
        <v>343</v>
      </c>
      <c r="I180" s="2">
        <v>2</v>
      </c>
      <c r="J180" s="8"/>
      <c r="K180" s="8">
        <f>SUMIF($H$3:$H$174,I180,$K$3:$K$174)</f>
        <v>18281049.089381874</v>
      </c>
      <c r="L180" s="8">
        <f>SUMIF($H$3:$H$174,I180,$L$3:$L$174)</f>
        <v>17668819.584864341</v>
      </c>
      <c r="M180" s="8">
        <f>SUMIF($H$3:$H$174,I180,$M$3:$M$174)</f>
        <v>612229.50451753219</v>
      </c>
      <c r="N180" s="8">
        <f>SUMIF($I$3:$I$173,I180,$N$3:$N$173)</f>
        <v>18837278.355209287</v>
      </c>
      <c r="O180" s="8">
        <f>SUMIF($I$3:$I$174,I180,$O$3:$O$174)</f>
        <v>18281917.587835751</v>
      </c>
      <c r="P180" s="8">
        <f>SUMIF($I$3:$I$174,I180,$P$3:$P$174)</f>
        <v>555360.76737353846</v>
      </c>
      <c r="Q180" s="7">
        <f>K180-N180</f>
        <v>-556229.26582741365</v>
      </c>
      <c r="R180" s="7">
        <f t="shared" ref="R180:S180" si="18">L180-O180</f>
        <v>-613098.00297141075</v>
      </c>
      <c r="S180" s="7">
        <f t="shared" si="18"/>
        <v>56868.737143993727</v>
      </c>
    </row>
    <row r="181" spans="2:22" x14ac:dyDescent="0.3">
      <c r="H181" s="9" t="s">
        <v>344</v>
      </c>
      <c r="I181" s="9"/>
      <c r="J181" s="9"/>
      <c r="K181" s="8">
        <f t="shared" ref="K181:S181" si="19">SUM(K179:K180)</f>
        <v>168504146.90167254</v>
      </c>
      <c r="L181" s="8">
        <f t="shared" si="19"/>
        <v>155786998.24960086</v>
      </c>
      <c r="M181" s="8">
        <f t="shared" si="19"/>
        <v>12717148.652071675</v>
      </c>
      <c r="N181" s="8">
        <f t="shared" si="19"/>
        <v>159536064.10235065</v>
      </c>
      <c r="O181" s="8">
        <f t="shared" si="19"/>
        <v>144479624.43584967</v>
      </c>
      <c r="P181" s="8">
        <f t="shared" si="19"/>
        <v>15056439.666501053</v>
      </c>
      <c r="Q181" s="8">
        <f t="shared" si="19"/>
        <v>8968082.7993218936</v>
      </c>
      <c r="R181" s="8">
        <f t="shared" si="19"/>
        <v>11307373.813751176</v>
      </c>
      <c r="S181" s="8">
        <f t="shared" si="19"/>
        <v>-2339291.0144293788</v>
      </c>
    </row>
    <row r="182" spans="2:22" x14ac:dyDescent="0.3">
      <c r="K182" s="10">
        <f t="shared" ref="K182:S182" si="20">K175-K181</f>
        <v>0</v>
      </c>
      <c r="L182" s="10">
        <f t="shared" si="20"/>
        <v>0</v>
      </c>
      <c r="M182" s="10">
        <f t="shared" si="20"/>
        <v>0</v>
      </c>
      <c r="N182" s="10">
        <f t="shared" si="20"/>
        <v>0</v>
      </c>
      <c r="O182" s="10">
        <f t="shared" si="20"/>
        <v>0</v>
      </c>
      <c r="P182" s="10">
        <f t="shared" si="20"/>
        <v>0</v>
      </c>
      <c r="Q182" s="10">
        <f t="shared" si="20"/>
        <v>2.4214386940002441E-8</v>
      </c>
      <c r="R182" s="10">
        <f t="shared" si="20"/>
        <v>1.1734664440155029E-7</v>
      </c>
      <c r="S182" s="10">
        <f t="shared" si="20"/>
        <v>0</v>
      </c>
    </row>
    <row r="183" spans="2:22" x14ac:dyDescent="0.3">
      <c r="K183" s="11"/>
      <c r="L183" s="11"/>
    </row>
    <row r="184" spans="2:22" x14ac:dyDescent="0.3">
      <c r="I184"/>
      <c r="J184"/>
    </row>
    <row r="186" spans="2:22" x14ac:dyDescent="0.3">
      <c r="I186" s="34" t="s">
        <v>345</v>
      </c>
      <c r="J186" t="s">
        <v>2960</v>
      </c>
      <c r="K186" t="s">
        <v>347</v>
      </c>
      <c r="L186" t="s">
        <v>348</v>
      </c>
      <c r="M186"/>
      <c r="N186" s="34" t="s">
        <v>345</v>
      </c>
      <c r="O186" t="s">
        <v>346</v>
      </c>
      <c r="P186" t="s">
        <v>349</v>
      </c>
      <c r="Q186" t="s">
        <v>350</v>
      </c>
      <c r="S186" s="34" t="s">
        <v>345</v>
      </c>
      <c r="T186" t="s">
        <v>2959</v>
      </c>
      <c r="U186" t="s">
        <v>351</v>
      </c>
      <c r="V186" t="s">
        <v>352</v>
      </c>
    </row>
    <row r="187" spans="2:22" x14ac:dyDescent="0.3">
      <c r="I187" s="35">
        <v>1</v>
      </c>
      <c r="J187">
        <v>150223097.8122907</v>
      </c>
      <c r="K187" s="36">
        <v>138118178.66473657</v>
      </c>
      <c r="L187" s="36">
        <v>12104919.147554146</v>
      </c>
      <c r="M187"/>
      <c r="N187" s="35">
        <v>1</v>
      </c>
      <c r="O187" s="47">
        <v>143788773.6813727</v>
      </c>
      <c r="P187" s="47">
        <v>127791277.89428963</v>
      </c>
      <c r="Q187" s="47">
        <v>15997495.787083035</v>
      </c>
      <c r="S187" s="35" t="s">
        <v>99</v>
      </c>
      <c r="T187">
        <v>-340505.52952077583</v>
      </c>
      <c r="U187" s="47">
        <v>171183.08933534662</v>
      </c>
      <c r="V187" s="47">
        <v>-511688.61885612243</v>
      </c>
    </row>
    <row r="188" spans="2:22" x14ac:dyDescent="0.3">
      <c r="I188" s="38" t="s">
        <v>99</v>
      </c>
      <c r="J188">
        <v>66707761.324014306</v>
      </c>
      <c r="K188" s="36">
        <v>65592956.257438123</v>
      </c>
      <c r="L188" s="36">
        <v>1114805.0665761817</v>
      </c>
      <c r="M188"/>
      <c r="N188" s="38" t="s">
        <v>99</v>
      </c>
      <c r="O188" s="47">
        <v>67022311.860145882</v>
      </c>
      <c r="P188" s="47">
        <v>65395818.174713574</v>
      </c>
      <c r="Q188" s="47">
        <v>1626493.6854323044</v>
      </c>
      <c r="S188" s="38">
        <v>1</v>
      </c>
      <c r="T188">
        <v>-314550.53613156296</v>
      </c>
      <c r="U188" s="47">
        <v>197138.08272455947</v>
      </c>
      <c r="V188" s="47">
        <v>-511688.61885612243</v>
      </c>
    </row>
    <row r="189" spans="2:22" x14ac:dyDescent="0.3">
      <c r="I189" s="38" t="s">
        <v>58</v>
      </c>
      <c r="J189">
        <v>83515336.488276392</v>
      </c>
      <c r="K189" s="36">
        <v>72525222.407298431</v>
      </c>
      <c r="L189" s="36">
        <v>10990114.080977965</v>
      </c>
      <c r="M189"/>
      <c r="N189" s="38" t="s">
        <v>58</v>
      </c>
      <c r="O189" s="47">
        <v>76766461.82122682</v>
      </c>
      <c r="P189" s="47">
        <v>62395459.719576053</v>
      </c>
      <c r="Q189" s="47">
        <v>14371002.101650732</v>
      </c>
      <c r="S189" s="38">
        <v>2</v>
      </c>
      <c r="T189">
        <v>-25954.993389212854</v>
      </c>
      <c r="U189" s="47">
        <v>-25954.993389212854</v>
      </c>
      <c r="V189" s="47">
        <v>0</v>
      </c>
    </row>
    <row r="190" spans="2:22" x14ac:dyDescent="0.3">
      <c r="I190" s="35">
        <v>2</v>
      </c>
      <c r="J190">
        <v>18281049.089381874</v>
      </c>
      <c r="K190" s="36">
        <v>17668819.584864341</v>
      </c>
      <c r="L190" s="36">
        <v>612229.50451753219</v>
      </c>
      <c r="M190"/>
      <c r="N190" s="35">
        <v>2</v>
      </c>
      <c r="O190" s="47">
        <v>19302997.201420039</v>
      </c>
      <c r="P190" s="47">
        <v>18744771.649955664</v>
      </c>
      <c r="Q190" s="47">
        <v>558225.55146437755</v>
      </c>
      <c r="S190" s="35" t="s">
        <v>58</v>
      </c>
      <c r="T190">
        <v>5752881.5484006647</v>
      </c>
      <c r="U190" s="47">
        <v>9079765.6160202827</v>
      </c>
      <c r="V190" s="47">
        <v>-3326884.0676196162</v>
      </c>
    </row>
    <row r="191" spans="2:22" x14ac:dyDescent="0.3">
      <c r="I191" s="38" t="s">
        <v>99</v>
      </c>
      <c r="J191">
        <v>55624.990379137504</v>
      </c>
      <c r="K191" s="36">
        <v>55624.990379137504</v>
      </c>
      <c r="L191" s="36">
        <v>0</v>
      </c>
      <c r="M191"/>
      <c r="N191" s="38" t="s">
        <v>99</v>
      </c>
      <c r="O191" s="47">
        <v>81579.983768350357</v>
      </c>
      <c r="P191" s="47">
        <v>81579.983768350357</v>
      </c>
      <c r="Q191" s="47">
        <v>0</v>
      </c>
      <c r="S191" s="38">
        <v>1</v>
      </c>
      <c r="T191">
        <v>8214518.6789581766</v>
      </c>
      <c r="U191" s="47">
        <v>11595406.69963095</v>
      </c>
      <c r="V191" s="47">
        <v>-3380888.0206727707</v>
      </c>
    </row>
    <row r="192" spans="2:22" x14ac:dyDescent="0.3">
      <c r="I192" s="38" t="s">
        <v>58</v>
      </c>
      <c r="J192">
        <v>18225424.099002738</v>
      </c>
      <c r="K192" s="36">
        <v>17613194.594485205</v>
      </c>
      <c r="L192" s="36">
        <v>612229.50451753219</v>
      </c>
      <c r="M192"/>
      <c r="N192" s="38" t="s">
        <v>58</v>
      </c>
      <c r="O192" s="47">
        <v>19221417.217651688</v>
      </c>
      <c r="P192" s="47">
        <v>18663191.666187312</v>
      </c>
      <c r="Q192" s="47">
        <v>558225.55146437755</v>
      </c>
      <c r="S192" s="38">
        <v>2</v>
      </c>
      <c r="T192">
        <v>-913199.07352683786</v>
      </c>
      <c r="U192" s="47">
        <v>-970067.81067083171</v>
      </c>
      <c r="V192" s="47">
        <v>56868.737143993778</v>
      </c>
    </row>
    <row r="193" spans="6:23" x14ac:dyDescent="0.3">
      <c r="I193" s="35" t="s">
        <v>353</v>
      </c>
      <c r="J193">
        <v>168504146.90167257</v>
      </c>
      <c r="K193" s="36">
        <v>155786998.24960089</v>
      </c>
      <c r="L193" s="36">
        <v>12717148.652071679</v>
      </c>
      <c r="M193"/>
      <c r="N193" s="35" t="s">
        <v>353</v>
      </c>
      <c r="O193" s="47">
        <v>163091770.88279274</v>
      </c>
      <c r="P193" s="47">
        <v>146536049.54424527</v>
      </c>
      <c r="Q193" s="47">
        <v>16555721.338547412</v>
      </c>
      <c r="S193" s="38">
        <v>3</v>
      </c>
      <c r="T193">
        <v>-1548438.0570306745</v>
      </c>
      <c r="U193" s="47">
        <v>-1545573.2729398354</v>
      </c>
      <c r="V193" s="47">
        <v>-2864.7840908391272</v>
      </c>
    </row>
    <row r="194" spans="6:23" x14ac:dyDescent="0.3">
      <c r="I194"/>
      <c r="J194"/>
      <c r="K194"/>
      <c r="L194"/>
      <c r="M194"/>
      <c r="N194"/>
      <c r="O194"/>
      <c r="P194"/>
      <c r="Q194"/>
      <c r="S194" s="35" t="s">
        <v>353</v>
      </c>
      <c r="T194">
        <v>5412376.0188798886</v>
      </c>
      <c r="U194" s="47">
        <v>9250948.7053556293</v>
      </c>
      <c r="V194" s="47">
        <v>-3838572.6864757384</v>
      </c>
    </row>
    <row r="195" spans="6:23" x14ac:dyDescent="0.3">
      <c r="I195"/>
      <c r="J195"/>
      <c r="K195"/>
      <c r="L195"/>
      <c r="M195"/>
      <c r="N195"/>
      <c r="O195"/>
      <c r="P195"/>
      <c r="Q195" s="47"/>
      <c r="S195"/>
      <c r="T195"/>
      <c r="U195"/>
      <c r="V195"/>
    </row>
    <row r="196" spans="6:23" x14ac:dyDescent="0.3">
      <c r="I196"/>
      <c r="J196"/>
      <c r="K196"/>
      <c r="L196"/>
      <c r="M196"/>
      <c r="N196"/>
      <c r="O196"/>
      <c r="P196"/>
      <c r="Q196" s="47"/>
      <c r="S196"/>
      <c r="T196"/>
      <c r="U196"/>
      <c r="V196"/>
    </row>
    <row r="197" spans="6:23" x14ac:dyDescent="0.3">
      <c r="I197"/>
      <c r="J197"/>
      <c r="K197"/>
      <c r="L197"/>
      <c r="M197"/>
      <c r="N197"/>
      <c r="O197"/>
      <c r="P197"/>
      <c r="Q197" s="47"/>
      <c r="S197"/>
      <c r="T197"/>
      <c r="U197"/>
      <c r="V197" s="47"/>
    </row>
    <row r="198" spans="6:23" x14ac:dyDescent="0.3">
      <c r="I198" s="35"/>
      <c r="J198" s="36"/>
      <c r="K198" s="36"/>
      <c r="L198" s="36"/>
      <c r="M198"/>
      <c r="N198" s="35"/>
      <c r="O198" s="47"/>
      <c r="P198" s="47"/>
      <c r="Q198" s="47"/>
      <c r="S198" s="35"/>
      <c r="T198" s="47"/>
      <c r="U198" s="47"/>
      <c r="V198" s="47"/>
    </row>
    <row r="199" spans="6:23" x14ac:dyDescent="0.3">
      <c r="I199" s="35"/>
      <c r="J199" s="36"/>
      <c r="K199" s="36"/>
      <c r="L199" s="36"/>
      <c r="M199"/>
      <c r="N199" s="35"/>
      <c r="O199" s="47"/>
      <c r="P199" s="47"/>
      <c r="Q199" s="47"/>
      <c r="S199" s="35"/>
      <c r="T199" s="47"/>
      <c r="U199" s="47"/>
      <c r="V199" s="47"/>
    </row>
    <row r="200" spans="6:23" x14ac:dyDescent="0.3">
      <c r="I200" s="35"/>
      <c r="J200" s="36"/>
      <c r="K200" s="36"/>
      <c r="L200" s="36"/>
      <c r="M200"/>
      <c r="N200" s="35"/>
      <c r="O200" s="47"/>
      <c r="P200" s="47"/>
      <c r="Q200" s="47"/>
      <c r="S200" s="35"/>
      <c r="T200" s="47"/>
      <c r="U200" s="47"/>
      <c r="V200" s="47"/>
    </row>
    <row r="201" spans="6:23" x14ac:dyDescent="0.3">
      <c r="F201" s="6" t="s">
        <v>354</v>
      </c>
      <c r="G201" s="6" t="s">
        <v>355</v>
      </c>
      <c r="I201"/>
      <c r="J201" s="41" t="s">
        <v>356</v>
      </c>
      <c r="K201" s="41" t="s">
        <v>2849</v>
      </c>
      <c r="L201" s="46" t="s">
        <v>358</v>
      </c>
      <c r="Q201" s="41" t="s">
        <v>357</v>
      </c>
      <c r="R201" s="50" t="s">
        <v>358</v>
      </c>
      <c r="U201"/>
      <c r="V201"/>
      <c r="W201"/>
    </row>
    <row r="202" spans="6:23" x14ac:dyDescent="0.3">
      <c r="F202" s="42">
        <f>GETPIVOTDATA("Sum of Total ECL MYR (LAF)",$I$186,"Type of Financing","Conventional","MFRS staging ",1)</f>
        <v>65592956.257438123</v>
      </c>
      <c r="G202" s="52">
        <f>F202-Q202</f>
        <v>197138.0974381268</v>
      </c>
      <c r="H202" t="s">
        <v>359</v>
      </c>
      <c r="I202" t="s">
        <v>33</v>
      </c>
      <c r="J202" s="43">
        <v>210603</v>
      </c>
      <c r="K202" s="42">
        <f>-IFERROR(_xlfn.XLOOKUP(J202,'EXIM_EXIB TB JULY25'!E:E,'EXIM_EXIB TB JULY25'!K:K),0)</f>
        <v>65592956.240000002</v>
      </c>
      <c r="L202" s="51">
        <f>IFERROR(K202-GETPIVOTDATA("Sum of Total ECL MYR (LAF)",$I$186,"Type of Financing","Conventional","MFRS staging ",1),0)</f>
        <v>-1.7438121140003204E-2</v>
      </c>
      <c r="M202" s="45"/>
      <c r="N202" t="s">
        <v>359</v>
      </c>
      <c r="O202" t="s">
        <v>33</v>
      </c>
      <c r="P202" s="43">
        <v>210603</v>
      </c>
      <c r="Q202" s="48">
        <f>-IFERROR(_xlfn.XLOOKUP(P202,'EXIM_EXIB TB JUNE25'!E:E,'EXIM_EXIB TB JUNE25'!K:K),0)</f>
        <v>65395818.159999996</v>
      </c>
      <c r="R202" s="49">
        <f>Q202-GETPIVOTDATA("Sum of Total ECL MYR (LAF)2",$N$186,"Type of Financing","Conventional","MFRS staging 2",1)</f>
        <v>-1.4713577926158905E-2</v>
      </c>
      <c r="U202"/>
      <c r="V202"/>
      <c r="W202"/>
    </row>
    <row r="203" spans="6:23" x14ac:dyDescent="0.3">
      <c r="F203" s="42">
        <f>GETPIVOTDATA("Sum of Total ECL MYR (LAF)",$I$186,"Type of Financing","Islamic","MFRS staging ",1)</f>
        <v>72525222.407298431</v>
      </c>
      <c r="G203" s="52">
        <f t="shared" ref="G203:G209" si="21">F203-Q203</f>
        <v>10129762.727298431</v>
      </c>
      <c r="H203" t="s">
        <v>58</v>
      </c>
      <c r="I203" t="s">
        <v>33</v>
      </c>
      <c r="J203" s="43">
        <v>2210603</v>
      </c>
      <c r="K203" s="42">
        <f>-IFERROR(_xlfn.XLOOKUP(J203,'EXIM_EXIB TB JULY25'!E:E,'EXIM_EXIB TB JULY25'!K:K),0)</f>
        <v>72525222.370000005</v>
      </c>
      <c r="L203" s="51">
        <f>K203-GETPIVOTDATA("Sum of Total ECL MYR (LAF)",$I$186,"Type of Financing","Islamic","MFRS staging ",1)</f>
        <v>-3.7298426032066345E-2</v>
      </c>
      <c r="M203" s="45"/>
      <c r="N203" t="s">
        <v>58</v>
      </c>
      <c r="O203" t="s">
        <v>33</v>
      </c>
      <c r="P203" s="43">
        <v>2210603</v>
      </c>
      <c r="Q203" s="48">
        <f>-IFERROR(_xlfn.XLOOKUP(P203,'EXIM_EXIB TB JUNE25'!E:E,'EXIM_EXIB TB JUNE25'!K:K),0)</f>
        <v>62395459.68</v>
      </c>
      <c r="R203" s="49">
        <f>Q203-GETPIVOTDATA("Sum of Total ECL MYR (LAF)2",$N$186,"Type of Financing","Islamic","MFRS staging 2",1)</f>
        <v>-3.9576053619384766E-2</v>
      </c>
      <c r="U203"/>
      <c r="V203"/>
      <c r="W203"/>
    </row>
    <row r="204" spans="6:23" x14ac:dyDescent="0.3">
      <c r="F204" s="42">
        <v>0</v>
      </c>
      <c r="G204" s="52">
        <f t="shared" si="21"/>
        <v>-81580.009999999995</v>
      </c>
      <c r="H204" t="s">
        <v>359</v>
      </c>
      <c r="I204" t="s">
        <v>34</v>
      </c>
      <c r="J204" s="43">
        <v>210604</v>
      </c>
      <c r="K204" s="42">
        <f>-IFERROR(_xlfn.XLOOKUP(J204,'EXIM_EXIB TB JULY25'!E:E,'EXIM_EXIB TB JULY25'!K:K),0)</f>
        <v>55625.02</v>
      </c>
      <c r="L204" s="51">
        <f>K204-GETPIVOTDATA("Sum of Total ECL MYR (LAF)",$I$186,"Type of Financing","Conventional","MFRS staging ",2)</f>
        <v>2.9620862493175082E-2</v>
      </c>
      <c r="M204" s="45"/>
      <c r="N204" t="s">
        <v>359</v>
      </c>
      <c r="O204" t="s">
        <v>34</v>
      </c>
      <c r="P204" s="43">
        <v>210604</v>
      </c>
      <c r="Q204" s="48">
        <f>-IFERROR(_xlfn.XLOOKUP(P204,'EXIM_EXIB TB JUNE25'!E:E,'EXIM_EXIB TB JUNE25'!K:K),0)</f>
        <v>81580.009999999995</v>
      </c>
      <c r="R204" s="49">
        <f>Q204-GETPIVOTDATA("Sum of Total ECL MYR (LAF)2",$N$186,"Type of Financing","Conventional","MFRS staging 2",2)</f>
        <v>2.6231649637338705E-2</v>
      </c>
      <c r="U204"/>
      <c r="V204"/>
      <c r="W204"/>
    </row>
    <row r="205" spans="6:23" x14ac:dyDescent="0.3">
      <c r="F205" s="42">
        <f>GETPIVOTDATA("Sum of Total ECL MYR (LAF)",$I$186,"Type of Financing","Islamic","MFRS staging ",2)</f>
        <v>17613194.594485205</v>
      </c>
      <c r="G205" s="52">
        <f t="shared" si="21"/>
        <v>-1049997.0955147967</v>
      </c>
      <c r="H205" t="s">
        <v>58</v>
      </c>
      <c r="I205" t="s">
        <v>34</v>
      </c>
      <c r="J205" s="43">
        <v>2210604</v>
      </c>
      <c r="K205" s="42">
        <f>-IFERROR(_xlfn.XLOOKUP(J205,'EXIM_EXIB TB JULY25'!E:E,'EXIM_EXIB TB JULY25'!K:K),0)</f>
        <v>17613194.620000001</v>
      </c>
      <c r="L205" s="51">
        <f>K205-GETPIVOTDATA("Sum of Total ECL MYR (LAF)",$I$186,"Type of Financing","Islamic","MFRS staging ",2)</f>
        <v>2.5514796376228333E-2</v>
      </c>
      <c r="M205" s="45"/>
      <c r="N205" t="s">
        <v>58</v>
      </c>
      <c r="O205" t="s">
        <v>34</v>
      </c>
      <c r="P205" s="43">
        <v>2210604</v>
      </c>
      <c r="Q205" s="48">
        <f>-IFERROR(_xlfn.XLOOKUP(P205,'EXIM_EXIB TB JUNE25'!E:E,'EXIM_EXIB TB JUNE25'!K:K),0)</f>
        <v>18663191.690000001</v>
      </c>
      <c r="R205" s="49">
        <f>Q205-GETPIVOTDATA("Sum of Total ECL MYR (LAF)2",$N$186,"Type of Financing","Islamic","MFRS staging 2",2)</f>
        <v>2.3812688887119293E-2</v>
      </c>
      <c r="U205"/>
      <c r="V205"/>
      <c r="W205"/>
    </row>
    <row r="206" spans="6:23" x14ac:dyDescent="0.3">
      <c r="F206" s="42">
        <f>GETPIVOTDATA("Sum of Total ECL MYR (C&amp;C)",$I$186,"Type of Financing","Conventional","MFRS staging ",1)</f>
        <v>1114805.0665761817</v>
      </c>
      <c r="G206" s="52">
        <f t="shared" si="21"/>
        <v>-511688.62342381827</v>
      </c>
      <c r="H206" t="s">
        <v>359</v>
      </c>
      <c r="I206" t="s">
        <v>33</v>
      </c>
      <c r="J206" s="43">
        <v>210806</v>
      </c>
      <c r="K206" s="42">
        <f>-IFERROR(_xlfn.XLOOKUP(J206,'EXIM_EXIB TB JULY25'!E:E,'EXIM_EXIB TB JULY25'!K:K),0)</f>
        <v>1114805.07</v>
      </c>
      <c r="L206" s="51">
        <f>K206-GETPIVOTDATA("Sum of Total ECL MYR (C&amp;C)",$I$186,"Type of Financing","Conventional","MFRS staging ",1)</f>
        <v>3.4238183870911598E-3</v>
      </c>
      <c r="M206" s="45"/>
      <c r="N206" t="s">
        <v>359</v>
      </c>
      <c r="O206" t="s">
        <v>33</v>
      </c>
      <c r="P206" s="43">
        <v>210806</v>
      </c>
      <c r="Q206" s="48">
        <f>-IFERROR(_xlfn.XLOOKUP(P206,'EXIM_EXIB TB JUNE25'!E:E,'EXIM_EXIB TB JUNE25'!K:K),0)</f>
        <v>1626493.69</v>
      </c>
      <c r="R206" s="49">
        <f>Q206-GETPIVOTDATA("Sum of Total ECL MYR (C&amp;C)2",$N$186,"Type of Financing","Conventional","MFRS staging 2",1)</f>
        <v>4.5676955487579107E-3</v>
      </c>
      <c r="U206"/>
      <c r="V206"/>
      <c r="W206"/>
    </row>
    <row r="207" spans="6:23" x14ac:dyDescent="0.3">
      <c r="F207" s="42">
        <f>GETPIVOTDATA("Sum of Total ECL MYR (C&amp;C)",$I$186,"Type of Financing","Islamic","MFRS staging ",1)</f>
        <v>10990114.080977965</v>
      </c>
      <c r="G207" s="52">
        <f t="shared" si="21"/>
        <v>-3380888.0090220347</v>
      </c>
      <c r="H207" t="s">
        <v>58</v>
      </c>
      <c r="I207" t="s">
        <v>33</v>
      </c>
      <c r="J207" s="43">
        <v>2210806</v>
      </c>
      <c r="K207" s="42">
        <f>-IFERROR(_xlfn.XLOOKUP(J207,'EXIM_EXIB TB JULY25'!E:E,'EXIM_EXIB TB JULY25'!K:K),0)</f>
        <v>10990114.07</v>
      </c>
      <c r="L207" s="51">
        <f>K207-GETPIVOTDATA("Sum of Total ECL MYR (C&amp;C)",$I$186,"Type of Financing","Islamic","MFRS staging ",1)</f>
        <v>-1.0977964848279953E-2</v>
      </c>
      <c r="M207" s="45"/>
      <c r="N207" t="s">
        <v>58</v>
      </c>
      <c r="O207" t="s">
        <v>33</v>
      </c>
      <c r="P207" s="43">
        <v>2210806</v>
      </c>
      <c r="Q207" s="48">
        <f>-IFERROR(_xlfn.XLOOKUP(P207,'EXIM_EXIB TB JUNE25'!E:E,'EXIM_EXIB TB JUNE25'!K:K),0)</f>
        <v>14371002.09</v>
      </c>
      <c r="R207" s="49">
        <f>Q207-GETPIVOTDATA("Sum of Total ECL MYR (C&amp;C)2",$N$186,"Type of Financing","Islamic","MFRS staging 2",1)</f>
        <v>-1.1650731787085533E-2</v>
      </c>
      <c r="U207"/>
      <c r="V207"/>
      <c r="W207"/>
    </row>
    <row r="208" spans="6:23" x14ac:dyDescent="0.3">
      <c r="F208" s="42">
        <v>0</v>
      </c>
      <c r="G208" s="52">
        <f t="shared" si="21"/>
        <v>0</v>
      </c>
      <c r="H208" t="s">
        <v>359</v>
      </c>
      <c r="I208" t="s">
        <v>34</v>
      </c>
      <c r="J208" s="43">
        <v>210807</v>
      </c>
      <c r="K208" s="42">
        <f>-IFERROR(_xlfn.XLOOKUP(J208,'EXIM_EXIB TB JULY25'!E:E,'EXIM_EXIB TB JULY25'!K:K),0)</f>
        <v>0</v>
      </c>
      <c r="L208" s="51">
        <f>K208-0</f>
        <v>0</v>
      </c>
      <c r="M208" s="45"/>
      <c r="N208" t="s">
        <v>359</v>
      </c>
      <c r="O208" t="s">
        <v>34</v>
      </c>
      <c r="P208" s="43">
        <v>210807</v>
      </c>
      <c r="Q208" s="48">
        <f>-IFERROR(_xlfn.XLOOKUP(P208,'EXIM_EXIB TB JUNE25'!E:E,'EXIM_EXIB TB JUNE25'!K:K),0)</f>
        <v>0</v>
      </c>
      <c r="R208" s="49">
        <f>Q208-GETPIVOTDATA("Sum of Total ECL MYR (C&amp;C)2",$N$186,"Type of Financing","Conventional","MFRS staging 2",2)</f>
        <v>0</v>
      </c>
      <c r="U208"/>
      <c r="V208"/>
      <c r="W208"/>
    </row>
    <row r="209" spans="6:23" x14ac:dyDescent="0.3">
      <c r="F209" s="42">
        <f>GETPIVOTDATA("Sum of Total ECL MYR (C&amp;C)",$I$186,"Type of Financing","Islamic","MFRS staging ",2)</f>
        <v>612229.50451753219</v>
      </c>
      <c r="G209" s="52">
        <f t="shared" si="21"/>
        <v>54003.95451753214</v>
      </c>
      <c r="H209" t="s">
        <v>58</v>
      </c>
      <c r="I209" t="s">
        <v>34</v>
      </c>
      <c r="J209" s="43">
        <v>2210807</v>
      </c>
      <c r="K209" s="42">
        <f>-IFERROR(_xlfn.XLOOKUP(J209,'EXIM_EXIB TB JULY25'!E:E,'EXIM_EXIB TB JULY25'!K:K),0)</f>
        <v>612229.51</v>
      </c>
      <c r="L209" s="51">
        <f>K209-GETPIVOTDATA("Sum of Total ECL MYR (C&amp;C)",$I$186,"Type of Financing","Islamic","MFRS staging ",2)</f>
        <v>5.4824678227305412E-3</v>
      </c>
      <c r="M209" s="45"/>
      <c r="N209" t="s">
        <v>58</v>
      </c>
      <c r="O209" t="s">
        <v>34</v>
      </c>
      <c r="P209" s="43">
        <v>2210807</v>
      </c>
      <c r="Q209" s="48">
        <f>-IFERROR(_xlfn.XLOOKUP(P209,'EXIM_EXIB TB JUNE25'!E:E,'EXIM_EXIB TB JUNE25'!K:K),0)</f>
        <v>558225.55000000005</v>
      </c>
      <c r="R209" s="49">
        <f>Q209-GETPIVOTDATA("Sum of Total ECL MYR (C&amp;C)2",$N$186,"Type of Financing","Islamic","MFRS staging 2",2)</f>
        <v>-1.4643775066360831E-3</v>
      </c>
      <c r="U209"/>
      <c r="V209"/>
      <c r="W209"/>
    </row>
    <row r="210" spans="6:23" x14ac:dyDescent="0.3">
      <c r="F210" s="42"/>
      <c r="H210"/>
      <c r="I210"/>
      <c r="J210"/>
      <c r="L210" s="1"/>
      <c r="N210" s="44"/>
      <c r="U210"/>
      <c r="V210"/>
      <c r="W210"/>
    </row>
    <row r="211" spans="6:23" x14ac:dyDescent="0.3">
      <c r="H211"/>
      <c r="I211"/>
      <c r="J211"/>
    </row>
    <row r="212" spans="6:23" x14ac:dyDescent="0.3">
      <c r="I212"/>
      <c r="J212"/>
      <c r="K212"/>
    </row>
    <row r="213" spans="6:23" x14ac:dyDescent="0.3">
      <c r="I213" s="34" t="s">
        <v>348</v>
      </c>
      <c r="J213" s="34" t="s">
        <v>360</v>
      </c>
      <c r="K213"/>
      <c r="L213"/>
      <c r="M213"/>
      <c r="N213" s="34" t="s">
        <v>350</v>
      </c>
      <c r="O213" s="34" t="s">
        <v>360</v>
      </c>
      <c r="P213"/>
      <c r="Q213"/>
      <c r="R213"/>
      <c r="S213" s="34" t="s">
        <v>352</v>
      </c>
      <c r="T213" s="34" t="s">
        <v>360</v>
      </c>
      <c r="U213"/>
      <c r="V213"/>
      <c r="W213"/>
    </row>
    <row r="214" spans="6:23" x14ac:dyDescent="0.3">
      <c r="I214" s="34" t="s">
        <v>345</v>
      </c>
      <c r="J214" t="s">
        <v>12</v>
      </c>
      <c r="K214" t="s">
        <v>62</v>
      </c>
      <c r="L214" t="s">
        <v>353</v>
      </c>
      <c r="M214"/>
      <c r="N214" s="34" t="s">
        <v>345</v>
      </c>
      <c r="O214" t="s">
        <v>12</v>
      </c>
      <c r="P214" t="s">
        <v>62</v>
      </c>
      <c r="Q214" t="s">
        <v>353</v>
      </c>
      <c r="R214"/>
      <c r="S214" s="34" t="s">
        <v>345</v>
      </c>
      <c r="T214" t="s">
        <v>12</v>
      </c>
      <c r="U214" t="s">
        <v>62</v>
      </c>
      <c r="V214" t="s">
        <v>353</v>
      </c>
      <c r="W214"/>
    </row>
    <row r="215" spans="6:23" x14ac:dyDescent="0.3">
      <c r="I215" s="35">
        <v>1</v>
      </c>
      <c r="J215" s="36">
        <v>1016102.4801257568</v>
      </c>
      <c r="K215" s="36">
        <v>11088816.667428389</v>
      </c>
      <c r="L215" s="36">
        <v>12104919.147554146</v>
      </c>
      <c r="M215"/>
      <c r="N215" s="35">
        <v>1</v>
      </c>
      <c r="O215" s="47">
        <v>2423523.8811677261</v>
      </c>
      <c r="P215" s="47">
        <v>13573971.905915312</v>
      </c>
      <c r="Q215" s="47">
        <v>15997495.787083037</v>
      </c>
      <c r="R215"/>
      <c r="S215" s="35" t="s">
        <v>99</v>
      </c>
      <c r="T215" s="47">
        <v>-610391.20530654734</v>
      </c>
      <c r="U215" s="47">
        <v>98702.586450424948</v>
      </c>
      <c r="V215" s="47">
        <v>-511688.61885612237</v>
      </c>
      <c r="W215"/>
    </row>
    <row r="216" spans="6:23" x14ac:dyDescent="0.3">
      <c r="I216" s="38" t="s">
        <v>99</v>
      </c>
      <c r="J216" s="36">
        <v>1016102.4801257568</v>
      </c>
      <c r="K216" s="36">
        <v>98702.586450424948</v>
      </c>
      <c r="L216" s="36">
        <v>1114805.0665761817</v>
      </c>
      <c r="M216"/>
      <c r="N216" s="38" t="s">
        <v>99</v>
      </c>
      <c r="O216" s="47">
        <v>1626493.6854323044</v>
      </c>
      <c r="P216" s="47">
        <v>0</v>
      </c>
      <c r="Q216" s="47">
        <v>1626493.6854323044</v>
      </c>
      <c r="R216"/>
      <c r="S216" s="38">
        <v>1</v>
      </c>
      <c r="T216" s="47">
        <v>-610391.20530654734</v>
      </c>
      <c r="U216" s="47">
        <v>98702.586450424948</v>
      </c>
      <c r="V216" s="47">
        <v>-511688.61885612237</v>
      </c>
      <c r="W216"/>
    </row>
    <row r="217" spans="6:23" x14ac:dyDescent="0.3">
      <c r="I217" s="38" t="s">
        <v>58</v>
      </c>
      <c r="J217" s="36">
        <v>0</v>
      </c>
      <c r="K217" s="36">
        <v>10990114.080977965</v>
      </c>
      <c r="L217" s="36">
        <v>10990114.080977965</v>
      </c>
      <c r="M217"/>
      <c r="N217" s="38" t="s">
        <v>58</v>
      </c>
      <c r="O217" s="47">
        <v>797030.19573542161</v>
      </c>
      <c r="P217" s="47">
        <v>13573971.905915312</v>
      </c>
      <c r="Q217" s="47">
        <v>14371002.101650734</v>
      </c>
      <c r="R217"/>
      <c r="S217" s="38">
        <v>2</v>
      </c>
      <c r="T217" s="47"/>
      <c r="U217" s="47">
        <v>0</v>
      </c>
      <c r="V217" s="47">
        <v>0</v>
      </c>
      <c r="W217"/>
    </row>
    <row r="218" spans="6:23" x14ac:dyDescent="0.3">
      <c r="I218" s="35">
        <v>2</v>
      </c>
      <c r="J218" s="36"/>
      <c r="K218" s="36">
        <v>612229.50451753219</v>
      </c>
      <c r="L218" s="36">
        <v>612229.50451753219</v>
      </c>
      <c r="M218"/>
      <c r="N218" s="35">
        <v>2</v>
      </c>
      <c r="O218" s="47">
        <v>2864.7840908391272</v>
      </c>
      <c r="P218" s="47">
        <v>555360.76737353846</v>
      </c>
      <c r="Q218" s="47">
        <v>558225.55146437755</v>
      </c>
      <c r="R218"/>
      <c r="S218" s="35" t="s">
        <v>58</v>
      </c>
      <c r="T218" s="47">
        <v>-799894.97982626071</v>
      </c>
      <c r="U218" s="47">
        <v>-2526989.0877933549</v>
      </c>
      <c r="V218" s="47">
        <v>-3326884.0676196157</v>
      </c>
      <c r="W218"/>
    </row>
    <row r="219" spans="6:23" x14ac:dyDescent="0.3">
      <c r="I219" s="38" t="s">
        <v>99</v>
      </c>
      <c r="J219" s="36"/>
      <c r="K219" s="36">
        <v>0</v>
      </c>
      <c r="L219" s="36">
        <v>0</v>
      </c>
      <c r="M219"/>
      <c r="N219" s="38" t="s">
        <v>99</v>
      </c>
      <c r="O219" s="47"/>
      <c r="P219" s="47">
        <v>0</v>
      </c>
      <c r="Q219" s="47">
        <v>0</v>
      </c>
      <c r="R219"/>
      <c r="S219" s="38">
        <v>1</v>
      </c>
      <c r="T219" s="47">
        <v>-797030.19573542161</v>
      </c>
      <c r="U219" s="47">
        <v>-2583857.8249373487</v>
      </c>
      <c r="V219" s="47">
        <v>-3380888.0206727702</v>
      </c>
      <c r="W219"/>
    </row>
    <row r="220" spans="6:23" x14ac:dyDescent="0.3">
      <c r="I220" s="38" t="s">
        <v>58</v>
      </c>
      <c r="J220" s="36"/>
      <c r="K220" s="36">
        <v>612229.50451753219</v>
      </c>
      <c r="L220" s="36">
        <v>612229.50451753219</v>
      </c>
      <c r="M220"/>
      <c r="N220" s="38" t="s">
        <v>58</v>
      </c>
      <c r="O220" s="47">
        <v>2864.7840908391272</v>
      </c>
      <c r="P220" s="47">
        <v>555360.76737353846</v>
      </c>
      <c r="Q220" s="47">
        <v>558225.55146437755</v>
      </c>
      <c r="R220"/>
      <c r="S220" s="38">
        <v>2</v>
      </c>
      <c r="T220" s="47"/>
      <c r="U220" s="47">
        <v>56868.737143993778</v>
      </c>
      <c r="V220" s="47">
        <v>56868.737143993778</v>
      </c>
      <c r="W220"/>
    </row>
    <row r="221" spans="6:23" x14ac:dyDescent="0.3">
      <c r="I221" s="35" t="s">
        <v>353</v>
      </c>
      <c r="J221" s="36">
        <v>1016102.4801257568</v>
      </c>
      <c r="K221" s="36">
        <v>11701046.171945922</v>
      </c>
      <c r="L221" s="36">
        <v>12717148.652071679</v>
      </c>
      <c r="M221"/>
      <c r="N221" s="35" t="s">
        <v>353</v>
      </c>
      <c r="O221" s="47">
        <v>2426388.6652585655</v>
      </c>
      <c r="P221" s="47">
        <v>14129332.67328885</v>
      </c>
      <c r="Q221" s="47">
        <v>16555721.338547414</v>
      </c>
      <c r="R221"/>
      <c r="S221" s="38">
        <v>3</v>
      </c>
      <c r="T221" s="47">
        <v>-2864.7840908391272</v>
      </c>
      <c r="U221" s="47">
        <v>0</v>
      </c>
      <c r="V221" s="47">
        <v>-2864.7840908391272</v>
      </c>
      <c r="W221"/>
    </row>
    <row r="222" spans="6:23" x14ac:dyDescent="0.3">
      <c r="I222"/>
      <c r="J222"/>
      <c r="K222"/>
      <c r="L222"/>
      <c r="M222"/>
      <c r="N222" s="35"/>
      <c r="O222" s="47"/>
      <c r="P222" s="47"/>
      <c r="Q222" s="47"/>
      <c r="R222"/>
      <c r="S222" s="35" t="s">
        <v>353</v>
      </c>
      <c r="T222" s="47">
        <v>-1410286.1851328081</v>
      </c>
      <c r="U222" s="47">
        <v>-2428286.5013429299</v>
      </c>
      <c r="V222" s="47">
        <v>-3838572.686475738</v>
      </c>
      <c r="W222"/>
    </row>
    <row r="223" spans="6:23" x14ac:dyDescent="0.3">
      <c r="I223"/>
      <c r="J223"/>
      <c r="K223"/>
      <c r="L223"/>
      <c r="M223"/>
      <c r="N223" s="35"/>
      <c r="O223" s="47"/>
      <c r="P223" s="47"/>
      <c r="Q223" s="47"/>
      <c r="R223"/>
      <c r="S223"/>
      <c r="T223"/>
      <c r="U223"/>
      <c r="V223"/>
      <c r="W223"/>
    </row>
    <row r="224" spans="6:23" x14ac:dyDescent="0.3">
      <c r="I224"/>
      <c r="J224"/>
      <c r="K224"/>
      <c r="L224"/>
      <c r="M224"/>
      <c r="N224" s="35"/>
      <c r="O224" s="47"/>
      <c r="P224" s="47"/>
      <c r="Q224" s="47"/>
      <c r="R224"/>
      <c r="S224"/>
      <c r="T224"/>
      <c r="U224"/>
      <c r="V224"/>
      <c r="W224"/>
    </row>
    <row r="225" spans="9:23" x14ac:dyDescent="0.3">
      <c r="I225"/>
      <c r="J225"/>
      <c r="K225"/>
      <c r="L225"/>
      <c r="M225"/>
      <c r="N225" s="35"/>
      <c r="O225" s="47"/>
      <c r="P225" s="47"/>
      <c r="Q225" s="47"/>
      <c r="R225"/>
      <c r="S225" s="35"/>
      <c r="T225" s="47"/>
      <c r="U225" s="47"/>
      <c r="V225" s="47"/>
      <c r="W225"/>
    </row>
    <row r="226" spans="9:23" x14ac:dyDescent="0.3"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</row>
    <row r="227" spans="9:23" x14ac:dyDescent="0.3">
      <c r="I227"/>
      <c r="J227"/>
      <c r="K227"/>
      <c r="L227"/>
      <c r="M227"/>
      <c r="N227"/>
      <c r="O227"/>
      <c r="P227"/>
      <c r="Q227"/>
      <c r="R227"/>
      <c r="S227" s="34" t="s">
        <v>352</v>
      </c>
      <c r="T227" s="34" t="s">
        <v>360</v>
      </c>
      <c r="U227"/>
      <c r="V227"/>
      <c r="W227"/>
    </row>
    <row r="228" spans="9:23" x14ac:dyDescent="0.3">
      <c r="I228"/>
      <c r="J228"/>
      <c r="K228"/>
      <c r="L228"/>
      <c r="M228"/>
      <c r="N228"/>
      <c r="O228"/>
      <c r="P228"/>
      <c r="Q228"/>
      <c r="R228"/>
      <c r="S228" s="34" t="s">
        <v>345</v>
      </c>
      <c r="T228" t="s">
        <v>12</v>
      </c>
      <c r="U228" t="s">
        <v>62</v>
      </c>
      <c r="V228" t="s">
        <v>353</v>
      </c>
      <c r="W228"/>
    </row>
    <row r="229" spans="9:23" x14ac:dyDescent="0.3">
      <c r="I229"/>
      <c r="J229"/>
      <c r="K229"/>
      <c r="L229"/>
      <c r="M229"/>
      <c r="N229"/>
      <c r="O229"/>
      <c r="P229"/>
      <c r="Q229"/>
      <c r="R229"/>
      <c r="S229" s="35" t="s">
        <v>99</v>
      </c>
      <c r="T229" s="47">
        <v>-610391.20530654734</v>
      </c>
      <c r="U229" s="47">
        <v>98702.586450424948</v>
      </c>
      <c r="V229" s="47">
        <v>-511688.61885612237</v>
      </c>
      <c r="W229"/>
    </row>
    <row r="230" spans="9:23" x14ac:dyDescent="0.3">
      <c r="I230"/>
      <c r="J230"/>
      <c r="K230"/>
      <c r="L230"/>
      <c r="N230"/>
      <c r="O230"/>
      <c r="P230"/>
      <c r="S230" s="38">
        <v>1</v>
      </c>
      <c r="T230" s="47">
        <v>-610391.20530654734</v>
      </c>
      <c r="U230" s="47">
        <v>98702.586450424948</v>
      </c>
      <c r="V230" s="47">
        <v>-511688.61885612237</v>
      </c>
      <c r="W230"/>
    </row>
    <row r="231" spans="9:23" x14ac:dyDescent="0.3">
      <c r="I231"/>
      <c r="J231"/>
      <c r="K231"/>
      <c r="L231"/>
      <c r="N231"/>
      <c r="O231"/>
      <c r="P231"/>
      <c r="S231" s="38">
        <v>2</v>
      </c>
      <c r="T231" s="47"/>
      <c r="U231" s="47">
        <v>0</v>
      </c>
      <c r="V231" s="47">
        <v>0</v>
      </c>
      <c r="W231"/>
    </row>
    <row r="232" spans="9:23" x14ac:dyDescent="0.3">
      <c r="I232"/>
      <c r="J232"/>
      <c r="K232"/>
      <c r="N232"/>
      <c r="O232"/>
      <c r="P232"/>
      <c r="S232" s="35" t="s">
        <v>58</v>
      </c>
      <c r="T232" s="47">
        <v>-799894.97982626071</v>
      </c>
      <c r="U232" s="47">
        <v>-2526989.0877933549</v>
      </c>
      <c r="V232" s="47">
        <v>-3326884.0676196157</v>
      </c>
      <c r="W232"/>
    </row>
    <row r="233" spans="9:23" x14ac:dyDescent="0.3">
      <c r="I233"/>
      <c r="J233"/>
      <c r="K233"/>
      <c r="N233"/>
      <c r="O233"/>
      <c r="P233"/>
      <c r="S233" s="38">
        <v>1</v>
      </c>
      <c r="T233" s="47">
        <v>-797030.19573542161</v>
      </c>
      <c r="U233" s="47">
        <v>-2583857.8249373487</v>
      </c>
      <c r="V233" s="47">
        <v>-3380888.0206727702</v>
      </c>
      <c r="W233"/>
    </row>
    <row r="234" spans="9:23" x14ac:dyDescent="0.3">
      <c r="I234"/>
      <c r="J234"/>
      <c r="K234"/>
      <c r="N234"/>
      <c r="O234"/>
      <c r="P234"/>
      <c r="S234" s="38">
        <v>2</v>
      </c>
      <c r="T234" s="47"/>
      <c r="U234" s="47">
        <v>56868.737143993778</v>
      </c>
      <c r="V234" s="47">
        <v>56868.737143993778</v>
      </c>
      <c r="W234"/>
    </row>
    <row r="235" spans="9:23" x14ac:dyDescent="0.3">
      <c r="S235" s="38">
        <v>3</v>
      </c>
      <c r="T235" s="47">
        <v>-2864.7840908391272</v>
      </c>
      <c r="U235" s="47">
        <v>0</v>
      </c>
      <c r="V235" s="47">
        <v>-2864.7840908391272</v>
      </c>
      <c r="W235"/>
    </row>
    <row r="236" spans="9:23" x14ac:dyDescent="0.3">
      <c r="S236" s="35" t="s">
        <v>353</v>
      </c>
      <c r="T236" s="47">
        <v>-1410286.1851328081</v>
      </c>
      <c r="U236" s="47">
        <v>-2428286.5013429299</v>
      </c>
      <c r="V236" s="47">
        <v>-3838572.686475738</v>
      </c>
      <c r="W236"/>
    </row>
    <row r="237" spans="9:23" x14ac:dyDescent="0.3">
      <c r="S237"/>
      <c r="T237"/>
      <c r="U237"/>
      <c r="V237"/>
      <c r="W237"/>
    </row>
    <row r="238" spans="9:23" x14ac:dyDescent="0.3">
      <c r="S238"/>
      <c r="T238"/>
      <c r="U238"/>
      <c r="V238"/>
      <c r="W238"/>
    </row>
  </sheetData>
  <autoFilter ref="A2:S173" xr:uid="{D29B3954-D0D4-4F59-8EF4-1C8BA78E4D93}"/>
  <mergeCells count="6">
    <mergeCell ref="Q1:S1"/>
    <mergeCell ref="N1:P1"/>
    <mergeCell ref="K1:M1"/>
    <mergeCell ref="K178:M178"/>
    <mergeCell ref="N178:P178"/>
    <mergeCell ref="Q178:S17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63542-356B-4A5A-B8E6-4FF0150BF503}">
  <sheetPr>
    <tabColor rgb="FF00B0F0"/>
  </sheetPr>
  <dimension ref="A1:R4030"/>
  <sheetViews>
    <sheetView workbookViewId="0">
      <selection activeCell="G9" sqref="G9"/>
    </sheetView>
  </sheetViews>
  <sheetFormatPr defaultRowHeight="14.4" x14ac:dyDescent="0.3"/>
  <sheetData>
    <row r="1" spans="1:18" x14ac:dyDescent="0.3">
      <c r="A1" t="s">
        <v>2973</v>
      </c>
    </row>
    <row r="2" spans="1:18" x14ac:dyDescent="0.3">
      <c r="A2" t="s">
        <v>362</v>
      </c>
    </row>
    <row r="4" spans="1:18" x14ac:dyDescent="0.3">
      <c r="A4" t="s">
        <v>363</v>
      </c>
      <c r="F4" t="s">
        <v>364</v>
      </c>
      <c r="G4" t="s">
        <v>365</v>
      </c>
      <c r="I4" t="s">
        <v>366</v>
      </c>
      <c r="N4" t="s">
        <v>367</v>
      </c>
      <c r="P4" t="s">
        <v>60</v>
      </c>
    </row>
    <row r="6" spans="1:18" x14ac:dyDescent="0.3">
      <c r="B6" t="s">
        <v>368</v>
      </c>
      <c r="C6" t="s">
        <v>369</v>
      </c>
      <c r="D6" t="s">
        <v>370</v>
      </c>
      <c r="E6" t="s">
        <v>371</v>
      </c>
      <c r="J6" t="s">
        <v>372</v>
      </c>
      <c r="L6" t="s">
        <v>373</v>
      </c>
      <c r="O6" t="s">
        <v>374</v>
      </c>
      <c r="Q6" t="s">
        <v>375</v>
      </c>
      <c r="R6" t="s">
        <v>376</v>
      </c>
    </row>
    <row r="7" spans="1:18" x14ac:dyDescent="0.3">
      <c r="B7" t="s">
        <v>377</v>
      </c>
      <c r="C7" t="s">
        <v>378</v>
      </c>
      <c r="D7" t="s">
        <v>379</v>
      </c>
      <c r="J7" t="s">
        <v>2974</v>
      </c>
      <c r="L7" t="s">
        <v>380</v>
      </c>
      <c r="O7" t="s">
        <v>382</v>
      </c>
      <c r="Q7" t="s">
        <v>383</v>
      </c>
      <c r="R7" t="s">
        <v>384</v>
      </c>
    </row>
    <row r="9" spans="1:18" x14ac:dyDescent="0.3">
      <c r="E9" t="s">
        <v>385</v>
      </c>
    </row>
    <row r="10" spans="1:18" x14ac:dyDescent="0.3">
      <c r="E10" t="s">
        <v>386</v>
      </c>
    </row>
    <row r="11" spans="1:18" x14ac:dyDescent="0.3">
      <c r="C11" t="s">
        <v>364</v>
      </c>
      <c r="D11" t="s">
        <v>366</v>
      </c>
      <c r="E11">
        <v>110104</v>
      </c>
      <c r="H11" t="s">
        <v>387</v>
      </c>
      <c r="K11">
        <v>0</v>
      </c>
      <c r="M11">
        <v>0</v>
      </c>
      <c r="O11">
        <v>0</v>
      </c>
    </row>
    <row r="12" spans="1:18" x14ac:dyDescent="0.3">
      <c r="C12" t="s">
        <v>364</v>
      </c>
      <c r="D12" t="s">
        <v>366</v>
      </c>
      <c r="E12">
        <v>110105</v>
      </c>
      <c r="H12" t="s">
        <v>388</v>
      </c>
      <c r="K12">
        <v>0</v>
      </c>
      <c r="M12">
        <v>0</v>
      </c>
      <c r="O12">
        <v>0</v>
      </c>
    </row>
    <row r="13" spans="1:18" x14ac:dyDescent="0.3">
      <c r="C13" t="s">
        <v>364</v>
      </c>
      <c r="D13" t="s">
        <v>366</v>
      </c>
      <c r="E13">
        <v>110106</v>
      </c>
      <c r="H13" t="s">
        <v>389</v>
      </c>
      <c r="K13">
        <v>0</v>
      </c>
      <c r="M13">
        <v>0</v>
      </c>
      <c r="O13">
        <v>0</v>
      </c>
    </row>
    <row r="14" spans="1:18" x14ac:dyDescent="0.3">
      <c r="C14" t="s">
        <v>364</v>
      </c>
      <c r="D14" t="s">
        <v>366</v>
      </c>
      <c r="E14">
        <v>110107</v>
      </c>
      <c r="H14" t="s">
        <v>390</v>
      </c>
      <c r="K14">
        <v>0</v>
      </c>
      <c r="M14">
        <v>0</v>
      </c>
      <c r="O14">
        <v>0</v>
      </c>
    </row>
    <row r="15" spans="1:18" x14ac:dyDescent="0.3">
      <c r="C15" t="s">
        <v>364</v>
      </c>
      <c r="D15" t="s">
        <v>366</v>
      </c>
      <c r="E15">
        <v>110108</v>
      </c>
      <c r="H15" t="s">
        <v>391</v>
      </c>
      <c r="K15">
        <v>0</v>
      </c>
      <c r="M15">
        <v>0</v>
      </c>
      <c r="O15">
        <v>0</v>
      </c>
    </row>
    <row r="16" spans="1:18" x14ac:dyDescent="0.3">
      <c r="C16" t="s">
        <v>364</v>
      </c>
      <c r="D16" t="s">
        <v>366</v>
      </c>
      <c r="E16">
        <v>110109</v>
      </c>
      <c r="H16" t="s">
        <v>392</v>
      </c>
      <c r="K16">
        <v>0</v>
      </c>
      <c r="M16">
        <v>0</v>
      </c>
      <c r="O16">
        <v>0</v>
      </c>
    </row>
    <row r="17" spans="3:18" x14ac:dyDescent="0.3">
      <c r="C17" t="s">
        <v>364</v>
      </c>
      <c r="D17" t="s">
        <v>366</v>
      </c>
      <c r="E17">
        <v>110110</v>
      </c>
      <c r="H17" t="s">
        <v>393</v>
      </c>
      <c r="K17">
        <v>0</v>
      </c>
      <c r="M17">
        <v>0</v>
      </c>
      <c r="O17">
        <v>0</v>
      </c>
    </row>
    <row r="18" spans="3:18" x14ac:dyDescent="0.3">
      <c r="C18" t="s">
        <v>364</v>
      </c>
      <c r="D18" t="s">
        <v>366</v>
      </c>
      <c r="E18">
        <v>110111</v>
      </c>
      <c r="H18" t="s">
        <v>394</v>
      </c>
      <c r="K18">
        <v>0</v>
      </c>
      <c r="M18">
        <v>0</v>
      </c>
      <c r="O18">
        <v>0</v>
      </c>
    </row>
    <row r="19" spans="3:18" x14ac:dyDescent="0.3">
      <c r="C19" t="s">
        <v>364</v>
      </c>
      <c r="D19" t="s">
        <v>366</v>
      </c>
      <c r="E19">
        <v>110203</v>
      </c>
      <c r="H19" t="s">
        <v>395</v>
      </c>
      <c r="K19">
        <v>0</v>
      </c>
      <c r="M19">
        <v>0</v>
      </c>
      <c r="O19">
        <v>0</v>
      </c>
    </row>
    <row r="20" spans="3:18" x14ac:dyDescent="0.3">
      <c r="C20" t="s">
        <v>364</v>
      </c>
      <c r="D20" t="s">
        <v>366</v>
      </c>
      <c r="E20">
        <v>110204</v>
      </c>
      <c r="H20" t="s">
        <v>396</v>
      </c>
      <c r="K20">
        <v>0</v>
      </c>
      <c r="M20">
        <v>0</v>
      </c>
      <c r="O20">
        <v>0</v>
      </c>
    </row>
    <row r="21" spans="3:18" x14ac:dyDescent="0.3">
      <c r="C21" t="s">
        <v>364</v>
      </c>
      <c r="D21" t="s">
        <v>366</v>
      </c>
      <c r="E21">
        <v>110205</v>
      </c>
      <c r="H21" t="s">
        <v>397</v>
      </c>
      <c r="K21">
        <v>0</v>
      </c>
      <c r="M21">
        <v>0</v>
      </c>
      <c r="O21">
        <v>0</v>
      </c>
    </row>
    <row r="22" spans="3:18" x14ac:dyDescent="0.3">
      <c r="C22" t="s">
        <v>364</v>
      </c>
      <c r="D22" t="s">
        <v>366</v>
      </c>
      <c r="E22">
        <v>110206</v>
      </c>
      <c r="H22" t="s">
        <v>398</v>
      </c>
      <c r="K22">
        <v>0</v>
      </c>
      <c r="M22">
        <v>0</v>
      </c>
      <c r="O22">
        <v>0</v>
      </c>
    </row>
    <row r="23" spans="3:18" x14ac:dyDescent="0.3">
      <c r="C23" t="s">
        <v>364</v>
      </c>
      <c r="D23" t="s">
        <v>366</v>
      </c>
      <c r="E23">
        <v>110207</v>
      </c>
      <c r="H23" t="s">
        <v>399</v>
      </c>
      <c r="K23">
        <v>0</v>
      </c>
      <c r="M23">
        <v>0</v>
      </c>
      <c r="O23">
        <v>0</v>
      </c>
    </row>
    <row r="24" spans="3:18" x14ac:dyDescent="0.3">
      <c r="C24" t="s">
        <v>364</v>
      </c>
      <c r="D24" t="s">
        <v>366</v>
      </c>
      <c r="E24">
        <v>110208</v>
      </c>
      <c r="H24" t="s">
        <v>400</v>
      </c>
      <c r="K24">
        <v>0</v>
      </c>
      <c r="M24">
        <v>0</v>
      </c>
      <c r="O24">
        <v>0</v>
      </c>
    </row>
    <row r="25" spans="3:18" x14ac:dyDescent="0.3">
      <c r="C25" t="s">
        <v>364</v>
      </c>
      <c r="D25" t="s">
        <v>366</v>
      </c>
      <c r="E25">
        <v>110209</v>
      </c>
      <c r="H25" t="s">
        <v>401</v>
      </c>
      <c r="K25">
        <v>0</v>
      </c>
      <c r="M25">
        <v>0</v>
      </c>
      <c r="O25">
        <v>0</v>
      </c>
    </row>
    <row r="26" spans="3:18" x14ac:dyDescent="0.3">
      <c r="E26" t="s">
        <v>402</v>
      </c>
      <c r="K26">
        <v>0</v>
      </c>
      <c r="M26">
        <v>0</v>
      </c>
      <c r="O26">
        <v>0</v>
      </c>
      <c r="R26" t="s">
        <v>403</v>
      </c>
    </row>
    <row r="28" spans="3:18" x14ac:dyDescent="0.3">
      <c r="C28" t="s">
        <v>364</v>
      </c>
      <c r="D28" t="s">
        <v>366</v>
      </c>
      <c r="E28">
        <v>120201</v>
      </c>
      <c r="H28" t="s">
        <v>404</v>
      </c>
      <c r="K28">
        <v>0</v>
      </c>
      <c r="M28">
        <v>0</v>
      </c>
      <c r="O28">
        <v>0</v>
      </c>
    </row>
    <row r="29" spans="3:18" x14ac:dyDescent="0.3">
      <c r="E29" t="s">
        <v>405</v>
      </c>
      <c r="K29">
        <v>0</v>
      </c>
      <c r="M29">
        <v>0</v>
      </c>
      <c r="O29">
        <v>0</v>
      </c>
      <c r="R29" t="s">
        <v>403</v>
      </c>
    </row>
    <row r="31" spans="3:18" x14ac:dyDescent="0.3">
      <c r="C31" t="s">
        <v>364</v>
      </c>
      <c r="D31" t="s">
        <v>366</v>
      </c>
      <c r="E31">
        <v>110101</v>
      </c>
      <c r="H31" t="s">
        <v>406</v>
      </c>
      <c r="K31">
        <v>0</v>
      </c>
      <c r="M31">
        <v>0</v>
      </c>
      <c r="O31">
        <v>0</v>
      </c>
    </row>
    <row r="32" spans="3:18" x14ac:dyDescent="0.3">
      <c r="C32" t="s">
        <v>364</v>
      </c>
      <c r="D32" t="s">
        <v>366</v>
      </c>
      <c r="E32">
        <v>110102</v>
      </c>
      <c r="H32" t="s">
        <v>407</v>
      </c>
      <c r="K32">
        <v>0</v>
      </c>
      <c r="M32">
        <v>0</v>
      </c>
      <c r="O32">
        <v>0</v>
      </c>
    </row>
    <row r="33" spans="3:18" x14ac:dyDescent="0.3">
      <c r="C33" t="s">
        <v>364</v>
      </c>
      <c r="D33" t="s">
        <v>366</v>
      </c>
      <c r="E33">
        <v>110103</v>
      </c>
      <c r="H33" t="s">
        <v>408</v>
      </c>
      <c r="K33">
        <v>0</v>
      </c>
      <c r="M33">
        <v>0</v>
      </c>
      <c r="O33">
        <v>0</v>
      </c>
    </row>
    <row r="34" spans="3:18" x14ac:dyDescent="0.3">
      <c r="C34" t="s">
        <v>364</v>
      </c>
      <c r="D34" t="s">
        <v>366</v>
      </c>
      <c r="E34">
        <v>110201</v>
      </c>
      <c r="H34" t="s">
        <v>409</v>
      </c>
      <c r="K34">
        <v>0</v>
      </c>
      <c r="M34">
        <v>0</v>
      </c>
      <c r="O34">
        <v>0</v>
      </c>
    </row>
    <row r="35" spans="3:18" x14ac:dyDescent="0.3">
      <c r="C35" t="s">
        <v>364</v>
      </c>
      <c r="D35" t="s">
        <v>366</v>
      </c>
      <c r="E35">
        <v>110202</v>
      </c>
      <c r="H35" t="s">
        <v>410</v>
      </c>
      <c r="K35">
        <v>0</v>
      </c>
      <c r="M35">
        <v>0</v>
      </c>
      <c r="O35">
        <v>0</v>
      </c>
    </row>
    <row r="36" spans="3:18" x14ac:dyDescent="0.3">
      <c r="C36" t="s">
        <v>364</v>
      </c>
      <c r="D36" t="s">
        <v>366</v>
      </c>
      <c r="E36">
        <v>110400</v>
      </c>
      <c r="H36" t="s">
        <v>411</v>
      </c>
      <c r="K36">
        <v>0</v>
      </c>
      <c r="M36">
        <v>0</v>
      </c>
      <c r="O36">
        <v>0</v>
      </c>
    </row>
    <row r="37" spans="3:18" x14ac:dyDescent="0.3">
      <c r="E37" t="s">
        <v>412</v>
      </c>
      <c r="K37">
        <v>0</v>
      </c>
      <c r="M37">
        <v>0</v>
      </c>
      <c r="O37">
        <v>0</v>
      </c>
      <c r="R37" t="s">
        <v>403</v>
      </c>
    </row>
    <row r="39" spans="3:18" x14ac:dyDescent="0.3">
      <c r="C39" t="s">
        <v>364</v>
      </c>
      <c r="D39" t="s">
        <v>366</v>
      </c>
      <c r="E39">
        <v>120101</v>
      </c>
      <c r="H39" t="s">
        <v>413</v>
      </c>
      <c r="K39">
        <v>0</v>
      </c>
      <c r="M39">
        <v>0</v>
      </c>
      <c r="O39">
        <v>0</v>
      </c>
    </row>
    <row r="40" spans="3:18" x14ac:dyDescent="0.3">
      <c r="E40" t="s">
        <v>414</v>
      </c>
      <c r="K40">
        <v>0</v>
      </c>
      <c r="M40">
        <v>0</v>
      </c>
      <c r="O40">
        <v>0</v>
      </c>
      <c r="R40" t="s">
        <v>403</v>
      </c>
    </row>
    <row r="42" spans="3:18" x14ac:dyDescent="0.3">
      <c r="C42" t="s">
        <v>364</v>
      </c>
      <c r="D42" t="s">
        <v>366</v>
      </c>
      <c r="E42">
        <v>140700</v>
      </c>
      <c r="H42" t="s">
        <v>415</v>
      </c>
      <c r="K42">
        <v>0</v>
      </c>
      <c r="M42">
        <v>0</v>
      </c>
      <c r="O42">
        <v>0</v>
      </c>
    </row>
    <row r="43" spans="3:18" x14ac:dyDescent="0.3">
      <c r="E43" t="s">
        <v>416</v>
      </c>
      <c r="K43">
        <v>0</v>
      </c>
      <c r="M43">
        <v>0</v>
      </c>
      <c r="O43">
        <v>0</v>
      </c>
      <c r="R43" t="s">
        <v>403</v>
      </c>
    </row>
    <row r="45" spans="3:18" x14ac:dyDescent="0.3">
      <c r="E45" t="s">
        <v>417</v>
      </c>
    </row>
    <row r="46" spans="3:18" x14ac:dyDescent="0.3">
      <c r="C46" t="s">
        <v>364</v>
      </c>
      <c r="D46" t="s">
        <v>366</v>
      </c>
      <c r="E46">
        <v>140200</v>
      </c>
      <c r="H46" t="s">
        <v>418</v>
      </c>
      <c r="K46">
        <v>0</v>
      </c>
      <c r="M46">
        <v>0</v>
      </c>
      <c r="O46">
        <v>0</v>
      </c>
    </row>
    <row r="47" spans="3:18" x14ac:dyDescent="0.3">
      <c r="E47" t="s">
        <v>419</v>
      </c>
      <c r="K47">
        <v>0</v>
      </c>
      <c r="M47">
        <v>0</v>
      </c>
      <c r="O47">
        <v>0</v>
      </c>
      <c r="R47" t="s">
        <v>420</v>
      </c>
    </row>
    <row r="48" spans="3:18" x14ac:dyDescent="0.3">
      <c r="C48" t="s">
        <v>364</v>
      </c>
      <c r="D48" t="s">
        <v>366</v>
      </c>
      <c r="E48">
        <v>140400</v>
      </c>
      <c r="H48" t="s">
        <v>421</v>
      </c>
      <c r="K48">
        <v>0</v>
      </c>
      <c r="M48">
        <v>0</v>
      </c>
      <c r="O48">
        <v>0</v>
      </c>
    </row>
    <row r="49" spans="3:18" x14ac:dyDescent="0.3">
      <c r="E49" t="s">
        <v>422</v>
      </c>
      <c r="K49">
        <v>0</v>
      </c>
      <c r="M49">
        <v>0</v>
      </c>
      <c r="O49">
        <v>0</v>
      </c>
      <c r="R49" t="s">
        <v>420</v>
      </c>
    </row>
    <row r="50" spans="3:18" x14ac:dyDescent="0.3">
      <c r="C50" t="s">
        <v>364</v>
      </c>
      <c r="D50" t="s">
        <v>366</v>
      </c>
      <c r="E50">
        <v>140100</v>
      </c>
      <c r="H50" t="s">
        <v>423</v>
      </c>
      <c r="K50">
        <v>0</v>
      </c>
      <c r="M50">
        <v>0</v>
      </c>
      <c r="O50">
        <v>0</v>
      </c>
    </row>
    <row r="51" spans="3:18" x14ac:dyDescent="0.3">
      <c r="E51" t="s">
        <v>424</v>
      </c>
      <c r="K51">
        <v>0</v>
      </c>
      <c r="M51">
        <v>0</v>
      </c>
      <c r="O51">
        <v>0</v>
      </c>
      <c r="R51" t="s">
        <v>420</v>
      </c>
    </row>
    <row r="52" spans="3:18" x14ac:dyDescent="0.3">
      <c r="C52" t="s">
        <v>364</v>
      </c>
      <c r="D52" t="s">
        <v>366</v>
      </c>
      <c r="E52">
        <v>140300</v>
      </c>
      <c r="H52" t="s">
        <v>425</v>
      </c>
      <c r="K52">
        <v>0</v>
      </c>
      <c r="M52">
        <v>0</v>
      </c>
      <c r="O52">
        <v>0</v>
      </c>
    </row>
    <row r="53" spans="3:18" x14ac:dyDescent="0.3">
      <c r="C53" t="s">
        <v>364</v>
      </c>
      <c r="D53" t="s">
        <v>366</v>
      </c>
      <c r="E53">
        <v>140301</v>
      </c>
      <c r="H53" t="s">
        <v>426</v>
      </c>
      <c r="K53">
        <v>0</v>
      </c>
      <c r="M53">
        <v>0</v>
      </c>
      <c r="O53">
        <v>0</v>
      </c>
    </row>
    <row r="54" spans="3:18" x14ac:dyDescent="0.3">
      <c r="C54" t="s">
        <v>364</v>
      </c>
      <c r="D54" t="s">
        <v>366</v>
      </c>
      <c r="E54">
        <v>140302</v>
      </c>
      <c r="H54" t="s">
        <v>427</v>
      </c>
      <c r="K54">
        <v>0</v>
      </c>
      <c r="M54">
        <v>0</v>
      </c>
      <c r="O54">
        <v>0</v>
      </c>
    </row>
    <row r="55" spans="3:18" x14ac:dyDescent="0.3">
      <c r="C55" t="s">
        <v>364</v>
      </c>
      <c r="D55" t="s">
        <v>366</v>
      </c>
      <c r="E55">
        <v>1133272</v>
      </c>
      <c r="H55" t="s">
        <v>428</v>
      </c>
      <c r="K55" s="37">
        <v>-5238503.2300000004</v>
      </c>
      <c r="M55" s="37">
        <v>-5010742.22</v>
      </c>
      <c r="O55" s="37">
        <v>-227761.01</v>
      </c>
      <c r="Q55">
        <v>-4.5</v>
      </c>
    </row>
    <row r="56" spans="3:18" x14ac:dyDescent="0.3">
      <c r="C56" t="s">
        <v>364</v>
      </c>
      <c r="D56" t="s">
        <v>366</v>
      </c>
      <c r="E56">
        <v>1140201</v>
      </c>
      <c r="H56" t="s">
        <v>429</v>
      </c>
      <c r="K56" s="37">
        <v>9565962.4199999999</v>
      </c>
      <c r="M56" s="37">
        <v>9565962.4199999999</v>
      </c>
      <c r="O56">
        <v>0</v>
      </c>
    </row>
    <row r="57" spans="3:18" x14ac:dyDescent="0.3">
      <c r="E57" t="s">
        <v>430</v>
      </c>
      <c r="K57" s="37">
        <v>4327459.1900000004</v>
      </c>
      <c r="M57" s="37">
        <v>4555220.2</v>
      </c>
      <c r="O57" s="37">
        <v>-227761.01</v>
      </c>
      <c r="Q57">
        <v>-5</v>
      </c>
      <c r="R57" t="s">
        <v>420</v>
      </c>
    </row>
    <row r="58" spans="3:18" x14ac:dyDescent="0.3">
      <c r="E58" t="s">
        <v>431</v>
      </c>
    </row>
    <row r="59" spans="3:18" x14ac:dyDescent="0.3">
      <c r="C59" t="s">
        <v>364</v>
      </c>
      <c r="D59" t="s">
        <v>366</v>
      </c>
      <c r="E59">
        <v>1133037</v>
      </c>
      <c r="H59" t="s">
        <v>432</v>
      </c>
      <c r="K59">
        <v>0</v>
      </c>
      <c r="M59">
        <v>0</v>
      </c>
      <c r="O59">
        <v>0</v>
      </c>
    </row>
    <row r="60" spans="3:18" x14ac:dyDescent="0.3">
      <c r="C60" t="s">
        <v>364</v>
      </c>
      <c r="D60" t="s">
        <v>366</v>
      </c>
      <c r="E60">
        <v>1133247</v>
      </c>
      <c r="H60" t="s">
        <v>433</v>
      </c>
      <c r="K60">
        <v>0</v>
      </c>
      <c r="M60">
        <v>0</v>
      </c>
      <c r="O60">
        <v>0</v>
      </c>
    </row>
    <row r="61" spans="3:18" x14ac:dyDescent="0.3">
      <c r="C61" t="s">
        <v>364</v>
      </c>
      <c r="D61" t="s">
        <v>366</v>
      </c>
      <c r="E61">
        <v>1133248</v>
      </c>
      <c r="H61" t="s">
        <v>434</v>
      </c>
      <c r="K61">
        <v>0</v>
      </c>
      <c r="M61">
        <v>0</v>
      </c>
      <c r="O61">
        <v>0</v>
      </c>
    </row>
    <row r="62" spans="3:18" x14ac:dyDescent="0.3">
      <c r="C62" t="s">
        <v>364</v>
      </c>
      <c r="D62" t="s">
        <v>366</v>
      </c>
      <c r="E62">
        <v>1133257</v>
      </c>
      <c r="H62" t="s">
        <v>435</v>
      </c>
      <c r="K62" s="37">
        <v>14604483.77</v>
      </c>
      <c r="M62" s="37">
        <v>14596730</v>
      </c>
      <c r="O62" s="37">
        <v>7753.77</v>
      </c>
      <c r="Q62">
        <v>0.1</v>
      </c>
    </row>
    <row r="63" spans="3:18" x14ac:dyDescent="0.3">
      <c r="C63" t="s">
        <v>364</v>
      </c>
      <c r="D63" t="s">
        <v>366</v>
      </c>
      <c r="E63">
        <v>1133258</v>
      </c>
      <c r="H63" t="s">
        <v>436</v>
      </c>
      <c r="K63" s="37">
        <v>89427.02</v>
      </c>
      <c r="M63" s="37">
        <v>54949.36</v>
      </c>
      <c r="O63" s="37">
        <v>34477.660000000003</v>
      </c>
      <c r="Q63">
        <v>62.7</v>
      </c>
    </row>
    <row r="64" spans="3:18" x14ac:dyDescent="0.3">
      <c r="C64" t="s">
        <v>364</v>
      </c>
      <c r="D64" t="s">
        <v>366</v>
      </c>
      <c r="E64">
        <v>1135021</v>
      </c>
      <c r="H64" t="s">
        <v>437</v>
      </c>
      <c r="K64">
        <v>0</v>
      </c>
      <c r="M64">
        <v>0</v>
      </c>
      <c r="O64">
        <v>0</v>
      </c>
    </row>
    <row r="65" spans="3:18" x14ac:dyDescent="0.3">
      <c r="K65" s="37">
        <v>14693910.789999999</v>
      </c>
      <c r="M65" s="37">
        <v>14651679.359999999</v>
      </c>
      <c r="O65" s="37">
        <v>42231.43</v>
      </c>
      <c r="Q65">
        <v>0.3</v>
      </c>
      <c r="R65" t="s">
        <v>438</v>
      </c>
    </row>
    <row r="66" spans="3:18" x14ac:dyDescent="0.3">
      <c r="C66" t="s">
        <v>364</v>
      </c>
      <c r="D66" t="s">
        <v>366</v>
      </c>
      <c r="E66">
        <v>150000</v>
      </c>
      <c r="H66" t="s">
        <v>439</v>
      </c>
      <c r="K66">
        <v>0</v>
      </c>
      <c r="M66">
        <v>0</v>
      </c>
      <c r="O66">
        <v>0</v>
      </c>
    </row>
    <row r="67" spans="3:18" x14ac:dyDescent="0.3">
      <c r="C67" t="s">
        <v>364</v>
      </c>
      <c r="D67" t="s">
        <v>366</v>
      </c>
      <c r="E67">
        <v>151000</v>
      </c>
      <c r="H67" t="s">
        <v>440</v>
      </c>
      <c r="K67">
        <v>0</v>
      </c>
      <c r="M67">
        <v>0</v>
      </c>
      <c r="O67">
        <v>0</v>
      </c>
    </row>
    <row r="68" spans="3:18" x14ac:dyDescent="0.3">
      <c r="C68" t="s">
        <v>364</v>
      </c>
      <c r="D68" t="s">
        <v>366</v>
      </c>
      <c r="E68">
        <v>151001</v>
      </c>
      <c r="H68" t="s">
        <v>441</v>
      </c>
      <c r="K68">
        <v>0</v>
      </c>
      <c r="M68">
        <v>0</v>
      </c>
      <c r="O68">
        <v>0</v>
      </c>
    </row>
    <row r="69" spans="3:18" x14ac:dyDescent="0.3">
      <c r="C69" t="s">
        <v>364</v>
      </c>
      <c r="D69" t="s">
        <v>366</v>
      </c>
      <c r="E69">
        <v>151002</v>
      </c>
      <c r="H69" t="s">
        <v>442</v>
      </c>
      <c r="K69">
        <v>0</v>
      </c>
      <c r="M69">
        <v>0</v>
      </c>
      <c r="O69">
        <v>0</v>
      </c>
    </row>
    <row r="70" spans="3:18" x14ac:dyDescent="0.3">
      <c r="C70" t="s">
        <v>364</v>
      </c>
      <c r="D70" t="s">
        <v>366</v>
      </c>
      <c r="E70">
        <v>151004</v>
      </c>
      <c r="H70" t="s">
        <v>443</v>
      </c>
      <c r="K70">
        <v>0</v>
      </c>
      <c r="M70">
        <v>0</v>
      </c>
      <c r="O70">
        <v>0</v>
      </c>
    </row>
    <row r="71" spans="3:18" x14ac:dyDescent="0.3">
      <c r="C71" t="s">
        <v>364</v>
      </c>
      <c r="D71" t="s">
        <v>366</v>
      </c>
      <c r="E71">
        <v>151005</v>
      </c>
      <c r="H71" t="s">
        <v>444</v>
      </c>
      <c r="K71">
        <v>0</v>
      </c>
      <c r="M71">
        <v>0</v>
      </c>
      <c r="O71">
        <v>0</v>
      </c>
    </row>
    <row r="72" spans="3:18" x14ac:dyDescent="0.3">
      <c r="C72" t="s">
        <v>364</v>
      </c>
      <c r="D72" t="s">
        <v>366</v>
      </c>
      <c r="E72">
        <v>151006</v>
      </c>
      <c r="H72" t="s">
        <v>445</v>
      </c>
      <c r="K72">
        <v>0</v>
      </c>
      <c r="M72">
        <v>0</v>
      </c>
      <c r="O72">
        <v>0</v>
      </c>
    </row>
    <row r="73" spans="3:18" x14ac:dyDescent="0.3">
      <c r="K73">
        <v>0</v>
      </c>
      <c r="M73">
        <v>0</v>
      </c>
      <c r="O73">
        <v>0</v>
      </c>
      <c r="R73" t="s">
        <v>438</v>
      </c>
    </row>
    <row r="74" spans="3:18" x14ac:dyDescent="0.3">
      <c r="C74" t="s">
        <v>364</v>
      </c>
      <c r="D74" t="s">
        <v>366</v>
      </c>
      <c r="E74">
        <v>1138213</v>
      </c>
      <c r="H74" t="s">
        <v>446</v>
      </c>
      <c r="K74">
        <v>0</v>
      </c>
      <c r="M74">
        <v>0</v>
      </c>
      <c r="O74">
        <v>0</v>
      </c>
    </row>
    <row r="75" spans="3:18" x14ac:dyDescent="0.3">
      <c r="C75" t="s">
        <v>364</v>
      </c>
      <c r="D75" t="s">
        <v>366</v>
      </c>
      <c r="E75">
        <v>1138218</v>
      </c>
      <c r="H75" t="s">
        <v>447</v>
      </c>
      <c r="K75">
        <v>0</v>
      </c>
      <c r="M75">
        <v>0</v>
      </c>
      <c r="O75">
        <v>0</v>
      </c>
    </row>
    <row r="76" spans="3:18" x14ac:dyDescent="0.3">
      <c r="C76" t="s">
        <v>364</v>
      </c>
      <c r="D76" t="s">
        <v>366</v>
      </c>
      <c r="E76">
        <v>1138250</v>
      </c>
      <c r="H76" t="s">
        <v>448</v>
      </c>
      <c r="K76">
        <v>0</v>
      </c>
      <c r="M76">
        <v>0</v>
      </c>
      <c r="O76">
        <v>0</v>
      </c>
    </row>
    <row r="77" spans="3:18" x14ac:dyDescent="0.3">
      <c r="C77" t="s">
        <v>364</v>
      </c>
      <c r="D77" t="s">
        <v>366</v>
      </c>
      <c r="E77">
        <v>1138251</v>
      </c>
      <c r="H77" t="s">
        <v>449</v>
      </c>
      <c r="K77">
        <v>0</v>
      </c>
      <c r="M77">
        <v>0</v>
      </c>
      <c r="O77">
        <v>0</v>
      </c>
    </row>
    <row r="78" spans="3:18" x14ac:dyDescent="0.3">
      <c r="C78" t="s">
        <v>364</v>
      </c>
      <c r="D78" t="s">
        <v>366</v>
      </c>
      <c r="E78">
        <v>1138252</v>
      </c>
      <c r="H78" t="s">
        <v>450</v>
      </c>
      <c r="K78">
        <v>0</v>
      </c>
      <c r="M78">
        <v>0</v>
      </c>
      <c r="O78">
        <v>0</v>
      </c>
    </row>
    <row r="79" spans="3:18" x14ac:dyDescent="0.3">
      <c r="C79" t="s">
        <v>364</v>
      </c>
      <c r="D79" t="s">
        <v>366</v>
      </c>
      <c r="E79">
        <v>2228250</v>
      </c>
      <c r="H79" t="s">
        <v>451</v>
      </c>
      <c r="K79">
        <v>0</v>
      </c>
      <c r="M79">
        <v>0</v>
      </c>
      <c r="O79">
        <v>0</v>
      </c>
    </row>
    <row r="80" spans="3:18" x14ac:dyDescent="0.3">
      <c r="C80" t="s">
        <v>364</v>
      </c>
      <c r="D80" t="s">
        <v>366</v>
      </c>
      <c r="E80">
        <v>2228251</v>
      </c>
      <c r="H80" t="s">
        <v>452</v>
      </c>
      <c r="K80">
        <v>0</v>
      </c>
      <c r="M80">
        <v>0</v>
      </c>
      <c r="O80">
        <v>0</v>
      </c>
    </row>
    <row r="81" spans="3:18" x14ac:dyDescent="0.3">
      <c r="C81" t="s">
        <v>364</v>
      </c>
      <c r="D81" t="s">
        <v>366</v>
      </c>
      <c r="E81">
        <v>2228252</v>
      </c>
      <c r="H81" t="s">
        <v>453</v>
      </c>
      <c r="K81">
        <v>0</v>
      </c>
      <c r="M81">
        <v>0</v>
      </c>
      <c r="O81">
        <v>0</v>
      </c>
    </row>
    <row r="82" spans="3:18" x14ac:dyDescent="0.3">
      <c r="C82" t="s">
        <v>364</v>
      </c>
      <c r="D82" t="s">
        <v>366</v>
      </c>
      <c r="E82">
        <v>2228253</v>
      </c>
      <c r="H82" t="s">
        <v>454</v>
      </c>
      <c r="K82">
        <v>0</v>
      </c>
      <c r="M82">
        <v>0</v>
      </c>
      <c r="O82">
        <v>0</v>
      </c>
    </row>
    <row r="83" spans="3:18" x14ac:dyDescent="0.3">
      <c r="K83">
        <v>0</v>
      </c>
      <c r="M83">
        <v>0</v>
      </c>
      <c r="O83">
        <v>0</v>
      </c>
      <c r="R83" t="s">
        <v>438</v>
      </c>
    </row>
    <row r="84" spans="3:18" x14ac:dyDescent="0.3">
      <c r="C84" t="s">
        <v>364</v>
      </c>
      <c r="D84" t="s">
        <v>366</v>
      </c>
      <c r="E84">
        <v>1110114</v>
      </c>
      <c r="H84" t="s">
        <v>455</v>
      </c>
      <c r="K84">
        <v>0</v>
      </c>
      <c r="M84">
        <v>0</v>
      </c>
      <c r="O84">
        <v>0</v>
      </c>
    </row>
    <row r="85" spans="3:18" x14ac:dyDescent="0.3">
      <c r="C85" t="s">
        <v>364</v>
      </c>
      <c r="D85" t="s">
        <v>366</v>
      </c>
      <c r="E85">
        <v>1130510</v>
      </c>
      <c r="H85" t="s">
        <v>456</v>
      </c>
      <c r="K85" s="37">
        <v>2684144623.23</v>
      </c>
      <c r="M85" s="37">
        <v>2509928642.79</v>
      </c>
      <c r="O85" s="37">
        <v>174215980.44</v>
      </c>
      <c r="Q85">
        <v>6.9</v>
      </c>
    </row>
    <row r="86" spans="3:18" x14ac:dyDescent="0.3">
      <c r="C86" t="s">
        <v>364</v>
      </c>
      <c r="D86" t="s">
        <v>366</v>
      </c>
      <c r="E86">
        <v>1130511</v>
      </c>
      <c r="H86" t="s">
        <v>457</v>
      </c>
      <c r="K86" s="37">
        <v>95561757.790000007</v>
      </c>
      <c r="M86" s="37">
        <v>95174949.650000006</v>
      </c>
      <c r="O86" s="37">
        <v>386808.14</v>
      </c>
      <c r="Q86">
        <v>0.4</v>
      </c>
    </row>
    <row r="87" spans="3:18" x14ac:dyDescent="0.3">
      <c r="C87" t="s">
        <v>364</v>
      </c>
      <c r="D87" t="s">
        <v>366</v>
      </c>
      <c r="E87">
        <v>1130512</v>
      </c>
      <c r="H87" t="s">
        <v>458</v>
      </c>
      <c r="K87" s="37">
        <v>-320605971.86000001</v>
      </c>
      <c r="M87" s="37">
        <v>-272582161.06</v>
      </c>
      <c r="O87" s="37">
        <v>-48023810.799999997</v>
      </c>
      <c r="Q87">
        <v>-17.600000000000001</v>
      </c>
    </row>
    <row r="88" spans="3:18" x14ac:dyDescent="0.3">
      <c r="C88" t="s">
        <v>364</v>
      </c>
      <c r="D88" t="s">
        <v>366</v>
      </c>
      <c r="E88">
        <v>1130513</v>
      </c>
      <c r="H88" t="s">
        <v>459</v>
      </c>
      <c r="K88" s="37">
        <v>6241698.4800000004</v>
      </c>
      <c r="M88" s="37">
        <v>6089702.5199999996</v>
      </c>
      <c r="O88" s="37">
        <v>151995.96</v>
      </c>
      <c r="Q88">
        <v>2.5</v>
      </c>
    </row>
    <row r="89" spans="3:18" x14ac:dyDescent="0.3">
      <c r="C89" t="s">
        <v>364</v>
      </c>
      <c r="D89" t="s">
        <v>366</v>
      </c>
      <c r="E89">
        <v>1130610</v>
      </c>
      <c r="H89" t="s">
        <v>460</v>
      </c>
      <c r="K89" s="37">
        <v>6602341.0999999996</v>
      </c>
      <c r="M89" s="37">
        <v>6423846.1200000001</v>
      </c>
      <c r="O89" s="37">
        <v>178494.98</v>
      </c>
      <c r="Q89">
        <v>2.8</v>
      </c>
    </row>
    <row r="90" spans="3:18" x14ac:dyDescent="0.3">
      <c r="C90" t="s">
        <v>364</v>
      </c>
      <c r="D90" t="s">
        <v>366</v>
      </c>
      <c r="E90">
        <v>1130611</v>
      </c>
      <c r="H90" t="s">
        <v>461</v>
      </c>
      <c r="K90" s="37">
        <v>789879.24</v>
      </c>
      <c r="M90" s="37">
        <v>677054.66</v>
      </c>
      <c r="O90" s="37">
        <v>112824.58</v>
      </c>
      <c r="Q90">
        <v>16.7</v>
      </c>
    </row>
    <row r="91" spans="3:18" x14ac:dyDescent="0.3">
      <c r="C91" t="s">
        <v>364</v>
      </c>
      <c r="D91" t="s">
        <v>366</v>
      </c>
      <c r="E91">
        <v>1130612</v>
      </c>
      <c r="H91" t="s">
        <v>462</v>
      </c>
      <c r="K91" s="37">
        <v>56025915.770000003</v>
      </c>
      <c r="M91" s="37">
        <v>56025915.770000003</v>
      </c>
      <c r="O91">
        <v>0</v>
      </c>
    </row>
    <row r="92" spans="3:18" x14ac:dyDescent="0.3">
      <c r="C92" t="s">
        <v>364</v>
      </c>
      <c r="D92" t="s">
        <v>366</v>
      </c>
      <c r="E92">
        <v>2230002</v>
      </c>
      <c r="H92" t="s">
        <v>463</v>
      </c>
      <c r="K92" s="37">
        <v>284951916.11000001</v>
      </c>
      <c r="M92" s="37">
        <v>236280961.36000001</v>
      </c>
      <c r="O92" s="37">
        <v>48670954.75</v>
      </c>
      <c r="Q92">
        <v>20.6</v>
      </c>
    </row>
    <row r="93" spans="3:18" x14ac:dyDescent="0.3">
      <c r="C93" t="s">
        <v>364</v>
      </c>
      <c r="D93" t="s">
        <v>366</v>
      </c>
      <c r="E93">
        <v>2230003</v>
      </c>
      <c r="H93" t="s">
        <v>464</v>
      </c>
      <c r="K93" s="37">
        <v>-18024878.719999999</v>
      </c>
      <c r="M93" s="37">
        <v>-17389631.859999999</v>
      </c>
      <c r="O93" s="37">
        <v>-635246.86</v>
      </c>
      <c r="Q93">
        <v>-3.7</v>
      </c>
    </row>
    <row r="94" spans="3:18" x14ac:dyDescent="0.3">
      <c r="C94" t="s">
        <v>364</v>
      </c>
      <c r="D94" t="s">
        <v>366</v>
      </c>
      <c r="E94">
        <v>2230004</v>
      </c>
      <c r="H94" t="s">
        <v>465</v>
      </c>
      <c r="K94">
        <v>0</v>
      </c>
      <c r="M94">
        <v>0</v>
      </c>
      <c r="O94">
        <v>0</v>
      </c>
    </row>
    <row r="95" spans="3:18" x14ac:dyDescent="0.3">
      <c r="C95" t="s">
        <v>364</v>
      </c>
      <c r="D95" t="s">
        <v>366</v>
      </c>
      <c r="E95">
        <v>2230005</v>
      </c>
      <c r="H95" t="s">
        <v>466</v>
      </c>
      <c r="K95" s="37">
        <v>-1264514.02</v>
      </c>
      <c r="M95" s="37">
        <v>-1279502.56</v>
      </c>
      <c r="O95" s="37">
        <v>14988.54</v>
      </c>
      <c r="Q95">
        <v>1.2</v>
      </c>
    </row>
    <row r="96" spans="3:18" x14ac:dyDescent="0.3">
      <c r="C96" t="s">
        <v>364</v>
      </c>
      <c r="D96" t="s">
        <v>366</v>
      </c>
      <c r="E96">
        <v>2293102</v>
      </c>
      <c r="H96" t="s">
        <v>467</v>
      </c>
      <c r="K96" s="37">
        <v>4087999.86</v>
      </c>
      <c r="M96" s="37">
        <v>-4920758.3499999996</v>
      </c>
      <c r="O96" s="37">
        <v>9008758.2100000009</v>
      </c>
      <c r="Q96">
        <v>183.1</v>
      </c>
    </row>
    <row r="97" spans="3:18" x14ac:dyDescent="0.3">
      <c r="C97" t="s">
        <v>364</v>
      </c>
      <c r="D97" t="s">
        <v>366</v>
      </c>
      <c r="E97">
        <v>2293103</v>
      </c>
      <c r="H97" t="s">
        <v>468</v>
      </c>
      <c r="K97" s="37">
        <v>-11365545.76</v>
      </c>
      <c r="M97" s="37">
        <v>-9809398.1300000008</v>
      </c>
      <c r="O97" s="37">
        <v>-1556147.63</v>
      </c>
      <c r="Q97">
        <v>-15.9</v>
      </c>
    </row>
    <row r="98" spans="3:18" x14ac:dyDescent="0.3">
      <c r="K98" s="37">
        <v>2787145221.2199998</v>
      </c>
      <c r="M98" s="37">
        <v>2604619620.9099998</v>
      </c>
      <c r="O98" s="37">
        <v>182525600.31</v>
      </c>
      <c r="Q98">
        <v>7</v>
      </c>
      <c r="R98" t="s">
        <v>438</v>
      </c>
    </row>
    <row r="99" spans="3:18" x14ac:dyDescent="0.3">
      <c r="C99" t="s">
        <v>364</v>
      </c>
      <c r="D99" t="s">
        <v>366</v>
      </c>
      <c r="E99">
        <v>131660</v>
      </c>
      <c r="H99" t="s">
        <v>469</v>
      </c>
      <c r="K99">
        <v>0</v>
      </c>
      <c r="M99">
        <v>0</v>
      </c>
      <c r="O99">
        <v>0</v>
      </c>
    </row>
    <row r="100" spans="3:18" x14ac:dyDescent="0.3">
      <c r="C100" t="s">
        <v>364</v>
      </c>
      <c r="D100" t="s">
        <v>366</v>
      </c>
      <c r="E100">
        <v>131661</v>
      </c>
      <c r="H100" t="s">
        <v>470</v>
      </c>
      <c r="K100">
        <v>0</v>
      </c>
      <c r="M100">
        <v>0</v>
      </c>
      <c r="O100">
        <v>0</v>
      </c>
    </row>
    <row r="101" spans="3:18" x14ac:dyDescent="0.3">
      <c r="C101" t="s">
        <v>364</v>
      </c>
      <c r="D101" t="s">
        <v>366</v>
      </c>
      <c r="E101">
        <v>131662</v>
      </c>
      <c r="H101" t="s">
        <v>471</v>
      </c>
      <c r="K101">
        <v>0</v>
      </c>
      <c r="M101">
        <v>0</v>
      </c>
      <c r="O101">
        <v>0</v>
      </c>
    </row>
    <row r="102" spans="3:18" x14ac:dyDescent="0.3">
      <c r="C102" t="s">
        <v>364</v>
      </c>
      <c r="D102" t="s">
        <v>366</v>
      </c>
      <c r="E102">
        <v>131663</v>
      </c>
      <c r="H102" t="s">
        <v>472</v>
      </c>
      <c r="K102">
        <v>0</v>
      </c>
      <c r="M102">
        <v>0</v>
      </c>
      <c r="O102">
        <v>0</v>
      </c>
    </row>
    <row r="103" spans="3:18" x14ac:dyDescent="0.3">
      <c r="C103" t="s">
        <v>364</v>
      </c>
      <c r="D103" t="s">
        <v>366</v>
      </c>
      <c r="E103">
        <v>131664</v>
      </c>
      <c r="H103" t="s">
        <v>473</v>
      </c>
      <c r="K103">
        <v>0</v>
      </c>
      <c r="M103">
        <v>0</v>
      </c>
      <c r="O103">
        <v>0</v>
      </c>
    </row>
    <row r="104" spans="3:18" x14ac:dyDescent="0.3">
      <c r="E104" t="s">
        <v>474</v>
      </c>
      <c r="K104">
        <v>0</v>
      </c>
      <c r="M104">
        <v>0</v>
      </c>
      <c r="O104">
        <v>0</v>
      </c>
      <c r="R104" t="s">
        <v>438</v>
      </c>
    </row>
    <row r="105" spans="3:18" x14ac:dyDescent="0.3">
      <c r="C105" t="s">
        <v>364</v>
      </c>
      <c r="D105" t="s">
        <v>366</v>
      </c>
      <c r="E105">
        <v>131650</v>
      </c>
      <c r="H105" t="s">
        <v>475</v>
      </c>
      <c r="K105">
        <v>0</v>
      </c>
      <c r="M105">
        <v>0</v>
      </c>
      <c r="O105">
        <v>0</v>
      </c>
    </row>
    <row r="106" spans="3:18" x14ac:dyDescent="0.3">
      <c r="C106" t="s">
        <v>364</v>
      </c>
      <c r="D106" t="s">
        <v>366</v>
      </c>
      <c r="E106">
        <v>131651</v>
      </c>
      <c r="H106" t="s">
        <v>476</v>
      </c>
      <c r="K106">
        <v>0</v>
      </c>
      <c r="M106">
        <v>0</v>
      </c>
      <c r="O106">
        <v>0</v>
      </c>
    </row>
    <row r="107" spans="3:18" x14ac:dyDescent="0.3">
      <c r="C107" t="s">
        <v>364</v>
      </c>
      <c r="D107" t="s">
        <v>366</v>
      </c>
      <c r="E107">
        <v>131652</v>
      </c>
      <c r="H107" t="s">
        <v>477</v>
      </c>
      <c r="K107">
        <v>0</v>
      </c>
      <c r="M107">
        <v>0</v>
      </c>
      <c r="O107">
        <v>0</v>
      </c>
    </row>
    <row r="108" spans="3:18" x14ac:dyDescent="0.3">
      <c r="C108" t="s">
        <v>364</v>
      </c>
      <c r="D108" t="s">
        <v>366</v>
      </c>
      <c r="E108">
        <v>131653</v>
      </c>
      <c r="H108" t="s">
        <v>478</v>
      </c>
      <c r="K108">
        <v>0</v>
      </c>
      <c r="M108">
        <v>0</v>
      </c>
      <c r="O108">
        <v>0</v>
      </c>
    </row>
    <row r="109" spans="3:18" x14ac:dyDescent="0.3">
      <c r="C109" t="s">
        <v>364</v>
      </c>
      <c r="D109" t="s">
        <v>366</v>
      </c>
      <c r="E109">
        <v>131654</v>
      </c>
      <c r="H109" t="s">
        <v>479</v>
      </c>
      <c r="K109">
        <v>0</v>
      </c>
      <c r="M109">
        <v>0</v>
      </c>
      <c r="O109">
        <v>0</v>
      </c>
    </row>
    <row r="110" spans="3:18" x14ac:dyDescent="0.3">
      <c r="E110" t="s">
        <v>480</v>
      </c>
      <c r="K110">
        <v>0</v>
      </c>
      <c r="M110">
        <v>0</v>
      </c>
      <c r="O110">
        <v>0</v>
      </c>
      <c r="R110" t="s">
        <v>438</v>
      </c>
    </row>
    <row r="111" spans="3:18" x14ac:dyDescent="0.3">
      <c r="C111" t="s">
        <v>364</v>
      </c>
      <c r="D111" t="s">
        <v>366</v>
      </c>
      <c r="E111">
        <v>131640</v>
      </c>
      <c r="H111" t="s">
        <v>475</v>
      </c>
      <c r="K111">
        <v>0</v>
      </c>
      <c r="M111">
        <v>0</v>
      </c>
      <c r="O111">
        <v>0</v>
      </c>
    </row>
    <row r="112" spans="3:18" x14ac:dyDescent="0.3">
      <c r="C112" t="s">
        <v>364</v>
      </c>
      <c r="D112" t="s">
        <v>366</v>
      </c>
      <c r="E112">
        <v>131641</v>
      </c>
      <c r="H112" t="s">
        <v>481</v>
      </c>
      <c r="K112">
        <v>0</v>
      </c>
      <c r="M112">
        <v>0</v>
      </c>
      <c r="O112">
        <v>0</v>
      </c>
    </row>
    <row r="113" spans="3:18" x14ac:dyDescent="0.3">
      <c r="C113" t="s">
        <v>364</v>
      </c>
      <c r="D113" t="s">
        <v>366</v>
      </c>
      <c r="E113">
        <v>131642</v>
      </c>
      <c r="H113" t="s">
        <v>482</v>
      </c>
      <c r="K113">
        <v>0</v>
      </c>
      <c r="M113">
        <v>0</v>
      </c>
      <c r="O113">
        <v>0</v>
      </c>
    </row>
    <row r="114" spans="3:18" x14ac:dyDescent="0.3">
      <c r="C114" t="s">
        <v>364</v>
      </c>
      <c r="D114" t="s">
        <v>366</v>
      </c>
      <c r="E114">
        <v>131643</v>
      </c>
      <c r="H114" t="s">
        <v>483</v>
      </c>
      <c r="K114">
        <v>0</v>
      </c>
      <c r="M114">
        <v>0</v>
      </c>
      <c r="O114">
        <v>0</v>
      </c>
    </row>
    <row r="115" spans="3:18" x14ac:dyDescent="0.3">
      <c r="C115" t="s">
        <v>364</v>
      </c>
      <c r="D115" t="s">
        <v>366</v>
      </c>
      <c r="E115">
        <v>131644</v>
      </c>
      <c r="H115" t="s">
        <v>484</v>
      </c>
      <c r="K115">
        <v>0</v>
      </c>
      <c r="M115">
        <v>0</v>
      </c>
      <c r="O115">
        <v>0</v>
      </c>
    </row>
    <row r="116" spans="3:18" x14ac:dyDescent="0.3">
      <c r="E116" t="s">
        <v>485</v>
      </c>
      <c r="K116">
        <v>0</v>
      </c>
      <c r="M116">
        <v>0</v>
      </c>
      <c r="O116">
        <v>0</v>
      </c>
      <c r="R116" t="s">
        <v>438</v>
      </c>
    </row>
    <row r="117" spans="3:18" x14ac:dyDescent="0.3">
      <c r="C117" t="s">
        <v>364</v>
      </c>
      <c r="D117" t="s">
        <v>366</v>
      </c>
      <c r="E117">
        <v>131400</v>
      </c>
      <c r="H117" t="s">
        <v>486</v>
      </c>
      <c r="K117">
        <v>0</v>
      </c>
      <c r="M117">
        <v>0</v>
      </c>
      <c r="O117">
        <v>0</v>
      </c>
    </row>
    <row r="118" spans="3:18" x14ac:dyDescent="0.3">
      <c r="C118" t="s">
        <v>364</v>
      </c>
      <c r="D118" t="s">
        <v>366</v>
      </c>
      <c r="E118">
        <v>131401</v>
      </c>
      <c r="H118" t="s">
        <v>487</v>
      </c>
      <c r="K118">
        <v>0</v>
      </c>
      <c r="M118">
        <v>0</v>
      </c>
      <c r="O118">
        <v>0</v>
      </c>
    </row>
    <row r="119" spans="3:18" x14ac:dyDescent="0.3">
      <c r="C119" t="s">
        <v>364</v>
      </c>
      <c r="D119" t="s">
        <v>366</v>
      </c>
      <c r="E119">
        <v>131402</v>
      </c>
      <c r="H119" t="s">
        <v>488</v>
      </c>
      <c r="K119">
        <v>0</v>
      </c>
      <c r="M119">
        <v>0</v>
      </c>
      <c r="O119">
        <v>0</v>
      </c>
    </row>
    <row r="120" spans="3:18" x14ac:dyDescent="0.3">
      <c r="C120" t="s">
        <v>364</v>
      </c>
      <c r="D120" t="s">
        <v>366</v>
      </c>
      <c r="E120">
        <v>131404</v>
      </c>
      <c r="H120" t="s">
        <v>489</v>
      </c>
      <c r="K120">
        <v>0</v>
      </c>
      <c r="M120">
        <v>0</v>
      </c>
      <c r="O120">
        <v>0</v>
      </c>
    </row>
    <row r="121" spans="3:18" x14ac:dyDescent="0.3">
      <c r="C121" t="s">
        <v>364</v>
      </c>
      <c r="D121" t="s">
        <v>366</v>
      </c>
      <c r="E121">
        <v>131410</v>
      </c>
      <c r="H121" t="s">
        <v>486</v>
      </c>
      <c r="K121">
        <v>0</v>
      </c>
      <c r="M121">
        <v>0</v>
      </c>
      <c r="O121">
        <v>0</v>
      </c>
    </row>
    <row r="122" spans="3:18" x14ac:dyDescent="0.3">
      <c r="C122" t="s">
        <v>364</v>
      </c>
      <c r="D122" t="s">
        <v>366</v>
      </c>
      <c r="E122">
        <v>131411</v>
      </c>
      <c r="H122" t="s">
        <v>487</v>
      </c>
      <c r="K122">
        <v>0</v>
      </c>
      <c r="M122">
        <v>0</v>
      </c>
      <c r="O122">
        <v>0</v>
      </c>
    </row>
    <row r="123" spans="3:18" x14ac:dyDescent="0.3">
      <c r="C123" t="s">
        <v>364</v>
      </c>
      <c r="D123" t="s">
        <v>366</v>
      </c>
      <c r="E123">
        <v>131412</v>
      </c>
      <c r="H123" t="s">
        <v>488</v>
      </c>
      <c r="K123">
        <v>0</v>
      </c>
      <c r="M123">
        <v>0</v>
      </c>
      <c r="O123">
        <v>0</v>
      </c>
    </row>
    <row r="124" spans="3:18" x14ac:dyDescent="0.3">
      <c r="C124" t="s">
        <v>364</v>
      </c>
      <c r="D124" t="s">
        <v>366</v>
      </c>
      <c r="E124">
        <v>131413</v>
      </c>
      <c r="H124" t="s">
        <v>490</v>
      </c>
      <c r="K124">
        <v>0</v>
      </c>
      <c r="M124">
        <v>0</v>
      </c>
      <c r="O124">
        <v>0</v>
      </c>
    </row>
    <row r="125" spans="3:18" x14ac:dyDescent="0.3">
      <c r="C125" t="s">
        <v>364</v>
      </c>
      <c r="D125" t="s">
        <v>366</v>
      </c>
      <c r="E125">
        <v>131414</v>
      </c>
      <c r="H125" t="s">
        <v>489</v>
      </c>
      <c r="K125">
        <v>0</v>
      </c>
      <c r="M125">
        <v>0</v>
      </c>
      <c r="O125">
        <v>0</v>
      </c>
    </row>
    <row r="126" spans="3:18" x14ac:dyDescent="0.3">
      <c r="C126" t="s">
        <v>364</v>
      </c>
      <c r="D126" t="s">
        <v>366</v>
      </c>
      <c r="E126">
        <v>131600</v>
      </c>
      <c r="H126" t="s">
        <v>475</v>
      </c>
      <c r="K126">
        <v>0</v>
      </c>
      <c r="M126">
        <v>0</v>
      </c>
      <c r="O126">
        <v>0</v>
      </c>
    </row>
    <row r="127" spans="3:18" x14ac:dyDescent="0.3">
      <c r="C127" t="s">
        <v>364</v>
      </c>
      <c r="D127" t="s">
        <v>366</v>
      </c>
      <c r="E127">
        <v>131601</v>
      </c>
      <c r="H127" t="s">
        <v>491</v>
      </c>
      <c r="K127">
        <v>0</v>
      </c>
      <c r="M127">
        <v>0</v>
      </c>
      <c r="O127">
        <v>0</v>
      </c>
    </row>
    <row r="128" spans="3:18" x14ac:dyDescent="0.3">
      <c r="C128" t="s">
        <v>364</v>
      </c>
      <c r="D128" t="s">
        <v>366</v>
      </c>
      <c r="E128">
        <v>131602</v>
      </c>
      <c r="H128" t="s">
        <v>492</v>
      </c>
      <c r="K128">
        <v>0</v>
      </c>
      <c r="M128">
        <v>0</v>
      </c>
      <c r="O128">
        <v>0</v>
      </c>
    </row>
    <row r="129" spans="3:18" x14ac:dyDescent="0.3">
      <c r="C129" t="s">
        <v>364</v>
      </c>
      <c r="D129" t="s">
        <v>366</v>
      </c>
      <c r="E129">
        <v>131603</v>
      </c>
      <c r="H129" t="s">
        <v>493</v>
      </c>
      <c r="K129">
        <v>0</v>
      </c>
      <c r="M129">
        <v>0</v>
      </c>
      <c r="O129">
        <v>0</v>
      </c>
    </row>
    <row r="130" spans="3:18" x14ac:dyDescent="0.3">
      <c r="C130" t="s">
        <v>364</v>
      </c>
      <c r="D130" t="s">
        <v>366</v>
      </c>
      <c r="E130">
        <v>131604</v>
      </c>
      <c r="H130" t="s">
        <v>494</v>
      </c>
      <c r="K130">
        <v>0</v>
      </c>
      <c r="M130">
        <v>0</v>
      </c>
      <c r="O130">
        <v>0</v>
      </c>
    </row>
    <row r="131" spans="3:18" x14ac:dyDescent="0.3">
      <c r="C131" t="s">
        <v>364</v>
      </c>
      <c r="D131" t="s">
        <v>366</v>
      </c>
      <c r="E131">
        <v>131610</v>
      </c>
      <c r="H131" t="s">
        <v>475</v>
      </c>
      <c r="K131">
        <v>0</v>
      </c>
      <c r="M131">
        <v>0</v>
      </c>
      <c r="O131">
        <v>0</v>
      </c>
    </row>
    <row r="132" spans="3:18" x14ac:dyDescent="0.3">
      <c r="C132" t="s">
        <v>364</v>
      </c>
      <c r="D132" t="s">
        <v>366</v>
      </c>
      <c r="E132">
        <v>131611</v>
      </c>
      <c r="H132" t="s">
        <v>475</v>
      </c>
      <c r="K132">
        <v>0</v>
      </c>
      <c r="M132">
        <v>0</v>
      </c>
      <c r="O132">
        <v>0</v>
      </c>
    </row>
    <row r="133" spans="3:18" x14ac:dyDescent="0.3">
      <c r="C133" t="s">
        <v>364</v>
      </c>
      <c r="D133" t="s">
        <v>366</v>
      </c>
      <c r="E133">
        <v>131612</v>
      </c>
      <c r="H133" t="s">
        <v>495</v>
      </c>
      <c r="K133">
        <v>0</v>
      </c>
      <c r="M133">
        <v>0</v>
      </c>
      <c r="O133">
        <v>0</v>
      </c>
    </row>
    <row r="134" spans="3:18" x14ac:dyDescent="0.3">
      <c r="C134" t="s">
        <v>364</v>
      </c>
      <c r="D134" t="s">
        <v>366</v>
      </c>
      <c r="E134">
        <v>131613</v>
      </c>
      <c r="H134" t="s">
        <v>496</v>
      </c>
      <c r="K134">
        <v>0</v>
      </c>
      <c r="M134">
        <v>0</v>
      </c>
      <c r="O134">
        <v>0</v>
      </c>
    </row>
    <row r="135" spans="3:18" x14ac:dyDescent="0.3">
      <c r="C135" t="s">
        <v>364</v>
      </c>
      <c r="D135" t="s">
        <v>366</v>
      </c>
      <c r="E135">
        <v>131614</v>
      </c>
      <c r="H135" t="s">
        <v>497</v>
      </c>
      <c r="K135">
        <v>0</v>
      </c>
      <c r="M135">
        <v>0</v>
      </c>
      <c r="O135">
        <v>0</v>
      </c>
    </row>
    <row r="136" spans="3:18" x14ac:dyDescent="0.3">
      <c r="C136" t="s">
        <v>364</v>
      </c>
      <c r="D136" t="s">
        <v>366</v>
      </c>
      <c r="E136">
        <v>131615</v>
      </c>
      <c r="H136" t="s">
        <v>498</v>
      </c>
      <c r="K136">
        <v>0</v>
      </c>
      <c r="M136">
        <v>0</v>
      </c>
      <c r="O136">
        <v>0</v>
      </c>
    </row>
    <row r="137" spans="3:18" x14ac:dyDescent="0.3">
      <c r="E137" t="s">
        <v>499</v>
      </c>
      <c r="K137">
        <v>0</v>
      </c>
      <c r="M137">
        <v>0</v>
      </c>
      <c r="O137">
        <v>0</v>
      </c>
      <c r="R137" t="s">
        <v>438</v>
      </c>
    </row>
    <row r="138" spans="3:18" x14ac:dyDescent="0.3">
      <c r="C138" t="s">
        <v>364</v>
      </c>
      <c r="D138" t="s">
        <v>366</v>
      </c>
      <c r="E138">
        <v>131620</v>
      </c>
      <c r="H138" t="s">
        <v>475</v>
      </c>
      <c r="K138">
        <v>0</v>
      </c>
      <c r="M138">
        <v>0</v>
      </c>
      <c r="O138">
        <v>0</v>
      </c>
    </row>
    <row r="139" spans="3:18" x14ac:dyDescent="0.3">
      <c r="C139" t="s">
        <v>364</v>
      </c>
      <c r="D139" t="s">
        <v>366</v>
      </c>
      <c r="E139">
        <v>131630</v>
      </c>
      <c r="H139" t="s">
        <v>475</v>
      </c>
      <c r="K139">
        <v>0</v>
      </c>
      <c r="M139">
        <v>0</v>
      </c>
      <c r="O139">
        <v>0</v>
      </c>
    </row>
    <row r="140" spans="3:18" x14ac:dyDescent="0.3">
      <c r="C140" t="s">
        <v>364</v>
      </c>
      <c r="D140" t="s">
        <v>366</v>
      </c>
      <c r="E140">
        <v>131631</v>
      </c>
      <c r="H140" t="s">
        <v>500</v>
      </c>
      <c r="K140">
        <v>0</v>
      </c>
      <c r="M140">
        <v>0</v>
      </c>
      <c r="O140">
        <v>0</v>
      </c>
    </row>
    <row r="141" spans="3:18" x14ac:dyDescent="0.3">
      <c r="C141" t="s">
        <v>364</v>
      </c>
      <c r="D141" t="s">
        <v>366</v>
      </c>
      <c r="E141">
        <v>131632</v>
      </c>
      <c r="H141" t="s">
        <v>501</v>
      </c>
      <c r="K141">
        <v>0</v>
      </c>
      <c r="M141">
        <v>0</v>
      </c>
      <c r="O141">
        <v>0</v>
      </c>
    </row>
    <row r="142" spans="3:18" x14ac:dyDescent="0.3">
      <c r="C142" t="s">
        <v>364</v>
      </c>
      <c r="D142" t="s">
        <v>366</v>
      </c>
      <c r="E142">
        <v>131633</v>
      </c>
      <c r="H142" t="s">
        <v>502</v>
      </c>
      <c r="K142">
        <v>0</v>
      </c>
      <c r="M142">
        <v>0</v>
      </c>
      <c r="O142">
        <v>0</v>
      </c>
    </row>
    <row r="143" spans="3:18" x14ac:dyDescent="0.3">
      <c r="C143" t="s">
        <v>364</v>
      </c>
      <c r="D143" t="s">
        <v>366</v>
      </c>
      <c r="E143">
        <v>131634</v>
      </c>
      <c r="H143" t="s">
        <v>503</v>
      </c>
      <c r="K143">
        <v>0</v>
      </c>
      <c r="M143">
        <v>0</v>
      </c>
      <c r="O143">
        <v>0</v>
      </c>
    </row>
    <row r="144" spans="3:18" x14ac:dyDescent="0.3">
      <c r="E144" t="s">
        <v>504</v>
      </c>
      <c r="K144">
        <v>0</v>
      </c>
      <c r="M144">
        <v>0</v>
      </c>
      <c r="O144">
        <v>0</v>
      </c>
      <c r="R144" t="s">
        <v>438</v>
      </c>
    </row>
    <row r="145" spans="3:15" x14ac:dyDescent="0.3">
      <c r="C145" t="s">
        <v>364</v>
      </c>
      <c r="D145" t="s">
        <v>366</v>
      </c>
      <c r="E145">
        <v>130100</v>
      </c>
      <c r="H145" t="s">
        <v>505</v>
      </c>
      <c r="K145">
        <v>0</v>
      </c>
      <c r="M145">
        <v>0</v>
      </c>
      <c r="O145">
        <v>0</v>
      </c>
    </row>
    <row r="146" spans="3:15" x14ac:dyDescent="0.3">
      <c r="C146" t="s">
        <v>364</v>
      </c>
      <c r="D146" t="s">
        <v>366</v>
      </c>
      <c r="E146">
        <v>130101</v>
      </c>
      <c r="H146" t="s">
        <v>506</v>
      </c>
      <c r="K146">
        <v>0</v>
      </c>
      <c r="M146">
        <v>0</v>
      </c>
      <c r="O146">
        <v>0</v>
      </c>
    </row>
    <row r="147" spans="3:15" x14ac:dyDescent="0.3">
      <c r="C147" t="s">
        <v>364</v>
      </c>
      <c r="D147" t="s">
        <v>366</v>
      </c>
      <c r="E147">
        <v>130102</v>
      </c>
      <c r="H147" t="s">
        <v>507</v>
      </c>
      <c r="K147">
        <v>0</v>
      </c>
      <c r="M147">
        <v>0</v>
      </c>
      <c r="O147">
        <v>0</v>
      </c>
    </row>
    <row r="148" spans="3:15" x14ac:dyDescent="0.3">
      <c r="C148" t="s">
        <v>364</v>
      </c>
      <c r="D148" t="s">
        <v>366</v>
      </c>
      <c r="E148">
        <v>130103</v>
      </c>
      <c r="H148" t="s">
        <v>508</v>
      </c>
      <c r="K148">
        <v>0</v>
      </c>
      <c r="M148">
        <v>0</v>
      </c>
      <c r="O148">
        <v>0</v>
      </c>
    </row>
    <row r="149" spans="3:15" x14ac:dyDescent="0.3">
      <c r="C149" t="s">
        <v>364</v>
      </c>
      <c r="D149" t="s">
        <v>366</v>
      </c>
      <c r="E149">
        <v>130104</v>
      </c>
      <c r="H149" t="s">
        <v>509</v>
      </c>
      <c r="K149">
        <v>0</v>
      </c>
      <c r="M149">
        <v>0</v>
      </c>
      <c r="O149">
        <v>0</v>
      </c>
    </row>
    <row r="150" spans="3:15" x14ac:dyDescent="0.3">
      <c r="C150" t="s">
        <v>364</v>
      </c>
      <c r="D150" t="s">
        <v>366</v>
      </c>
      <c r="E150">
        <v>130110</v>
      </c>
      <c r="H150" t="s">
        <v>510</v>
      </c>
      <c r="K150">
        <v>0</v>
      </c>
      <c r="M150">
        <v>0</v>
      </c>
      <c r="O150">
        <v>0</v>
      </c>
    </row>
    <row r="151" spans="3:15" x14ac:dyDescent="0.3">
      <c r="C151" t="s">
        <v>364</v>
      </c>
      <c r="D151" t="s">
        <v>366</v>
      </c>
      <c r="E151">
        <v>130111</v>
      </c>
      <c r="H151" t="s">
        <v>511</v>
      </c>
      <c r="K151">
        <v>0</v>
      </c>
      <c r="M151">
        <v>0</v>
      </c>
      <c r="O151">
        <v>0</v>
      </c>
    </row>
    <row r="152" spans="3:15" x14ac:dyDescent="0.3">
      <c r="C152" t="s">
        <v>364</v>
      </c>
      <c r="D152" t="s">
        <v>366</v>
      </c>
      <c r="E152">
        <v>130112</v>
      </c>
      <c r="H152" t="s">
        <v>512</v>
      </c>
      <c r="K152">
        <v>0</v>
      </c>
      <c r="M152">
        <v>0</v>
      </c>
      <c r="O152">
        <v>0</v>
      </c>
    </row>
    <row r="153" spans="3:15" x14ac:dyDescent="0.3">
      <c r="C153" t="s">
        <v>364</v>
      </c>
      <c r="D153" t="s">
        <v>366</v>
      </c>
      <c r="E153">
        <v>130113</v>
      </c>
      <c r="H153" t="s">
        <v>513</v>
      </c>
      <c r="K153">
        <v>0</v>
      </c>
      <c r="M153">
        <v>0</v>
      </c>
      <c r="O153">
        <v>0</v>
      </c>
    </row>
    <row r="154" spans="3:15" x14ac:dyDescent="0.3">
      <c r="C154" t="s">
        <v>364</v>
      </c>
      <c r="D154" t="s">
        <v>366</v>
      </c>
      <c r="E154">
        <v>130120</v>
      </c>
      <c r="H154" t="s">
        <v>514</v>
      </c>
      <c r="K154">
        <v>0</v>
      </c>
      <c r="M154">
        <v>0</v>
      </c>
      <c r="O154">
        <v>0</v>
      </c>
    </row>
    <row r="155" spans="3:15" x14ac:dyDescent="0.3">
      <c r="C155" t="s">
        <v>364</v>
      </c>
      <c r="D155" t="s">
        <v>366</v>
      </c>
      <c r="E155">
        <v>130121</v>
      </c>
      <c r="H155" t="s">
        <v>515</v>
      </c>
      <c r="K155">
        <v>0</v>
      </c>
      <c r="M155">
        <v>0</v>
      </c>
      <c r="O155">
        <v>0</v>
      </c>
    </row>
    <row r="156" spans="3:15" x14ac:dyDescent="0.3">
      <c r="C156" t="s">
        <v>364</v>
      </c>
      <c r="D156" t="s">
        <v>366</v>
      </c>
      <c r="E156">
        <v>130122</v>
      </c>
      <c r="H156" t="s">
        <v>516</v>
      </c>
      <c r="K156">
        <v>0</v>
      </c>
      <c r="M156">
        <v>0</v>
      </c>
      <c r="O156">
        <v>0</v>
      </c>
    </row>
    <row r="157" spans="3:15" x14ac:dyDescent="0.3">
      <c r="C157" t="s">
        <v>364</v>
      </c>
      <c r="D157" t="s">
        <v>366</v>
      </c>
      <c r="E157">
        <v>130123</v>
      </c>
      <c r="H157" t="s">
        <v>517</v>
      </c>
      <c r="K157">
        <v>0</v>
      </c>
      <c r="M157">
        <v>0</v>
      </c>
      <c r="O157">
        <v>0</v>
      </c>
    </row>
    <row r="158" spans="3:15" x14ac:dyDescent="0.3">
      <c r="C158" t="s">
        <v>364</v>
      </c>
      <c r="D158" t="s">
        <v>366</v>
      </c>
      <c r="E158">
        <v>130200</v>
      </c>
      <c r="H158" t="s">
        <v>518</v>
      </c>
      <c r="K158">
        <v>0</v>
      </c>
      <c r="M158">
        <v>0</v>
      </c>
      <c r="O158">
        <v>0</v>
      </c>
    </row>
    <row r="159" spans="3:15" x14ac:dyDescent="0.3">
      <c r="C159" t="s">
        <v>364</v>
      </c>
      <c r="D159" t="s">
        <v>366</v>
      </c>
      <c r="E159">
        <v>130201</v>
      </c>
      <c r="H159" t="s">
        <v>519</v>
      </c>
      <c r="K159">
        <v>0</v>
      </c>
      <c r="M159">
        <v>0</v>
      </c>
      <c r="O159">
        <v>0</v>
      </c>
    </row>
    <row r="160" spans="3:15" x14ac:dyDescent="0.3">
      <c r="C160" t="s">
        <v>364</v>
      </c>
      <c r="D160" t="s">
        <v>366</v>
      </c>
      <c r="E160">
        <v>130202</v>
      </c>
      <c r="H160" t="s">
        <v>520</v>
      </c>
      <c r="K160">
        <v>0</v>
      </c>
      <c r="M160">
        <v>0</v>
      </c>
      <c r="O160">
        <v>0</v>
      </c>
    </row>
    <row r="161" spans="3:15" x14ac:dyDescent="0.3">
      <c r="C161" t="s">
        <v>364</v>
      </c>
      <c r="D161" t="s">
        <v>366</v>
      </c>
      <c r="E161">
        <v>130203</v>
      </c>
      <c r="H161" t="s">
        <v>521</v>
      </c>
      <c r="K161">
        <v>0</v>
      </c>
      <c r="M161">
        <v>0</v>
      </c>
      <c r="O161">
        <v>0</v>
      </c>
    </row>
    <row r="162" spans="3:15" x14ac:dyDescent="0.3">
      <c r="C162" t="s">
        <v>364</v>
      </c>
      <c r="D162" t="s">
        <v>366</v>
      </c>
      <c r="E162">
        <v>130204</v>
      </c>
      <c r="H162" t="s">
        <v>522</v>
      </c>
      <c r="K162">
        <v>0</v>
      </c>
      <c r="M162">
        <v>0</v>
      </c>
      <c r="O162">
        <v>0</v>
      </c>
    </row>
    <row r="163" spans="3:15" x14ac:dyDescent="0.3">
      <c r="C163" t="s">
        <v>364</v>
      </c>
      <c r="D163" t="s">
        <v>366</v>
      </c>
      <c r="E163">
        <v>130210</v>
      </c>
      <c r="H163" t="s">
        <v>523</v>
      </c>
      <c r="K163">
        <v>0</v>
      </c>
      <c r="M163">
        <v>0</v>
      </c>
      <c r="O163">
        <v>0</v>
      </c>
    </row>
    <row r="164" spans="3:15" x14ac:dyDescent="0.3">
      <c r="C164" t="s">
        <v>364</v>
      </c>
      <c r="D164" t="s">
        <v>366</v>
      </c>
      <c r="E164">
        <v>130211</v>
      </c>
      <c r="H164" t="s">
        <v>524</v>
      </c>
      <c r="K164">
        <v>0</v>
      </c>
      <c r="M164">
        <v>0</v>
      </c>
      <c r="O164">
        <v>0</v>
      </c>
    </row>
    <row r="165" spans="3:15" x14ac:dyDescent="0.3">
      <c r="C165" t="s">
        <v>364</v>
      </c>
      <c r="D165" t="s">
        <v>366</v>
      </c>
      <c r="E165">
        <v>130212</v>
      </c>
      <c r="H165" t="s">
        <v>525</v>
      </c>
      <c r="K165">
        <v>0</v>
      </c>
      <c r="M165">
        <v>0</v>
      </c>
      <c r="O165">
        <v>0</v>
      </c>
    </row>
    <row r="166" spans="3:15" x14ac:dyDescent="0.3">
      <c r="C166" t="s">
        <v>364</v>
      </c>
      <c r="D166" t="s">
        <v>366</v>
      </c>
      <c r="E166">
        <v>130213</v>
      </c>
      <c r="H166" t="s">
        <v>526</v>
      </c>
      <c r="K166">
        <v>0</v>
      </c>
      <c r="M166">
        <v>0</v>
      </c>
      <c r="O166">
        <v>0</v>
      </c>
    </row>
    <row r="167" spans="3:15" x14ac:dyDescent="0.3">
      <c r="C167" t="s">
        <v>364</v>
      </c>
      <c r="D167" t="s">
        <v>366</v>
      </c>
      <c r="E167">
        <v>130214</v>
      </c>
      <c r="H167" t="s">
        <v>527</v>
      </c>
      <c r="K167">
        <v>0</v>
      </c>
      <c r="M167">
        <v>0</v>
      </c>
      <c r="O167">
        <v>0</v>
      </c>
    </row>
    <row r="168" spans="3:15" x14ac:dyDescent="0.3">
      <c r="C168" t="s">
        <v>364</v>
      </c>
      <c r="D168" t="s">
        <v>366</v>
      </c>
      <c r="E168">
        <v>130220</v>
      </c>
      <c r="H168" t="s">
        <v>528</v>
      </c>
      <c r="K168">
        <v>0</v>
      </c>
      <c r="M168">
        <v>0</v>
      </c>
      <c r="O168">
        <v>0</v>
      </c>
    </row>
    <row r="169" spans="3:15" x14ac:dyDescent="0.3">
      <c r="C169" t="s">
        <v>364</v>
      </c>
      <c r="D169" t="s">
        <v>366</v>
      </c>
      <c r="E169">
        <v>130221</v>
      </c>
      <c r="H169" t="s">
        <v>529</v>
      </c>
      <c r="K169">
        <v>0</v>
      </c>
      <c r="M169">
        <v>0</v>
      </c>
      <c r="O169">
        <v>0</v>
      </c>
    </row>
    <row r="170" spans="3:15" x14ac:dyDescent="0.3">
      <c r="C170" t="s">
        <v>364</v>
      </c>
      <c r="D170" t="s">
        <v>366</v>
      </c>
      <c r="E170">
        <v>130222</v>
      </c>
      <c r="H170" t="s">
        <v>530</v>
      </c>
      <c r="K170">
        <v>0</v>
      </c>
      <c r="M170">
        <v>0</v>
      </c>
      <c r="O170">
        <v>0</v>
      </c>
    </row>
    <row r="171" spans="3:15" x14ac:dyDescent="0.3">
      <c r="C171" t="s">
        <v>364</v>
      </c>
      <c r="D171" t="s">
        <v>366</v>
      </c>
      <c r="E171">
        <v>130223</v>
      </c>
      <c r="H171" t="s">
        <v>531</v>
      </c>
      <c r="K171">
        <v>0</v>
      </c>
      <c r="M171">
        <v>0</v>
      </c>
      <c r="O171">
        <v>0</v>
      </c>
    </row>
    <row r="172" spans="3:15" x14ac:dyDescent="0.3">
      <c r="C172" t="s">
        <v>364</v>
      </c>
      <c r="D172" t="s">
        <v>366</v>
      </c>
      <c r="E172">
        <v>130224</v>
      </c>
      <c r="H172" t="s">
        <v>532</v>
      </c>
      <c r="K172">
        <v>0</v>
      </c>
      <c r="M172">
        <v>0</v>
      </c>
      <c r="O172">
        <v>0</v>
      </c>
    </row>
    <row r="173" spans="3:15" x14ac:dyDescent="0.3">
      <c r="C173" t="s">
        <v>364</v>
      </c>
      <c r="D173" t="s">
        <v>366</v>
      </c>
      <c r="E173">
        <v>130230</v>
      </c>
      <c r="H173" t="s">
        <v>533</v>
      </c>
      <c r="K173">
        <v>0</v>
      </c>
      <c r="M173">
        <v>0</v>
      </c>
      <c r="O173">
        <v>0</v>
      </c>
    </row>
    <row r="174" spans="3:15" x14ac:dyDescent="0.3">
      <c r="C174" t="s">
        <v>364</v>
      </c>
      <c r="D174" t="s">
        <v>366</v>
      </c>
      <c r="E174">
        <v>130231</v>
      </c>
      <c r="H174" t="s">
        <v>534</v>
      </c>
      <c r="K174">
        <v>0</v>
      </c>
      <c r="M174">
        <v>0</v>
      </c>
      <c r="O174">
        <v>0</v>
      </c>
    </row>
    <row r="175" spans="3:15" x14ac:dyDescent="0.3">
      <c r="C175" t="s">
        <v>364</v>
      </c>
      <c r="D175" t="s">
        <v>366</v>
      </c>
      <c r="E175">
        <v>130232</v>
      </c>
      <c r="H175" t="s">
        <v>535</v>
      </c>
      <c r="K175">
        <v>0</v>
      </c>
      <c r="M175">
        <v>0</v>
      </c>
      <c r="O175">
        <v>0</v>
      </c>
    </row>
    <row r="176" spans="3:15" x14ac:dyDescent="0.3">
      <c r="C176" t="s">
        <v>364</v>
      </c>
      <c r="D176" t="s">
        <v>366</v>
      </c>
      <c r="E176">
        <v>130233</v>
      </c>
      <c r="H176" t="s">
        <v>536</v>
      </c>
      <c r="K176">
        <v>0</v>
      </c>
      <c r="M176">
        <v>0</v>
      </c>
      <c r="O176">
        <v>0</v>
      </c>
    </row>
    <row r="177" spans="3:15" x14ac:dyDescent="0.3">
      <c r="C177" t="s">
        <v>364</v>
      </c>
      <c r="D177" t="s">
        <v>366</v>
      </c>
      <c r="E177">
        <v>130234</v>
      </c>
      <c r="H177" t="s">
        <v>537</v>
      </c>
      <c r="K177">
        <v>0</v>
      </c>
      <c r="M177">
        <v>0</v>
      </c>
      <c r="O177">
        <v>0</v>
      </c>
    </row>
    <row r="178" spans="3:15" x14ac:dyDescent="0.3">
      <c r="C178" t="s">
        <v>364</v>
      </c>
      <c r="D178" t="s">
        <v>366</v>
      </c>
      <c r="E178">
        <v>130300</v>
      </c>
      <c r="H178" t="s">
        <v>538</v>
      </c>
      <c r="K178">
        <v>0</v>
      </c>
      <c r="M178">
        <v>0</v>
      </c>
      <c r="O178">
        <v>0</v>
      </c>
    </row>
    <row r="179" spans="3:15" x14ac:dyDescent="0.3">
      <c r="C179" t="s">
        <v>364</v>
      </c>
      <c r="D179" t="s">
        <v>366</v>
      </c>
      <c r="E179">
        <v>130301</v>
      </c>
      <c r="H179" t="s">
        <v>539</v>
      </c>
      <c r="K179">
        <v>0</v>
      </c>
      <c r="M179">
        <v>0</v>
      </c>
      <c r="O179">
        <v>0</v>
      </c>
    </row>
    <row r="180" spans="3:15" x14ac:dyDescent="0.3">
      <c r="C180" t="s">
        <v>364</v>
      </c>
      <c r="D180" t="s">
        <v>366</v>
      </c>
      <c r="E180">
        <v>130302</v>
      </c>
      <c r="H180" t="s">
        <v>540</v>
      </c>
      <c r="K180">
        <v>0</v>
      </c>
      <c r="M180">
        <v>0</v>
      </c>
      <c r="O180">
        <v>0</v>
      </c>
    </row>
    <row r="181" spans="3:15" x14ac:dyDescent="0.3">
      <c r="C181" t="s">
        <v>364</v>
      </c>
      <c r="D181" t="s">
        <v>366</v>
      </c>
      <c r="E181">
        <v>130303</v>
      </c>
      <c r="H181" t="s">
        <v>541</v>
      </c>
      <c r="K181">
        <v>0</v>
      </c>
      <c r="M181">
        <v>0</v>
      </c>
      <c r="O181">
        <v>0</v>
      </c>
    </row>
    <row r="182" spans="3:15" x14ac:dyDescent="0.3">
      <c r="C182" t="s">
        <v>364</v>
      </c>
      <c r="D182" t="s">
        <v>366</v>
      </c>
      <c r="E182">
        <v>130304</v>
      </c>
      <c r="H182" t="s">
        <v>542</v>
      </c>
      <c r="K182">
        <v>0</v>
      </c>
      <c r="M182">
        <v>0</v>
      </c>
      <c r="O182">
        <v>0</v>
      </c>
    </row>
    <row r="183" spans="3:15" x14ac:dyDescent="0.3">
      <c r="C183" t="s">
        <v>364</v>
      </c>
      <c r="D183" t="s">
        <v>366</v>
      </c>
      <c r="E183">
        <v>130400</v>
      </c>
      <c r="H183" t="s">
        <v>543</v>
      </c>
      <c r="K183">
        <v>0</v>
      </c>
      <c r="M183">
        <v>0</v>
      </c>
      <c r="O183">
        <v>0</v>
      </c>
    </row>
    <row r="184" spans="3:15" x14ac:dyDescent="0.3">
      <c r="C184" t="s">
        <v>364</v>
      </c>
      <c r="D184" t="s">
        <v>366</v>
      </c>
      <c r="E184">
        <v>130401</v>
      </c>
      <c r="H184" t="s">
        <v>544</v>
      </c>
      <c r="K184">
        <v>0</v>
      </c>
      <c r="M184">
        <v>0</v>
      </c>
      <c r="O184">
        <v>0</v>
      </c>
    </row>
    <row r="185" spans="3:15" x14ac:dyDescent="0.3">
      <c r="C185" t="s">
        <v>364</v>
      </c>
      <c r="D185" t="s">
        <v>366</v>
      </c>
      <c r="E185">
        <v>130402</v>
      </c>
      <c r="H185" t="s">
        <v>545</v>
      </c>
      <c r="K185">
        <v>0</v>
      </c>
      <c r="M185">
        <v>0</v>
      </c>
      <c r="O185">
        <v>0</v>
      </c>
    </row>
    <row r="186" spans="3:15" x14ac:dyDescent="0.3">
      <c r="C186" t="s">
        <v>364</v>
      </c>
      <c r="D186" t="s">
        <v>366</v>
      </c>
      <c r="E186">
        <v>130403</v>
      </c>
      <c r="H186" t="s">
        <v>546</v>
      </c>
      <c r="K186">
        <v>0</v>
      </c>
      <c r="M186">
        <v>0</v>
      </c>
      <c r="O186">
        <v>0</v>
      </c>
    </row>
    <row r="187" spans="3:15" x14ac:dyDescent="0.3">
      <c r="C187" t="s">
        <v>364</v>
      </c>
      <c r="D187" t="s">
        <v>366</v>
      </c>
      <c r="E187">
        <v>130500</v>
      </c>
      <c r="H187" t="s">
        <v>547</v>
      </c>
      <c r="K187">
        <v>0</v>
      </c>
      <c r="M187">
        <v>0</v>
      </c>
      <c r="O187">
        <v>0</v>
      </c>
    </row>
    <row r="188" spans="3:15" x14ac:dyDescent="0.3">
      <c r="C188" t="s">
        <v>364</v>
      </c>
      <c r="D188" t="s">
        <v>366</v>
      </c>
      <c r="E188">
        <v>130501</v>
      </c>
      <c r="H188" t="s">
        <v>548</v>
      </c>
      <c r="K188">
        <v>0</v>
      </c>
      <c r="M188">
        <v>0</v>
      </c>
      <c r="O188">
        <v>0</v>
      </c>
    </row>
    <row r="189" spans="3:15" x14ac:dyDescent="0.3">
      <c r="C189" t="s">
        <v>364</v>
      </c>
      <c r="D189" t="s">
        <v>366</v>
      </c>
      <c r="E189">
        <v>130502</v>
      </c>
      <c r="H189" t="s">
        <v>549</v>
      </c>
      <c r="K189">
        <v>0</v>
      </c>
      <c r="M189">
        <v>0</v>
      </c>
      <c r="O189">
        <v>0</v>
      </c>
    </row>
    <row r="190" spans="3:15" x14ac:dyDescent="0.3">
      <c r="C190" t="s">
        <v>364</v>
      </c>
      <c r="D190" t="s">
        <v>366</v>
      </c>
      <c r="E190">
        <v>130503</v>
      </c>
      <c r="H190" t="s">
        <v>550</v>
      </c>
      <c r="K190">
        <v>0</v>
      </c>
      <c r="M190">
        <v>0</v>
      </c>
      <c r="O190">
        <v>0</v>
      </c>
    </row>
    <row r="191" spans="3:15" x14ac:dyDescent="0.3">
      <c r="C191" t="s">
        <v>364</v>
      </c>
      <c r="D191" t="s">
        <v>366</v>
      </c>
      <c r="E191">
        <v>132000</v>
      </c>
      <c r="H191" t="s">
        <v>551</v>
      </c>
      <c r="K191">
        <v>0</v>
      </c>
      <c r="M191">
        <v>0</v>
      </c>
      <c r="O191">
        <v>0</v>
      </c>
    </row>
    <row r="192" spans="3:15" x14ac:dyDescent="0.3">
      <c r="C192" t="s">
        <v>364</v>
      </c>
      <c r="D192" t="s">
        <v>366</v>
      </c>
      <c r="E192">
        <v>132001</v>
      </c>
      <c r="H192" t="s">
        <v>552</v>
      </c>
      <c r="K192">
        <v>0</v>
      </c>
      <c r="M192">
        <v>0</v>
      </c>
      <c r="O192">
        <v>0</v>
      </c>
    </row>
    <row r="193" spans="3:17" x14ac:dyDescent="0.3">
      <c r="C193" t="s">
        <v>364</v>
      </c>
      <c r="D193" t="s">
        <v>366</v>
      </c>
      <c r="E193">
        <v>132002</v>
      </c>
      <c r="H193" t="s">
        <v>553</v>
      </c>
      <c r="K193">
        <v>0</v>
      </c>
      <c r="M193">
        <v>0</v>
      </c>
      <c r="O193">
        <v>0</v>
      </c>
    </row>
    <row r="194" spans="3:17" x14ac:dyDescent="0.3">
      <c r="C194" t="s">
        <v>364</v>
      </c>
      <c r="D194" t="s">
        <v>366</v>
      </c>
      <c r="E194">
        <v>132003</v>
      </c>
      <c r="H194" t="s">
        <v>554</v>
      </c>
      <c r="K194">
        <v>0</v>
      </c>
      <c r="M194">
        <v>0</v>
      </c>
      <c r="O194">
        <v>0</v>
      </c>
    </row>
    <row r="195" spans="3:17" x14ac:dyDescent="0.3">
      <c r="C195" t="s">
        <v>364</v>
      </c>
      <c r="D195" t="s">
        <v>366</v>
      </c>
      <c r="E195">
        <v>132004</v>
      </c>
      <c r="H195" t="s">
        <v>555</v>
      </c>
      <c r="K195">
        <v>0</v>
      </c>
      <c r="M195">
        <v>0</v>
      </c>
      <c r="O195">
        <v>0</v>
      </c>
    </row>
    <row r="196" spans="3:17" x14ac:dyDescent="0.3">
      <c r="C196" t="s">
        <v>364</v>
      </c>
      <c r="D196" t="s">
        <v>366</v>
      </c>
      <c r="E196">
        <v>132005</v>
      </c>
      <c r="H196" t="s">
        <v>556</v>
      </c>
      <c r="K196">
        <v>0</v>
      </c>
      <c r="M196">
        <v>0</v>
      </c>
      <c r="O196">
        <v>0</v>
      </c>
    </row>
    <row r="197" spans="3:17" x14ac:dyDescent="0.3">
      <c r="C197" t="s">
        <v>364</v>
      </c>
      <c r="D197" t="s">
        <v>366</v>
      </c>
      <c r="E197">
        <v>132007</v>
      </c>
      <c r="H197" t="s">
        <v>557</v>
      </c>
      <c r="K197">
        <v>0</v>
      </c>
      <c r="M197">
        <v>0</v>
      </c>
      <c r="O197">
        <v>0</v>
      </c>
    </row>
    <row r="198" spans="3:17" x14ac:dyDescent="0.3">
      <c r="C198" t="s">
        <v>364</v>
      </c>
      <c r="D198" t="s">
        <v>366</v>
      </c>
      <c r="E198">
        <v>132008</v>
      </c>
      <c r="H198" t="s">
        <v>558</v>
      </c>
      <c r="K198">
        <v>0</v>
      </c>
      <c r="M198">
        <v>0</v>
      </c>
      <c r="O198">
        <v>0</v>
      </c>
    </row>
    <row r="199" spans="3:17" x14ac:dyDescent="0.3">
      <c r="C199" t="s">
        <v>364</v>
      </c>
      <c r="D199" t="s">
        <v>366</v>
      </c>
      <c r="E199">
        <v>1130500</v>
      </c>
      <c r="H199" t="s">
        <v>547</v>
      </c>
      <c r="K199" s="37">
        <v>16632294.91</v>
      </c>
      <c r="M199" s="37">
        <v>16673106.67</v>
      </c>
      <c r="O199" s="37">
        <v>-40811.760000000002</v>
      </c>
      <c r="Q199">
        <v>-0.2</v>
      </c>
    </row>
    <row r="200" spans="3:17" x14ac:dyDescent="0.3">
      <c r="C200" t="s">
        <v>364</v>
      </c>
      <c r="D200" t="s">
        <v>366</v>
      </c>
      <c r="E200">
        <v>1130501</v>
      </c>
      <c r="H200" t="s">
        <v>548</v>
      </c>
      <c r="K200">
        <v>0</v>
      </c>
      <c r="M200">
        <v>0</v>
      </c>
      <c r="O200">
        <v>0</v>
      </c>
    </row>
    <row r="201" spans="3:17" x14ac:dyDescent="0.3">
      <c r="C201" t="s">
        <v>364</v>
      </c>
      <c r="D201" t="s">
        <v>366</v>
      </c>
      <c r="E201">
        <v>1130502</v>
      </c>
      <c r="H201" t="s">
        <v>549</v>
      </c>
      <c r="K201">
        <v>0</v>
      </c>
      <c r="M201">
        <v>0</v>
      </c>
      <c r="O201">
        <v>0</v>
      </c>
    </row>
    <row r="202" spans="3:17" x14ac:dyDescent="0.3">
      <c r="C202" t="s">
        <v>364</v>
      </c>
      <c r="D202" t="s">
        <v>366</v>
      </c>
      <c r="E202">
        <v>1130503</v>
      </c>
      <c r="H202" t="s">
        <v>550</v>
      </c>
      <c r="K202">
        <v>0</v>
      </c>
      <c r="M202">
        <v>0</v>
      </c>
      <c r="O202">
        <v>0</v>
      </c>
    </row>
    <row r="203" spans="3:17" x14ac:dyDescent="0.3">
      <c r="C203" t="s">
        <v>364</v>
      </c>
      <c r="D203" t="s">
        <v>366</v>
      </c>
      <c r="E203">
        <v>1130504</v>
      </c>
      <c r="H203" t="s">
        <v>559</v>
      </c>
      <c r="K203">
        <v>0</v>
      </c>
      <c r="M203">
        <v>0</v>
      </c>
      <c r="O203">
        <v>0</v>
      </c>
    </row>
    <row r="204" spans="3:17" x14ac:dyDescent="0.3">
      <c r="C204" t="s">
        <v>364</v>
      </c>
      <c r="D204" t="s">
        <v>366</v>
      </c>
      <c r="E204">
        <v>1131740</v>
      </c>
      <c r="H204" t="s">
        <v>560</v>
      </c>
      <c r="K204" s="37">
        <v>63494122.420000002</v>
      </c>
      <c r="M204" s="37">
        <v>657981.54</v>
      </c>
      <c r="O204" s="37">
        <v>62836140.880000003</v>
      </c>
      <c r="Q204">
        <v>9549.7999999999993</v>
      </c>
    </row>
    <row r="205" spans="3:17" x14ac:dyDescent="0.3">
      <c r="C205" t="s">
        <v>364</v>
      </c>
      <c r="D205" t="s">
        <v>366</v>
      </c>
      <c r="E205">
        <v>1131741</v>
      </c>
      <c r="H205" t="s">
        <v>561</v>
      </c>
      <c r="K205">
        <v>0</v>
      </c>
      <c r="M205">
        <v>0</v>
      </c>
      <c r="O205">
        <v>0</v>
      </c>
    </row>
    <row r="206" spans="3:17" x14ac:dyDescent="0.3">
      <c r="C206" t="s">
        <v>364</v>
      </c>
      <c r="D206" t="s">
        <v>366</v>
      </c>
      <c r="E206">
        <v>1131742</v>
      </c>
      <c r="H206" t="s">
        <v>562</v>
      </c>
      <c r="K206">
        <v>0</v>
      </c>
      <c r="M206">
        <v>0</v>
      </c>
      <c r="O206">
        <v>0</v>
      </c>
    </row>
    <row r="207" spans="3:17" x14ac:dyDescent="0.3">
      <c r="C207" t="s">
        <v>364</v>
      </c>
      <c r="D207" t="s">
        <v>366</v>
      </c>
      <c r="E207">
        <v>1131743</v>
      </c>
      <c r="H207" t="s">
        <v>563</v>
      </c>
      <c r="K207">
        <v>0</v>
      </c>
      <c r="M207">
        <v>0</v>
      </c>
      <c r="O207">
        <v>0</v>
      </c>
    </row>
    <row r="208" spans="3:17" x14ac:dyDescent="0.3">
      <c r="C208" t="s">
        <v>364</v>
      </c>
      <c r="D208" t="s">
        <v>366</v>
      </c>
      <c r="E208">
        <v>1131744</v>
      </c>
      <c r="H208" t="s">
        <v>564</v>
      </c>
      <c r="K208">
        <v>0</v>
      </c>
      <c r="M208">
        <v>0</v>
      </c>
      <c r="O208">
        <v>0</v>
      </c>
    </row>
    <row r="209" spans="3:18" x14ac:dyDescent="0.3">
      <c r="C209" t="s">
        <v>364</v>
      </c>
      <c r="D209" t="s">
        <v>366</v>
      </c>
      <c r="E209">
        <v>1131750</v>
      </c>
      <c r="H209" t="s">
        <v>565</v>
      </c>
      <c r="K209">
        <v>0</v>
      </c>
      <c r="M209">
        <v>0</v>
      </c>
      <c r="O209">
        <v>0</v>
      </c>
    </row>
    <row r="210" spans="3:18" x14ac:dyDescent="0.3">
      <c r="C210" t="s">
        <v>364</v>
      </c>
      <c r="D210" t="s">
        <v>366</v>
      </c>
      <c r="E210">
        <v>1131751</v>
      </c>
      <c r="H210" t="s">
        <v>566</v>
      </c>
      <c r="K210">
        <v>0</v>
      </c>
      <c r="M210">
        <v>0</v>
      </c>
      <c r="O210">
        <v>0</v>
      </c>
    </row>
    <row r="211" spans="3:18" x14ac:dyDescent="0.3">
      <c r="C211" t="s">
        <v>364</v>
      </c>
      <c r="D211" t="s">
        <v>366</v>
      </c>
      <c r="E211">
        <v>1131752</v>
      </c>
      <c r="H211" t="s">
        <v>567</v>
      </c>
      <c r="K211">
        <v>0</v>
      </c>
      <c r="M211">
        <v>0</v>
      </c>
      <c r="O211">
        <v>0</v>
      </c>
    </row>
    <row r="212" spans="3:18" x14ac:dyDescent="0.3">
      <c r="C212" t="s">
        <v>364</v>
      </c>
      <c r="D212" t="s">
        <v>366</v>
      </c>
      <c r="E212">
        <v>1131753</v>
      </c>
      <c r="H212" t="s">
        <v>568</v>
      </c>
      <c r="K212">
        <v>0</v>
      </c>
      <c r="M212">
        <v>0</v>
      </c>
      <c r="O212">
        <v>0</v>
      </c>
    </row>
    <row r="213" spans="3:18" x14ac:dyDescent="0.3">
      <c r="C213" t="s">
        <v>364</v>
      </c>
      <c r="D213" t="s">
        <v>366</v>
      </c>
      <c r="E213">
        <v>1131754</v>
      </c>
      <c r="H213" t="s">
        <v>569</v>
      </c>
      <c r="K213">
        <v>0</v>
      </c>
      <c r="M213">
        <v>0</v>
      </c>
      <c r="O213">
        <v>0</v>
      </c>
    </row>
    <row r="214" spans="3:18" x14ac:dyDescent="0.3">
      <c r="C214" t="s">
        <v>364</v>
      </c>
      <c r="D214" t="s">
        <v>366</v>
      </c>
      <c r="E214">
        <v>1131760</v>
      </c>
      <c r="H214" t="s">
        <v>570</v>
      </c>
      <c r="K214" s="37">
        <v>8627.15</v>
      </c>
      <c r="M214" s="37">
        <v>8627.15</v>
      </c>
      <c r="O214">
        <v>0</v>
      </c>
    </row>
    <row r="215" spans="3:18" x14ac:dyDescent="0.3">
      <c r="C215" t="s">
        <v>364</v>
      </c>
      <c r="D215" t="s">
        <v>366</v>
      </c>
      <c r="E215">
        <v>1131761</v>
      </c>
      <c r="H215" t="s">
        <v>571</v>
      </c>
      <c r="K215">
        <v>0</v>
      </c>
      <c r="M215">
        <v>0</v>
      </c>
      <c r="O215">
        <v>0</v>
      </c>
    </row>
    <row r="216" spans="3:18" x14ac:dyDescent="0.3">
      <c r="C216" t="s">
        <v>364</v>
      </c>
      <c r="D216" t="s">
        <v>366</v>
      </c>
      <c r="E216">
        <v>1131762</v>
      </c>
      <c r="H216" t="s">
        <v>572</v>
      </c>
      <c r="K216">
        <v>0</v>
      </c>
      <c r="M216">
        <v>0</v>
      </c>
      <c r="O216">
        <v>0</v>
      </c>
    </row>
    <row r="217" spans="3:18" x14ac:dyDescent="0.3">
      <c r="C217" t="s">
        <v>364</v>
      </c>
      <c r="D217" t="s">
        <v>366</v>
      </c>
      <c r="E217">
        <v>1131763</v>
      </c>
      <c r="H217" t="s">
        <v>573</v>
      </c>
      <c r="K217">
        <v>0</v>
      </c>
      <c r="M217">
        <v>0</v>
      </c>
      <c r="O217">
        <v>0</v>
      </c>
    </row>
    <row r="218" spans="3:18" x14ac:dyDescent="0.3">
      <c r="C218" t="s">
        <v>364</v>
      </c>
      <c r="D218" t="s">
        <v>366</v>
      </c>
      <c r="E218">
        <v>1131764</v>
      </c>
      <c r="H218" t="s">
        <v>574</v>
      </c>
      <c r="K218">
        <v>0</v>
      </c>
      <c r="M218">
        <v>0</v>
      </c>
      <c r="O218">
        <v>0</v>
      </c>
    </row>
    <row r="219" spans="3:18" x14ac:dyDescent="0.3">
      <c r="E219" t="s">
        <v>575</v>
      </c>
      <c r="K219" s="37">
        <v>80135044.480000004</v>
      </c>
      <c r="M219" s="37">
        <v>17339715.359999999</v>
      </c>
      <c r="O219" s="37">
        <v>62795329.119999997</v>
      </c>
      <c r="Q219">
        <v>362.1</v>
      </c>
      <c r="R219" t="s">
        <v>438</v>
      </c>
    </row>
    <row r="220" spans="3:18" x14ac:dyDescent="0.3">
      <c r="C220" t="s">
        <v>364</v>
      </c>
      <c r="D220" t="s">
        <v>366</v>
      </c>
      <c r="E220">
        <v>131100</v>
      </c>
      <c r="H220" t="s">
        <v>576</v>
      </c>
      <c r="K220">
        <v>0</v>
      </c>
      <c r="M220">
        <v>0</v>
      </c>
      <c r="O220">
        <v>0</v>
      </c>
    </row>
    <row r="221" spans="3:18" x14ac:dyDescent="0.3">
      <c r="C221" t="s">
        <v>364</v>
      </c>
      <c r="D221" t="s">
        <v>366</v>
      </c>
      <c r="E221">
        <v>131101</v>
      </c>
      <c r="H221" t="s">
        <v>577</v>
      </c>
      <c r="K221">
        <v>0</v>
      </c>
      <c r="M221">
        <v>0</v>
      </c>
      <c r="O221">
        <v>0</v>
      </c>
    </row>
    <row r="222" spans="3:18" x14ac:dyDescent="0.3">
      <c r="C222" t="s">
        <v>364</v>
      </c>
      <c r="D222" t="s">
        <v>366</v>
      </c>
      <c r="E222">
        <v>131102</v>
      </c>
      <c r="H222" t="s">
        <v>578</v>
      </c>
      <c r="K222">
        <v>0</v>
      </c>
      <c r="M222">
        <v>0</v>
      </c>
      <c r="O222">
        <v>0</v>
      </c>
    </row>
    <row r="223" spans="3:18" x14ac:dyDescent="0.3">
      <c r="C223" t="s">
        <v>364</v>
      </c>
      <c r="D223" t="s">
        <v>366</v>
      </c>
      <c r="E223">
        <v>131103</v>
      </c>
      <c r="H223" t="s">
        <v>579</v>
      </c>
      <c r="K223">
        <v>0</v>
      </c>
      <c r="M223">
        <v>0</v>
      </c>
      <c r="O223">
        <v>0</v>
      </c>
    </row>
    <row r="224" spans="3:18" x14ac:dyDescent="0.3">
      <c r="C224" t="s">
        <v>364</v>
      </c>
      <c r="D224" t="s">
        <v>366</v>
      </c>
      <c r="E224">
        <v>131110</v>
      </c>
      <c r="H224" t="s">
        <v>580</v>
      </c>
      <c r="K224">
        <v>0</v>
      </c>
      <c r="M224">
        <v>0</v>
      </c>
      <c r="O224">
        <v>0</v>
      </c>
    </row>
    <row r="225" spans="3:15" x14ac:dyDescent="0.3">
      <c r="C225" t="s">
        <v>364</v>
      </c>
      <c r="D225" t="s">
        <v>366</v>
      </c>
      <c r="E225">
        <v>131111</v>
      </c>
      <c r="H225" t="s">
        <v>581</v>
      </c>
      <c r="K225">
        <v>0</v>
      </c>
      <c r="M225">
        <v>0</v>
      </c>
      <c r="O225">
        <v>0</v>
      </c>
    </row>
    <row r="226" spans="3:15" x14ac:dyDescent="0.3">
      <c r="C226" t="s">
        <v>364</v>
      </c>
      <c r="D226" t="s">
        <v>366</v>
      </c>
      <c r="E226">
        <v>131112</v>
      </c>
      <c r="H226" t="s">
        <v>582</v>
      </c>
      <c r="K226">
        <v>0</v>
      </c>
      <c r="M226">
        <v>0</v>
      </c>
      <c r="O226">
        <v>0</v>
      </c>
    </row>
    <row r="227" spans="3:15" x14ac:dyDescent="0.3">
      <c r="C227" t="s">
        <v>364</v>
      </c>
      <c r="D227" t="s">
        <v>366</v>
      </c>
      <c r="E227">
        <v>131113</v>
      </c>
      <c r="H227" t="s">
        <v>583</v>
      </c>
      <c r="K227">
        <v>0</v>
      </c>
      <c r="M227">
        <v>0</v>
      </c>
      <c r="O227">
        <v>0</v>
      </c>
    </row>
    <row r="228" spans="3:15" x14ac:dyDescent="0.3">
      <c r="C228" t="s">
        <v>364</v>
      </c>
      <c r="D228" t="s">
        <v>366</v>
      </c>
      <c r="E228">
        <v>131114</v>
      </c>
      <c r="H228" t="s">
        <v>584</v>
      </c>
      <c r="K228">
        <v>0</v>
      </c>
      <c r="M228">
        <v>0</v>
      </c>
      <c r="O228">
        <v>0</v>
      </c>
    </row>
    <row r="229" spans="3:15" x14ac:dyDescent="0.3">
      <c r="C229" t="s">
        <v>364</v>
      </c>
      <c r="D229" t="s">
        <v>366</v>
      </c>
      <c r="E229">
        <v>131120</v>
      </c>
      <c r="H229" t="s">
        <v>585</v>
      </c>
      <c r="K229">
        <v>0</v>
      </c>
      <c r="M229">
        <v>0</v>
      </c>
      <c r="O229">
        <v>0</v>
      </c>
    </row>
    <row r="230" spans="3:15" x14ac:dyDescent="0.3">
      <c r="C230" t="s">
        <v>364</v>
      </c>
      <c r="D230" t="s">
        <v>366</v>
      </c>
      <c r="E230">
        <v>131121</v>
      </c>
      <c r="H230" t="s">
        <v>586</v>
      </c>
      <c r="K230">
        <v>0</v>
      </c>
      <c r="M230">
        <v>0</v>
      </c>
      <c r="O230">
        <v>0</v>
      </c>
    </row>
    <row r="231" spans="3:15" x14ac:dyDescent="0.3">
      <c r="C231" t="s">
        <v>364</v>
      </c>
      <c r="D231" t="s">
        <v>366</v>
      </c>
      <c r="E231">
        <v>131122</v>
      </c>
      <c r="H231" t="s">
        <v>582</v>
      </c>
      <c r="K231">
        <v>0</v>
      </c>
      <c r="M231">
        <v>0</v>
      </c>
      <c r="O231">
        <v>0</v>
      </c>
    </row>
    <row r="232" spans="3:15" x14ac:dyDescent="0.3">
      <c r="C232" t="s">
        <v>364</v>
      </c>
      <c r="D232" t="s">
        <v>366</v>
      </c>
      <c r="E232">
        <v>131123</v>
      </c>
      <c r="H232" t="s">
        <v>587</v>
      </c>
      <c r="K232">
        <v>0</v>
      </c>
      <c r="M232">
        <v>0</v>
      </c>
      <c r="O232">
        <v>0</v>
      </c>
    </row>
    <row r="233" spans="3:15" x14ac:dyDescent="0.3">
      <c r="C233" t="s">
        <v>364</v>
      </c>
      <c r="D233" t="s">
        <v>366</v>
      </c>
      <c r="E233">
        <v>131124</v>
      </c>
      <c r="H233" t="s">
        <v>588</v>
      </c>
      <c r="K233">
        <v>0</v>
      </c>
      <c r="M233">
        <v>0</v>
      </c>
      <c r="O233">
        <v>0</v>
      </c>
    </row>
    <row r="234" spans="3:15" x14ac:dyDescent="0.3">
      <c r="C234" t="s">
        <v>364</v>
      </c>
      <c r="D234" t="s">
        <v>366</v>
      </c>
      <c r="E234">
        <v>131200</v>
      </c>
      <c r="H234" t="s">
        <v>589</v>
      </c>
      <c r="K234">
        <v>0</v>
      </c>
      <c r="M234">
        <v>0</v>
      </c>
      <c r="O234">
        <v>0</v>
      </c>
    </row>
    <row r="235" spans="3:15" x14ac:dyDescent="0.3">
      <c r="C235" t="s">
        <v>364</v>
      </c>
      <c r="D235" t="s">
        <v>366</v>
      </c>
      <c r="E235">
        <v>131201</v>
      </c>
      <c r="H235" t="s">
        <v>590</v>
      </c>
      <c r="K235">
        <v>0</v>
      </c>
      <c r="M235">
        <v>0</v>
      </c>
      <c r="O235">
        <v>0</v>
      </c>
    </row>
    <row r="236" spans="3:15" x14ac:dyDescent="0.3">
      <c r="C236" t="s">
        <v>364</v>
      </c>
      <c r="D236" t="s">
        <v>366</v>
      </c>
      <c r="E236">
        <v>131202</v>
      </c>
      <c r="H236" t="s">
        <v>591</v>
      </c>
      <c r="K236">
        <v>0</v>
      </c>
      <c r="M236">
        <v>0</v>
      </c>
      <c r="O236">
        <v>0</v>
      </c>
    </row>
    <row r="237" spans="3:15" x14ac:dyDescent="0.3">
      <c r="C237" t="s">
        <v>364</v>
      </c>
      <c r="D237" t="s">
        <v>366</v>
      </c>
      <c r="E237">
        <v>131203</v>
      </c>
      <c r="H237" t="s">
        <v>592</v>
      </c>
      <c r="K237">
        <v>0</v>
      </c>
      <c r="M237">
        <v>0</v>
      </c>
      <c r="O237">
        <v>0</v>
      </c>
    </row>
    <row r="238" spans="3:15" x14ac:dyDescent="0.3">
      <c r="C238" t="s">
        <v>364</v>
      </c>
      <c r="D238" t="s">
        <v>366</v>
      </c>
      <c r="E238">
        <v>131300</v>
      </c>
      <c r="H238" t="s">
        <v>593</v>
      </c>
      <c r="K238">
        <v>0</v>
      </c>
      <c r="M238">
        <v>0</v>
      </c>
      <c r="O238">
        <v>0</v>
      </c>
    </row>
    <row r="239" spans="3:15" x14ac:dyDescent="0.3">
      <c r="C239" t="s">
        <v>364</v>
      </c>
      <c r="D239" t="s">
        <v>366</v>
      </c>
      <c r="E239">
        <v>131301</v>
      </c>
      <c r="H239" t="s">
        <v>594</v>
      </c>
      <c r="K239">
        <v>0</v>
      </c>
      <c r="M239">
        <v>0</v>
      </c>
      <c r="O239">
        <v>0</v>
      </c>
    </row>
    <row r="240" spans="3:15" x14ac:dyDescent="0.3">
      <c r="C240" t="s">
        <v>364</v>
      </c>
      <c r="D240" t="s">
        <v>366</v>
      </c>
      <c r="E240">
        <v>131302</v>
      </c>
      <c r="H240" t="s">
        <v>595</v>
      </c>
      <c r="K240">
        <v>0</v>
      </c>
      <c r="M240">
        <v>0</v>
      </c>
      <c r="O240">
        <v>0</v>
      </c>
    </row>
    <row r="241" spans="3:18" x14ac:dyDescent="0.3">
      <c r="C241" t="s">
        <v>364</v>
      </c>
      <c r="D241" t="s">
        <v>366</v>
      </c>
      <c r="E241">
        <v>131303</v>
      </c>
      <c r="H241" t="s">
        <v>596</v>
      </c>
      <c r="K241">
        <v>0</v>
      </c>
      <c r="M241">
        <v>0</v>
      </c>
      <c r="O241">
        <v>0</v>
      </c>
    </row>
    <row r="242" spans="3:18" x14ac:dyDescent="0.3">
      <c r="C242" t="s">
        <v>364</v>
      </c>
      <c r="D242" t="s">
        <v>366</v>
      </c>
      <c r="E242">
        <v>131304</v>
      </c>
      <c r="H242" t="s">
        <v>597</v>
      </c>
      <c r="K242">
        <v>0</v>
      </c>
      <c r="M242">
        <v>0</v>
      </c>
      <c r="O242">
        <v>0</v>
      </c>
    </row>
    <row r="243" spans="3:18" x14ac:dyDescent="0.3">
      <c r="C243" t="s">
        <v>364</v>
      </c>
      <c r="D243" t="s">
        <v>366</v>
      </c>
      <c r="E243">
        <v>131500</v>
      </c>
      <c r="H243" t="s">
        <v>598</v>
      </c>
      <c r="K243">
        <v>0</v>
      </c>
      <c r="M243">
        <v>0</v>
      </c>
      <c r="O243">
        <v>0</v>
      </c>
    </row>
    <row r="244" spans="3:18" x14ac:dyDescent="0.3">
      <c r="C244" t="s">
        <v>364</v>
      </c>
      <c r="D244" t="s">
        <v>366</v>
      </c>
      <c r="E244">
        <v>131501</v>
      </c>
      <c r="H244" t="s">
        <v>599</v>
      </c>
      <c r="K244">
        <v>0</v>
      </c>
      <c r="M244">
        <v>0</v>
      </c>
      <c r="O244">
        <v>0</v>
      </c>
    </row>
    <row r="245" spans="3:18" x14ac:dyDescent="0.3">
      <c r="C245" t="s">
        <v>364</v>
      </c>
      <c r="D245" t="s">
        <v>366</v>
      </c>
      <c r="E245">
        <v>131502</v>
      </c>
      <c r="H245" t="s">
        <v>600</v>
      </c>
      <c r="K245">
        <v>0</v>
      </c>
      <c r="M245">
        <v>0</v>
      </c>
      <c r="O245">
        <v>0</v>
      </c>
    </row>
    <row r="246" spans="3:18" x14ac:dyDescent="0.3">
      <c r="C246" t="s">
        <v>364</v>
      </c>
      <c r="D246" t="s">
        <v>366</v>
      </c>
      <c r="E246">
        <v>131503</v>
      </c>
      <c r="H246" t="s">
        <v>601</v>
      </c>
      <c r="K246">
        <v>0</v>
      </c>
      <c r="M246">
        <v>0</v>
      </c>
      <c r="O246">
        <v>0</v>
      </c>
    </row>
    <row r="247" spans="3:18" x14ac:dyDescent="0.3">
      <c r="C247" t="s">
        <v>364</v>
      </c>
      <c r="D247" t="s">
        <v>366</v>
      </c>
      <c r="E247">
        <v>131504</v>
      </c>
      <c r="H247" t="s">
        <v>602</v>
      </c>
      <c r="K247">
        <v>0</v>
      </c>
      <c r="M247">
        <v>0</v>
      </c>
      <c r="O247">
        <v>0</v>
      </c>
    </row>
    <row r="248" spans="3:18" x14ac:dyDescent="0.3">
      <c r="C248" t="s">
        <v>364</v>
      </c>
      <c r="D248" t="s">
        <v>366</v>
      </c>
      <c r="E248">
        <v>1131500</v>
      </c>
      <c r="H248" t="s">
        <v>603</v>
      </c>
      <c r="K248" s="37">
        <v>2356645.87</v>
      </c>
      <c r="M248" s="37">
        <v>4609323.99</v>
      </c>
      <c r="O248" s="37">
        <v>-2252678.12</v>
      </c>
      <c r="Q248">
        <v>-48.9</v>
      </c>
    </row>
    <row r="249" spans="3:18" x14ac:dyDescent="0.3">
      <c r="C249" t="s">
        <v>364</v>
      </c>
      <c r="D249" t="s">
        <v>366</v>
      </c>
      <c r="E249">
        <v>1131501</v>
      </c>
      <c r="H249" t="s">
        <v>604</v>
      </c>
      <c r="K249">
        <v>0</v>
      </c>
      <c r="M249">
        <v>0</v>
      </c>
      <c r="O249">
        <v>0</v>
      </c>
    </row>
    <row r="250" spans="3:18" x14ac:dyDescent="0.3">
      <c r="C250" t="s">
        <v>364</v>
      </c>
      <c r="D250" t="s">
        <v>366</v>
      </c>
      <c r="E250">
        <v>1131502</v>
      </c>
      <c r="H250" t="s">
        <v>605</v>
      </c>
      <c r="K250">
        <v>0</v>
      </c>
      <c r="M250">
        <v>0</v>
      </c>
      <c r="O250">
        <v>0</v>
      </c>
    </row>
    <row r="251" spans="3:18" x14ac:dyDescent="0.3">
      <c r="C251" t="s">
        <v>364</v>
      </c>
      <c r="D251" t="s">
        <v>366</v>
      </c>
      <c r="E251">
        <v>1131503</v>
      </c>
      <c r="H251" t="s">
        <v>606</v>
      </c>
      <c r="K251">
        <v>0</v>
      </c>
      <c r="M251">
        <v>0</v>
      </c>
      <c r="O251">
        <v>0</v>
      </c>
    </row>
    <row r="252" spans="3:18" x14ac:dyDescent="0.3">
      <c r="C252" t="s">
        <v>364</v>
      </c>
      <c r="D252" t="s">
        <v>366</v>
      </c>
      <c r="E252">
        <v>1131504</v>
      </c>
      <c r="H252" t="s">
        <v>607</v>
      </c>
      <c r="K252">
        <v>0</v>
      </c>
      <c r="M252">
        <v>0</v>
      </c>
      <c r="O252">
        <v>0</v>
      </c>
    </row>
    <row r="253" spans="3:18" x14ac:dyDescent="0.3">
      <c r="E253" t="s">
        <v>608</v>
      </c>
      <c r="K253" s="37">
        <v>2356645.87</v>
      </c>
      <c r="M253" s="37">
        <v>4609323.99</v>
      </c>
      <c r="O253" s="37">
        <v>-2252678.12</v>
      </c>
      <c r="Q253">
        <v>-48.9</v>
      </c>
      <c r="R253" t="s">
        <v>438</v>
      </c>
    </row>
    <row r="254" spans="3:18" x14ac:dyDescent="0.3">
      <c r="C254" t="s">
        <v>364</v>
      </c>
      <c r="D254" t="s">
        <v>366</v>
      </c>
      <c r="E254">
        <v>1110112</v>
      </c>
      <c r="H254" t="s">
        <v>609</v>
      </c>
      <c r="K254">
        <v>0</v>
      </c>
      <c r="M254">
        <v>0</v>
      </c>
      <c r="O254">
        <v>0</v>
      </c>
    </row>
    <row r="255" spans="3:18" x14ac:dyDescent="0.3">
      <c r="K255">
        <v>0</v>
      </c>
      <c r="M255">
        <v>0</v>
      </c>
      <c r="O255">
        <v>0</v>
      </c>
      <c r="R255" t="s">
        <v>438</v>
      </c>
    </row>
    <row r="256" spans="3:18" x14ac:dyDescent="0.3">
      <c r="C256" t="s">
        <v>364</v>
      </c>
      <c r="D256" t="s">
        <v>366</v>
      </c>
      <c r="E256">
        <v>133000</v>
      </c>
      <c r="H256" t="s">
        <v>610</v>
      </c>
      <c r="K256">
        <v>0</v>
      </c>
      <c r="M256">
        <v>0</v>
      </c>
      <c r="O256">
        <v>0</v>
      </c>
    </row>
    <row r="257" spans="3:15" x14ac:dyDescent="0.3">
      <c r="C257" t="s">
        <v>364</v>
      </c>
      <c r="D257" t="s">
        <v>366</v>
      </c>
      <c r="E257">
        <v>133001</v>
      </c>
      <c r="H257" t="s">
        <v>611</v>
      </c>
      <c r="K257">
        <v>0</v>
      </c>
      <c r="M257">
        <v>0</v>
      </c>
      <c r="O257">
        <v>0</v>
      </c>
    </row>
    <row r="258" spans="3:15" x14ac:dyDescent="0.3">
      <c r="C258" t="s">
        <v>364</v>
      </c>
      <c r="D258" t="s">
        <v>366</v>
      </c>
      <c r="E258">
        <v>133002</v>
      </c>
      <c r="H258" t="s">
        <v>612</v>
      </c>
      <c r="K258">
        <v>0</v>
      </c>
      <c r="M258">
        <v>0</v>
      </c>
      <c r="O258">
        <v>0</v>
      </c>
    </row>
    <row r="259" spans="3:15" x14ac:dyDescent="0.3">
      <c r="C259" t="s">
        <v>364</v>
      </c>
      <c r="D259" t="s">
        <v>366</v>
      </c>
      <c r="E259">
        <v>133003</v>
      </c>
      <c r="H259" t="s">
        <v>613</v>
      </c>
      <c r="K259">
        <v>0</v>
      </c>
      <c r="M259">
        <v>0</v>
      </c>
      <c r="O259">
        <v>0</v>
      </c>
    </row>
    <row r="260" spans="3:15" x14ac:dyDescent="0.3">
      <c r="C260" t="s">
        <v>364</v>
      </c>
      <c r="D260" t="s">
        <v>366</v>
      </c>
      <c r="E260">
        <v>133004</v>
      </c>
      <c r="H260" t="s">
        <v>614</v>
      </c>
      <c r="K260">
        <v>0</v>
      </c>
      <c r="M260">
        <v>0</v>
      </c>
      <c r="O260">
        <v>0</v>
      </c>
    </row>
    <row r="261" spans="3:15" x14ac:dyDescent="0.3">
      <c r="C261" t="s">
        <v>364</v>
      </c>
      <c r="D261" t="s">
        <v>366</v>
      </c>
      <c r="E261">
        <v>133005</v>
      </c>
      <c r="H261" t="s">
        <v>615</v>
      </c>
      <c r="K261">
        <v>0</v>
      </c>
      <c r="M261">
        <v>0</v>
      </c>
      <c r="O261">
        <v>0</v>
      </c>
    </row>
    <row r="262" spans="3:15" x14ac:dyDescent="0.3">
      <c r="C262" t="s">
        <v>364</v>
      </c>
      <c r="D262" t="s">
        <v>366</v>
      </c>
      <c r="E262">
        <v>133006</v>
      </c>
      <c r="H262" t="s">
        <v>616</v>
      </c>
      <c r="K262">
        <v>0</v>
      </c>
      <c r="M262">
        <v>0</v>
      </c>
      <c r="O262">
        <v>0</v>
      </c>
    </row>
    <row r="263" spans="3:15" x14ac:dyDescent="0.3">
      <c r="C263" t="s">
        <v>364</v>
      </c>
      <c r="D263" t="s">
        <v>366</v>
      </c>
      <c r="E263">
        <v>133007</v>
      </c>
      <c r="H263" t="s">
        <v>617</v>
      </c>
      <c r="K263">
        <v>0</v>
      </c>
      <c r="M263">
        <v>0</v>
      </c>
      <c r="O263">
        <v>0</v>
      </c>
    </row>
    <row r="264" spans="3:15" x14ac:dyDescent="0.3">
      <c r="C264" t="s">
        <v>364</v>
      </c>
      <c r="D264" t="s">
        <v>366</v>
      </c>
      <c r="E264">
        <v>133008</v>
      </c>
      <c r="H264" t="s">
        <v>618</v>
      </c>
      <c r="K264">
        <v>0</v>
      </c>
      <c r="M264">
        <v>0</v>
      </c>
      <c r="O264">
        <v>0</v>
      </c>
    </row>
    <row r="265" spans="3:15" x14ac:dyDescent="0.3">
      <c r="C265" t="s">
        <v>364</v>
      </c>
      <c r="D265" t="s">
        <v>366</v>
      </c>
      <c r="E265">
        <v>133009</v>
      </c>
      <c r="H265" t="s">
        <v>619</v>
      </c>
      <c r="K265">
        <v>0</v>
      </c>
      <c r="M265">
        <v>0</v>
      </c>
      <c r="O265">
        <v>0</v>
      </c>
    </row>
    <row r="266" spans="3:15" x14ac:dyDescent="0.3">
      <c r="C266" t="s">
        <v>364</v>
      </c>
      <c r="D266" t="s">
        <v>366</v>
      </c>
      <c r="E266">
        <v>133010</v>
      </c>
      <c r="H266" t="s">
        <v>620</v>
      </c>
      <c r="K266">
        <v>0</v>
      </c>
      <c r="M266">
        <v>0</v>
      </c>
      <c r="O266">
        <v>0</v>
      </c>
    </row>
    <row r="267" spans="3:15" x14ac:dyDescent="0.3">
      <c r="C267" t="s">
        <v>364</v>
      </c>
      <c r="D267" t="s">
        <v>366</v>
      </c>
      <c r="E267">
        <v>133011</v>
      </c>
      <c r="H267" t="s">
        <v>621</v>
      </c>
      <c r="K267">
        <v>0</v>
      </c>
      <c r="M267">
        <v>0</v>
      </c>
      <c r="O267">
        <v>0</v>
      </c>
    </row>
    <row r="268" spans="3:15" x14ac:dyDescent="0.3">
      <c r="C268" t="s">
        <v>364</v>
      </c>
      <c r="D268" t="s">
        <v>366</v>
      </c>
      <c r="E268">
        <v>133012</v>
      </c>
      <c r="H268" t="s">
        <v>622</v>
      </c>
      <c r="K268">
        <v>0</v>
      </c>
      <c r="M268">
        <v>0</v>
      </c>
      <c r="O268">
        <v>0</v>
      </c>
    </row>
    <row r="269" spans="3:15" x14ac:dyDescent="0.3">
      <c r="C269" t="s">
        <v>364</v>
      </c>
      <c r="D269" t="s">
        <v>366</v>
      </c>
      <c r="E269">
        <v>133100</v>
      </c>
      <c r="H269" t="s">
        <v>623</v>
      </c>
      <c r="K269">
        <v>0</v>
      </c>
      <c r="M269">
        <v>0</v>
      </c>
      <c r="O269">
        <v>0</v>
      </c>
    </row>
    <row r="270" spans="3:15" x14ac:dyDescent="0.3">
      <c r="C270" t="s">
        <v>364</v>
      </c>
      <c r="D270" t="s">
        <v>366</v>
      </c>
      <c r="E270">
        <v>133101</v>
      </c>
      <c r="H270" t="s">
        <v>624</v>
      </c>
      <c r="K270">
        <v>0</v>
      </c>
      <c r="M270">
        <v>0</v>
      </c>
      <c r="O270">
        <v>0</v>
      </c>
    </row>
    <row r="271" spans="3:15" x14ac:dyDescent="0.3">
      <c r="C271" t="s">
        <v>364</v>
      </c>
      <c r="D271" t="s">
        <v>366</v>
      </c>
      <c r="E271">
        <v>133102</v>
      </c>
      <c r="H271" t="s">
        <v>625</v>
      </c>
      <c r="K271">
        <v>0</v>
      </c>
      <c r="M271">
        <v>0</v>
      </c>
      <c r="O271">
        <v>0</v>
      </c>
    </row>
    <row r="272" spans="3:15" x14ac:dyDescent="0.3">
      <c r="C272" t="s">
        <v>364</v>
      </c>
      <c r="D272" t="s">
        <v>366</v>
      </c>
      <c r="E272">
        <v>1133000</v>
      </c>
      <c r="H272" t="s">
        <v>626</v>
      </c>
      <c r="K272">
        <v>0</v>
      </c>
      <c r="M272">
        <v>0</v>
      </c>
      <c r="O272">
        <v>0</v>
      </c>
    </row>
    <row r="273" spans="3:17" x14ac:dyDescent="0.3">
      <c r="C273" t="s">
        <v>364</v>
      </c>
      <c r="D273" t="s">
        <v>366</v>
      </c>
      <c r="E273">
        <v>1133002</v>
      </c>
      <c r="H273" t="s">
        <v>627</v>
      </c>
      <c r="K273">
        <v>0</v>
      </c>
      <c r="M273">
        <v>0</v>
      </c>
      <c r="O273">
        <v>0</v>
      </c>
    </row>
    <row r="274" spans="3:17" x14ac:dyDescent="0.3">
      <c r="C274" t="s">
        <v>364</v>
      </c>
      <c r="D274" t="s">
        <v>366</v>
      </c>
      <c r="E274">
        <v>1133004</v>
      </c>
      <c r="H274" t="s">
        <v>628</v>
      </c>
      <c r="K274">
        <v>0</v>
      </c>
      <c r="M274">
        <v>0</v>
      </c>
      <c r="O274">
        <v>0</v>
      </c>
    </row>
    <row r="275" spans="3:17" x14ac:dyDescent="0.3">
      <c r="C275" t="s">
        <v>364</v>
      </c>
      <c r="D275" t="s">
        <v>366</v>
      </c>
      <c r="E275">
        <v>1133005</v>
      </c>
      <c r="H275" t="s">
        <v>629</v>
      </c>
      <c r="K275" s="37">
        <v>126000000</v>
      </c>
      <c r="M275" s="37">
        <v>134000000</v>
      </c>
      <c r="O275" s="37">
        <v>-8000000</v>
      </c>
      <c r="Q275">
        <v>-6</v>
      </c>
    </row>
    <row r="276" spans="3:17" x14ac:dyDescent="0.3">
      <c r="C276" t="s">
        <v>364</v>
      </c>
      <c r="D276" t="s">
        <v>366</v>
      </c>
      <c r="E276">
        <v>1133006</v>
      </c>
      <c r="H276" t="s">
        <v>630</v>
      </c>
      <c r="K276">
        <v>0</v>
      </c>
      <c r="M276">
        <v>0</v>
      </c>
      <c r="O276">
        <v>0</v>
      </c>
    </row>
    <row r="277" spans="3:17" x14ac:dyDescent="0.3">
      <c r="C277" t="s">
        <v>364</v>
      </c>
      <c r="D277" t="s">
        <v>366</v>
      </c>
      <c r="E277">
        <v>1133007</v>
      </c>
      <c r="H277" t="s">
        <v>631</v>
      </c>
      <c r="K277">
        <v>0</v>
      </c>
      <c r="M277">
        <v>0</v>
      </c>
      <c r="O277">
        <v>0</v>
      </c>
    </row>
    <row r="278" spans="3:17" x14ac:dyDescent="0.3">
      <c r="C278" t="s">
        <v>364</v>
      </c>
      <c r="D278" t="s">
        <v>366</v>
      </c>
      <c r="E278">
        <v>1133009</v>
      </c>
      <c r="H278" t="s">
        <v>632</v>
      </c>
      <c r="K278">
        <v>0</v>
      </c>
      <c r="M278">
        <v>0</v>
      </c>
      <c r="O278">
        <v>0</v>
      </c>
    </row>
    <row r="279" spans="3:17" x14ac:dyDescent="0.3">
      <c r="C279" t="s">
        <v>364</v>
      </c>
      <c r="D279" t="s">
        <v>366</v>
      </c>
      <c r="E279">
        <v>1133013</v>
      </c>
      <c r="H279" t="s">
        <v>633</v>
      </c>
      <c r="K279">
        <v>0</v>
      </c>
      <c r="M279">
        <v>0</v>
      </c>
      <c r="O279">
        <v>0</v>
      </c>
    </row>
    <row r="280" spans="3:17" x14ac:dyDescent="0.3">
      <c r="C280" t="s">
        <v>364</v>
      </c>
      <c r="D280" t="s">
        <v>366</v>
      </c>
      <c r="E280">
        <v>1133014</v>
      </c>
      <c r="H280" t="s">
        <v>634</v>
      </c>
      <c r="K280" s="37">
        <v>343808.22</v>
      </c>
      <c r="M280" s="37">
        <v>609402.74</v>
      </c>
      <c r="O280" s="37">
        <v>-265594.52</v>
      </c>
      <c r="Q280">
        <v>-43.6</v>
      </c>
    </row>
    <row r="281" spans="3:17" x14ac:dyDescent="0.3">
      <c r="C281" t="s">
        <v>364</v>
      </c>
      <c r="D281" t="s">
        <v>366</v>
      </c>
      <c r="E281">
        <v>1133015</v>
      </c>
      <c r="H281" t="s">
        <v>635</v>
      </c>
      <c r="K281">
        <v>0</v>
      </c>
      <c r="M281">
        <v>0</v>
      </c>
      <c r="O281">
        <v>0</v>
      </c>
    </row>
    <row r="282" spans="3:17" x14ac:dyDescent="0.3">
      <c r="C282" t="s">
        <v>364</v>
      </c>
      <c r="D282" t="s">
        <v>366</v>
      </c>
      <c r="E282">
        <v>1133021</v>
      </c>
      <c r="H282" t="s">
        <v>636</v>
      </c>
      <c r="K282">
        <v>0</v>
      </c>
      <c r="M282">
        <v>0</v>
      </c>
      <c r="O282">
        <v>0</v>
      </c>
    </row>
    <row r="283" spans="3:17" x14ac:dyDescent="0.3">
      <c r="C283" t="s">
        <v>364</v>
      </c>
      <c r="D283" t="s">
        <v>366</v>
      </c>
      <c r="E283">
        <v>1133030</v>
      </c>
      <c r="H283" t="s">
        <v>637</v>
      </c>
      <c r="K283">
        <v>0</v>
      </c>
      <c r="M283">
        <v>0</v>
      </c>
      <c r="O283">
        <v>0</v>
      </c>
    </row>
    <row r="284" spans="3:17" x14ac:dyDescent="0.3">
      <c r="C284" t="s">
        <v>364</v>
      </c>
      <c r="D284" t="s">
        <v>366</v>
      </c>
      <c r="E284">
        <v>1133031</v>
      </c>
      <c r="H284" t="s">
        <v>638</v>
      </c>
      <c r="K284">
        <v>0</v>
      </c>
      <c r="M284">
        <v>0</v>
      </c>
      <c r="O284">
        <v>0</v>
      </c>
    </row>
    <row r="285" spans="3:17" x14ac:dyDescent="0.3">
      <c r="C285" t="s">
        <v>364</v>
      </c>
      <c r="D285" t="s">
        <v>366</v>
      </c>
      <c r="E285">
        <v>1133032</v>
      </c>
      <c r="H285" t="s">
        <v>639</v>
      </c>
      <c r="K285">
        <v>0</v>
      </c>
      <c r="M285">
        <v>0</v>
      </c>
      <c r="O285">
        <v>0</v>
      </c>
    </row>
    <row r="286" spans="3:17" x14ac:dyDescent="0.3">
      <c r="C286" t="s">
        <v>364</v>
      </c>
      <c r="D286" t="s">
        <v>366</v>
      </c>
      <c r="E286">
        <v>1133033</v>
      </c>
      <c r="H286" t="s">
        <v>640</v>
      </c>
      <c r="K286">
        <v>0</v>
      </c>
      <c r="M286">
        <v>0</v>
      </c>
      <c r="O286">
        <v>0</v>
      </c>
    </row>
    <row r="287" spans="3:17" x14ac:dyDescent="0.3">
      <c r="C287" t="s">
        <v>364</v>
      </c>
      <c r="D287" t="s">
        <v>366</v>
      </c>
      <c r="E287">
        <v>1133038</v>
      </c>
      <c r="H287" t="s">
        <v>641</v>
      </c>
      <c r="K287">
        <v>0</v>
      </c>
      <c r="M287">
        <v>0</v>
      </c>
      <c r="O287">
        <v>0</v>
      </c>
    </row>
    <row r="288" spans="3:17" x14ac:dyDescent="0.3">
      <c r="C288" t="s">
        <v>364</v>
      </c>
      <c r="D288" t="s">
        <v>366</v>
      </c>
      <c r="E288">
        <v>1133236</v>
      </c>
      <c r="H288" t="s">
        <v>642</v>
      </c>
      <c r="K288">
        <v>0</v>
      </c>
      <c r="M288">
        <v>0</v>
      </c>
      <c r="O288">
        <v>0</v>
      </c>
    </row>
    <row r="289" spans="3:18" x14ac:dyDescent="0.3">
      <c r="C289" t="s">
        <v>364</v>
      </c>
      <c r="D289" t="s">
        <v>366</v>
      </c>
      <c r="E289">
        <v>1133239</v>
      </c>
      <c r="H289" t="s">
        <v>643</v>
      </c>
      <c r="K289">
        <v>0</v>
      </c>
      <c r="M289">
        <v>0</v>
      </c>
      <c r="O289">
        <v>0</v>
      </c>
    </row>
    <row r="290" spans="3:18" x14ac:dyDescent="0.3">
      <c r="C290" t="s">
        <v>364</v>
      </c>
      <c r="D290" t="s">
        <v>366</v>
      </c>
      <c r="E290">
        <v>1133242</v>
      </c>
      <c r="H290" t="s">
        <v>644</v>
      </c>
      <c r="K290">
        <v>0</v>
      </c>
      <c r="M290">
        <v>0</v>
      </c>
      <c r="O290">
        <v>0</v>
      </c>
    </row>
    <row r="291" spans="3:18" x14ac:dyDescent="0.3">
      <c r="C291" t="s">
        <v>364</v>
      </c>
      <c r="D291" t="s">
        <v>366</v>
      </c>
      <c r="E291">
        <v>1133246</v>
      </c>
      <c r="H291" t="s">
        <v>645</v>
      </c>
      <c r="K291">
        <v>0</v>
      </c>
      <c r="M291">
        <v>0</v>
      </c>
      <c r="O291">
        <v>0</v>
      </c>
    </row>
    <row r="292" spans="3:18" x14ac:dyDescent="0.3">
      <c r="C292" t="s">
        <v>364</v>
      </c>
      <c r="D292" t="s">
        <v>366</v>
      </c>
      <c r="E292">
        <v>1140200</v>
      </c>
      <c r="H292" t="s">
        <v>646</v>
      </c>
      <c r="K292">
        <v>0</v>
      </c>
      <c r="M292">
        <v>0</v>
      </c>
      <c r="O292">
        <v>0</v>
      </c>
    </row>
    <row r="293" spans="3:18" x14ac:dyDescent="0.3">
      <c r="E293" t="s">
        <v>647</v>
      </c>
      <c r="K293" s="37">
        <v>126343808.22</v>
      </c>
      <c r="M293" s="37">
        <v>134609402.74000001</v>
      </c>
      <c r="O293" s="37">
        <v>-8265594.5199999996</v>
      </c>
      <c r="Q293">
        <v>-6.1</v>
      </c>
      <c r="R293" t="s">
        <v>438</v>
      </c>
    </row>
    <row r="294" spans="3:18" x14ac:dyDescent="0.3">
      <c r="C294" t="s">
        <v>364</v>
      </c>
      <c r="D294" t="s">
        <v>366</v>
      </c>
      <c r="E294">
        <v>133200</v>
      </c>
      <c r="H294" t="s">
        <v>648</v>
      </c>
      <c r="K294">
        <v>0</v>
      </c>
      <c r="M294">
        <v>0</v>
      </c>
      <c r="O294">
        <v>0</v>
      </c>
    </row>
    <row r="295" spans="3:18" x14ac:dyDescent="0.3">
      <c r="C295" t="s">
        <v>364</v>
      </c>
      <c r="D295" t="s">
        <v>366</v>
      </c>
      <c r="E295">
        <v>133201</v>
      </c>
      <c r="H295" t="s">
        <v>649</v>
      </c>
      <c r="K295">
        <v>0</v>
      </c>
      <c r="M295">
        <v>0</v>
      </c>
      <c r="O295">
        <v>0</v>
      </c>
    </row>
    <row r="296" spans="3:18" x14ac:dyDescent="0.3">
      <c r="C296" t="s">
        <v>364</v>
      </c>
      <c r="D296" t="s">
        <v>366</v>
      </c>
      <c r="E296">
        <v>133202</v>
      </c>
      <c r="H296" t="s">
        <v>650</v>
      </c>
      <c r="K296">
        <v>0</v>
      </c>
      <c r="M296">
        <v>0</v>
      </c>
      <c r="O296">
        <v>0</v>
      </c>
    </row>
    <row r="297" spans="3:18" x14ac:dyDescent="0.3">
      <c r="C297" t="s">
        <v>364</v>
      </c>
      <c r="D297" t="s">
        <v>366</v>
      </c>
      <c r="E297">
        <v>133203</v>
      </c>
      <c r="H297" t="s">
        <v>651</v>
      </c>
      <c r="K297">
        <v>0</v>
      </c>
      <c r="M297">
        <v>0</v>
      </c>
      <c r="O297">
        <v>0</v>
      </c>
    </row>
    <row r="298" spans="3:18" x14ac:dyDescent="0.3">
      <c r="C298" t="s">
        <v>364</v>
      </c>
      <c r="D298" t="s">
        <v>366</v>
      </c>
      <c r="E298">
        <v>133204</v>
      </c>
      <c r="H298" t="s">
        <v>652</v>
      </c>
      <c r="K298">
        <v>0</v>
      </c>
      <c r="M298">
        <v>0</v>
      </c>
      <c r="O298">
        <v>0</v>
      </c>
    </row>
    <row r="299" spans="3:18" x14ac:dyDescent="0.3">
      <c r="C299" t="s">
        <v>364</v>
      </c>
      <c r="D299" t="s">
        <v>366</v>
      </c>
      <c r="E299">
        <v>133205</v>
      </c>
      <c r="H299" t="s">
        <v>653</v>
      </c>
      <c r="K299">
        <v>0</v>
      </c>
      <c r="M299">
        <v>0</v>
      </c>
      <c r="O299">
        <v>0</v>
      </c>
    </row>
    <row r="300" spans="3:18" x14ac:dyDescent="0.3">
      <c r="C300" t="s">
        <v>364</v>
      </c>
      <c r="D300" t="s">
        <v>366</v>
      </c>
      <c r="E300">
        <v>133206</v>
      </c>
      <c r="H300" t="s">
        <v>654</v>
      </c>
      <c r="K300">
        <v>0</v>
      </c>
      <c r="M300">
        <v>0</v>
      </c>
      <c r="O300">
        <v>0</v>
      </c>
    </row>
    <row r="301" spans="3:18" x14ac:dyDescent="0.3">
      <c r="C301" t="s">
        <v>364</v>
      </c>
      <c r="D301" t="s">
        <v>366</v>
      </c>
      <c r="E301">
        <v>133207</v>
      </c>
      <c r="H301" t="s">
        <v>655</v>
      </c>
      <c r="K301">
        <v>0</v>
      </c>
      <c r="M301">
        <v>0</v>
      </c>
      <c r="O301">
        <v>0</v>
      </c>
    </row>
    <row r="302" spans="3:18" x14ac:dyDescent="0.3">
      <c r="C302" t="s">
        <v>364</v>
      </c>
      <c r="D302" t="s">
        <v>366</v>
      </c>
      <c r="E302">
        <v>133208</v>
      </c>
      <c r="H302" t="s">
        <v>656</v>
      </c>
      <c r="K302">
        <v>0</v>
      </c>
      <c r="M302">
        <v>0</v>
      </c>
      <c r="O302">
        <v>0</v>
      </c>
    </row>
    <row r="303" spans="3:18" x14ac:dyDescent="0.3">
      <c r="C303" t="s">
        <v>364</v>
      </c>
      <c r="D303" t="s">
        <v>366</v>
      </c>
      <c r="E303">
        <v>133209</v>
      </c>
      <c r="H303" t="s">
        <v>657</v>
      </c>
      <c r="K303">
        <v>0</v>
      </c>
      <c r="M303">
        <v>0</v>
      </c>
      <c r="O303">
        <v>0</v>
      </c>
    </row>
    <row r="304" spans="3:18" x14ac:dyDescent="0.3">
      <c r="C304" t="s">
        <v>364</v>
      </c>
      <c r="D304" t="s">
        <v>366</v>
      </c>
      <c r="E304">
        <v>133210</v>
      </c>
      <c r="H304" t="s">
        <v>658</v>
      </c>
      <c r="K304">
        <v>0</v>
      </c>
      <c r="M304">
        <v>0</v>
      </c>
      <c r="O304">
        <v>0</v>
      </c>
    </row>
    <row r="305" spans="3:15" x14ac:dyDescent="0.3">
      <c r="C305" t="s">
        <v>364</v>
      </c>
      <c r="D305" t="s">
        <v>366</v>
      </c>
      <c r="E305">
        <v>133211</v>
      </c>
      <c r="H305" t="s">
        <v>659</v>
      </c>
      <c r="K305">
        <v>0</v>
      </c>
      <c r="M305">
        <v>0</v>
      </c>
      <c r="O305">
        <v>0</v>
      </c>
    </row>
    <row r="306" spans="3:15" x14ac:dyDescent="0.3">
      <c r="C306" t="s">
        <v>364</v>
      </c>
      <c r="D306" t="s">
        <v>366</v>
      </c>
      <c r="E306">
        <v>133212</v>
      </c>
      <c r="H306" t="s">
        <v>660</v>
      </c>
      <c r="K306">
        <v>0</v>
      </c>
      <c r="M306">
        <v>0</v>
      </c>
      <c r="O306">
        <v>0</v>
      </c>
    </row>
    <row r="307" spans="3:15" x14ac:dyDescent="0.3">
      <c r="C307" t="s">
        <v>364</v>
      </c>
      <c r="D307" t="s">
        <v>366</v>
      </c>
      <c r="E307">
        <v>133213</v>
      </c>
      <c r="H307" t="s">
        <v>661</v>
      </c>
      <c r="K307">
        <v>0</v>
      </c>
      <c r="M307">
        <v>0</v>
      </c>
      <c r="O307">
        <v>0</v>
      </c>
    </row>
    <row r="308" spans="3:15" x14ac:dyDescent="0.3">
      <c r="C308" t="s">
        <v>364</v>
      </c>
      <c r="D308" t="s">
        <v>366</v>
      </c>
      <c r="E308">
        <v>133214</v>
      </c>
      <c r="H308" t="s">
        <v>662</v>
      </c>
      <c r="K308">
        <v>0</v>
      </c>
      <c r="M308">
        <v>0</v>
      </c>
      <c r="O308">
        <v>0</v>
      </c>
    </row>
    <row r="309" spans="3:15" x14ac:dyDescent="0.3">
      <c r="C309" t="s">
        <v>364</v>
      </c>
      <c r="D309" t="s">
        <v>366</v>
      </c>
      <c r="E309">
        <v>133215</v>
      </c>
      <c r="H309" t="s">
        <v>663</v>
      </c>
      <c r="K309">
        <v>0</v>
      </c>
      <c r="M309">
        <v>0</v>
      </c>
      <c r="O309">
        <v>0</v>
      </c>
    </row>
    <row r="310" spans="3:15" x14ac:dyDescent="0.3">
      <c r="C310" t="s">
        <v>364</v>
      </c>
      <c r="D310" t="s">
        <v>366</v>
      </c>
      <c r="E310">
        <v>133216</v>
      </c>
      <c r="H310" t="s">
        <v>664</v>
      </c>
      <c r="K310">
        <v>0</v>
      </c>
      <c r="M310">
        <v>0</v>
      </c>
      <c r="O310">
        <v>0</v>
      </c>
    </row>
    <row r="311" spans="3:15" x14ac:dyDescent="0.3">
      <c r="C311" t="s">
        <v>364</v>
      </c>
      <c r="D311" t="s">
        <v>366</v>
      </c>
      <c r="E311">
        <v>133218</v>
      </c>
      <c r="H311" t="s">
        <v>665</v>
      </c>
      <c r="K311">
        <v>0</v>
      </c>
      <c r="M311">
        <v>0</v>
      </c>
      <c r="O311">
        <v>0</v>
      </c>
    </row>
    <row r="312" spans="3:15" x14ac:dyDescent="0.3">
      <c r="C312" t="s">
        <v>364</v>
      </c>
      <c r="D312" t="s">
        <v>366</v>
      </c>
      <c r="E312">
        <v>133220</v>
      </c>
      <c r="H312" t="s">
        <v>648</v>
      </c>
      <c r="K312">
        <v>0</v>
      </c>
      <c r="M312">
        <v>0</v>
      </c>
      <c r="O312">
        <v>0</v>
      </c>
    </row>
    <row r="313" spans="3:15" x14ac:dyDescent="0.3">
      <c r="C313" t="s">
        <v>364</v>
      </c>
      <c r="D313" t="s">
        <v>366</v>
      </c>
      <c r="E313">
        <v>133221</v>
      </c>
      <c r="H313" t="s">
        <v>649</v>
      </c>
      <c r="K313">
        <v>0</v>
      </c>
      <c r="M313">
        <v>0</v>
      </c>
      <c r="O313">
        <v>0</v>
      </c>
    </row>
    <row r="314" spans="3:15" x14ac:dyDescent="0.3">
      <c r="C314" t="s">
        <v>364</v>
      </c>
      <c r="D314" t="s">
        <v>366</v>
      </c>
      <c r="E314">
        <v>133222</v>
      </c>
      <c r="H314" t="s">
        <v>650</v>
      </c>
      <c r="K314">
        <v>0</v>
      </c>
      <c r="M314">
        <v>0</v>
      </c>
      <c r="O314">
        <v>0</v>
      </c>
    </row>
    <row r="315" spans="3:15" x14ac:dyDescent="0.3">
      <c r="C315" t="s">
        <v>364</v>
      </c>
      <c r="D315" t="s">
        <v>366</v>
      </c>
      <c r="E315">
        <v>133223</v>
      </c>
      <c r="H315" t="s">
        <v>651</v>
      </c>
      <c r="K315">
        <v>0</v>
      </c>
      <c r="M315">
        <v>0</v>
      </c>
      <c r="O315">
        <v>0</v>
      </c>
    </row>
    <row r="316" spans="3:15" x14ac:dyDescent="0.3">
      <c r="C316" t="s">
        <v>364</v>
      </c>
      <c r="D316" t="s">
        <v>366</v>
      </c>
      <c r="E316">
        <v>133224</v>
      </c>
      <c r="H316" t="s">
        <v>652</v>
      </c>
      <c r="K316">
        <v>0</v>
      </c>
      <c r="M316">
        <v>0</v>
      </c>
      <c r="O316">
        <v>0</v>
      </c>
    </row>
    <row r="317" spans="3:15" x14ac:dyDescent="0.3">
      <c r="C317" t="s">
        <v>364</v>
      </c>
      <c r="D317" t="s">
        <v>366</v>
      </c>
      <c r="E317">
        <v>133225</v>
      </c>
      <c r="H317" t="s">
        <v>653</v>
      </c>
      <c r="K317">
        <v>0</v>
      </c>
      <c r="M317">
        <v>0</v>
      </c>
      <c r="O317">
        <v>0</v>
      </c>
    </row>
    <row r="318" spans="3:15" x14ac:dyDescent="0.3">
      <c r="C318" t="s">
        <v>364</v>
      </c>
      <c r="D318" t="s">
        <v>366</v>
      </c>
      <c r="E318">
        <v>133226</v>
      </c>
      <c r="H318" t="s">
        <v>666</v>
      </c>
      <c r="K318">
        <v>0</v>
      </c>
      <c r="M318">
        <v>0</v>
      </c>
      <c r="O318">
        <v>0</v>
      </c>
    </row>
    <row r="319" spans="3:15" x14ac:dyDescent="0.3">
      <c r="C319" t="s">
        <v>364</v>
      </c>
      <c r="D319" t="s">
        <v>366</v>
      </c>
      <c r="E319">
        <v>133227</v>
      </c>
      <c r="H319" t="s">
        <v>655</v>
      </c>
      <c r="K319">
        <v>0</v>
      </c>
      <c r="M319">
        <v>0</v>
      </c>
      <c r="O319">
        <v>0</v>
      </c>
    </row>
    <row r="320" spans="3:15" x14ac:dyDescent="0.3">
      <c r="C320" t="s">
        <v>364</v>
      </c>
      <c r="D320" t="s">
        <v>366</v>
      </c>
      <c r="E320">
        <v>133228</v>
      </c>
      <c r="H320" t="s">
        <v>656</v>
      </c>
      <c r="K320">
        <v>0</v>
      </c>
      <c r="M320">
        <v>0</v>
      </c>
      <c r="O320">
        <v>0</v>
      </c>
    </row>
    <row r="321" spans="3:17" x14ac:dyDescent="0.3">
      <c r="C321" t="s">
        <v>364</v>
      </c>
      <c r="D321" t="s">
        <v>366</v>
      </c>
      <c r="E321">
        <v>133229</v>
      </c>
      <c r="H321" t="s">
        <v>657</v>
      </c>
      <c r="K321">
        <v>0</v>
      </c>
      <c r="M321">
        <v>0</v>
      </c>
      <c r="O321">
        <v>0</v>
      </c>
    </row>
    <row r="322" spans="3:17" x14ac:dyDescent="0.3">
      <c r="C322" t="s">
        <v>364</v>
      </c>
      <c r="D322" t="s">
        <v>366</v>
      </c>
      <c r="E322">
        <v>133230</v>
      </c>
      <c r="H322" t="s">
        <v>658</v>
      </c>
      <c r="K322">
        <v>0</v>
      </c>
      <c r="M322">
        <v>0</v>
      </c>
      <c r="O322">
        <v>0</v>
      </c>
    </row>
    <row r="323" spans="3:17" x14ac:dyDescent="0.3">
      <c r="C323" t="s">
        <v>364</v>
      </c>
      <c r="D323" t="s">
        <v>366</v>
      </c>
      <c r="E323">
        <v>133231</v>
      </c>
      <c r="H323" t="s">
        <v>659</v>
      </c>
      <c r="K323">
        <v>0</v>
      </c>
      <c r="M323">
        <v>0</v>
      </c>
      <c r="O323">
        <v>0</v>
      </c>
    </row>
    <row r="324" spans="3:17" x14ac:dyDescent="0.3">
      <c r="C324" t="s">
        <v>364</v>
      </c>
      <c r="D324" t="s">
        <v>366</v>
      </c>
      <c r="E324">
        <v>133232</v>
      </c>
      <c r="H324" t="s">
        <v>660</v>
      </c>
      <c r="K324">
        <v>0</v>
      </c>
      <c r="M324">
        <v>0</v>
      </c>
      <c r="O324">
        <v>0</v>
      </c>
    </row>
    <row r="325" spans="3:17" x14ac:dyDescent="0.3">
      <c r="C325" t="s">
        <v>364</v>
      </c>
      <c r="D325" t="s">
        <v>366</v>
      </c>
      <c r="E325">
        <v>133233</v>
      </c>
      <c r="H325" t="s">
        <v>661</v>
      </c>
      <c r="K325">
        <v>0</v>
      </c>
      <c r="M325">
        <v>0</v>
      </c>
      <c r="O325">
        <v>0</v>
      </c>
    </row>
    <row r="326" spans="3:17" x14ac:dyDescent="0.3">
      <c r="C326" t="s">
        <v>364</v>
      </c>
      <c r="D326" t="s">
        <v>366</v>
      </c>
      <c r="E326">
        <v>133234</v>
      </c>
      <c r="H326" t="s">
        <v>662</v>
      </c>
      <c r="K326">
        <v>0</v>
      </c>
      <c r="M326">
        <v>0</v>
      </c>
      <c r="O326">
        <v>0</v>
      </c>
    </row>
    <row r="327" spans="3:17" x14ac:dyDescent="0.3">
      <c r="C327" t="s">
        <v>364</v>
      </c>
      <c r="D327" t="s">
        <v>366</v>
      </c>
      <c r="E327">
        <v>133235</v>
      </c>
      <c r="H327" t="s">
        <v>663</v>
      </c>
      <c r="K327">
        <v>0</v>
      </c>
      <c r="M327">
        <v>0</v>
      </c>
      <c r="O327">
        <v>0</v>
      </c>
    </row>
    <row r="328" spans="3:17" x14ac:dyDescent="0.3">
      <c r="C328" t="s">
        <v>364</v>
      </c>
      <c r="D328" t="s">
        <v>366</v>
      </c>
      <c r="E328">
        <v>133236</v>
      </c>
      <c r="H328" t="s">
        <v>664</v>
      </c>
      <c r="K328">
        <v>0</v>
      </c>
      <c r="M328">
        <v>0</v>
      </c>
      <c r="O328">
        <v>0</v>
      </c>
    </row>
    <row r="329" spans="3:17" x14ac:dyDescent="0.3">
      <c r="C329" t="s">
        <v>364</v>
      </c>
      <c r="D329" t="s">
        <v>366</v>
      </c>
      <c r="E329">
        <v>133238</v>
      </c>
      <c r="H329" t="s">
        <v>665</v>
      </c>
      <c r="K329">
        <v>0</v>
      </c>
      <c r="M329">
        <v>0</v>
      </c>
      <c r="O329">
        <v>0</v>
      </c>
    </row>
    <row r="330" spans="3:17" x14ac:dyDescent="0.3">
      <c r="C330" t="s">
        <v>364</v>
      </c>
      <c r="D330" t="s">
        <v>366</v>
      </c>
      <c r="E330">
        <v>133239</v>
      </c>
      <c r="H330" t="s">
        <v>667</v>
      </c>
      <c r="K330">
        <v>0</v>
      </c>
      <c r="M330">
        <v>0</v>
      </c>
      <c r="O330">
        <v>0</v>
      </c>
    </row>
    <row r="331" spans="3:17" x14ac:dyDescent="0.3">
      <c r="C331" t="s">
        <v>364</v>
      </c>
      <c r="D331" t="s">
        <v>366</v>
      </c>
      <c r="E331">
        <v>1133008</v>
      </c>
      <c r="H331" t="s">
        <v>668</v>
      </c>
      <c r="K331">
        <v>0</v>
      </c>
      <c r="M331">
        <v>0</v>
      </c>
      <c r="O331">
        <v>0</v>
      </c>
    </row>
    <row r="332" spans="3:17" x14ac:dyDescent="0.3">
      <c r="C332" t="s">
        <v>364</v>
      </c>
      <c r="D332" t="s">
        <v>366</v>
      </c>
      <c r="E332">
        <v>1133011</v>
      </c>
      <c r="H332" t="s">
        <v>669</v>
      </c>
      <c r="K332" s="37">
        <v>33367754.879999999</v>
      </c>
      <c r="M332" s="37">
        <v>172389980.72</v>
      </c>
      <c r="O332" s="37">
        <v>-139022225.84</v>
      </c>
      <c r="Q332">
        <v>-80.599999999999994</v>
      </c>
    </row>
    <row r="333" spans="3:17" x14ac:dyDescent="0.3">
      <c r="C333" t="s">
        <v>364</v>
      </c>
      <c r="D333" t="s">
        <v>366</v>
      </c>
      <c r="E333">
        <v>1133012</v>
      </c>
      <c r="H333" t="s">
        <v>670</v>
      </c>
      <c r="K333">
        <v>0</v>
      </c>
      <c r="M333">
        <v>0</v>
      </c>
      <c r="O333">
        <v>0</v>
      </c>
    </row>
    <row r="334" spans="3:17" x14ac:dyDescent="0.3">
      <c r="C334" t="s">
        <v>364</v>
      </c>
      <c r="D334" t="s">
        <v>366</v>
      </c>
      <c r="E334">
        <v>1133016</v>
      </c>
      <c r="H334" t="s">
        <v>671</v>
      </c>
      <c r="K334" s="37">
        <v>213647.28</v>
      </c>
      <c r="M334" s="37">
        <v>298165.3</v>
      </c>
      <c r="O334" s="37">
        <v>-84518.02</v>
      </c>
      <c r="Q334">
        <v>-28.3</v>
      </c>
    </row>
    <row r="335" spans="3:17" x14ac:dyDescent="0.3">
      <c r="C335" t="s">
        <v>364</v>
      </c>
      <c r="D335" t="s">
        <v>366</v>
      </c>
      <c r="E335">
        <v>1133017</v>
      </c>
      <c r="H335" t="s">
        <v>672</v>
      </c>
      <c r="K335">
        <v>0</v>
      </c>
      <c r="M335">
        <v>0</v>
      </c>
      <c r="O335">
        <v>0</v>
      </c>
    </row>
    <row r="336" spans="3:17" x14ac:dyDescent="0.3">
      <c r="C336" t="s">
        <v>364</v>
      </c>
      <c r="D336" t="s">
        <v>366</v>
      </c>
      <c r="E336">
        <v>1133036</v>
      </c>
      <c r="H336" t="s">
        <v>673</v>
      </c>
      <c r="K336">
        <v>0</v>
      </c>
      <c r="M336">
        <v>0</v>
      </c>
      <c r="O336">
        <v>0</v>
      </c>
    </row>
    <row r="337" spans="3:18" x14ac:dyDescent="0.3">
      <c r="C337" t="s">
        <v>364</v>
      </c>
      <c r="D337" t="s">
        <v>366</v>
      </c>
      <c r="E337">
        <v>1133237</v>
      </c>
      <c r="H337" t="s">
        <v>674</v>
      </c>
      <c r="K337">
        <v>0</v>
      </c>
      <c r="M337">
        <v>0</v>
      </c>
      <c r="O337">
        <v>0</v>
      </c>
    </row>
    <row r="338" spans="3:18" x14ac:dyDescent="0.3">
      <c r="C338" t="s">
        <v>364</v>
      </c>
      <c r="D338" t="s">
        <v>366</v>
      </c>
      <c r="E338">
        <v>1133238</v>
      </c>
      <c r="H338" t="s">
        <v>675</v>
      </c>
      <c r="K338">
        <v>0</v>
      </c>
      <c r="M338">
        <v>0</v>
      </c>
      <c r="O338">
        <v>0</v>
      </c>
    </row>
    <row r="339" spans="3:18" x14ac:dyDescent="0.3">
      <c r="C339" t="s">
        <v>364</v>
      </c>
      <c r="D339" t="s">
        <v>366</v>
      </c>
      <c r="E339">
        <v>1133245</v>
      </c>
      <c r="H339" t="s">
        <v>676</v>
      </c>
      <c r="K339">
        <v>0</v>
      </c>
      <c r="M339">
        <v>0</v>
      </c>
      <c r="O339">
        <v>0</v>
      </c>
    </row>
    <row r="340" spans="3:18" x14ac:dyDescent="0.3">
      <c r="E340" t="s">
        <v>677</v>
      </c>
      <c r="K340" s="37">
        <v>33581402.159999996</v>
      </c>
      <c r="M340" s="37">
        <v>172688146.02000001</v>
      </c>
      <c r="O340" s="37">
        <v>-139106743.86000001</v>
      </c>
      <c r="Q340">
        <v>-80.599999999999994</v>
      </c>
      <c r="R340" t="s">
        <v>438</v>
      </c>
    </row>
    <row r="341" spans="3:18" x14ac:dyDescent="0.3">
      <c r="C341" t="s">
        <v>364</v>
      </c>
      <c r="D341" t="s">
        <v>366</v>
      </c>
      <c r="E341">
        <v>133217</v>
      </c>
      <c r="H341" t="s">
        <v>678</v>
      </c>
      <c r="K341">
        <v>0</v>
      </c>
      <c r="M341">
        <v>0</v>
      </c>
      <c r="O341">
        <v>0</v>
      </c>
    </row>
    <row r="342" spans="3:18" x14ac:dyDescent="0.3">
      <c r="C342" t="s">
        <v>364</v>
      </c>
      <c r="D342" t="s">
        <v>366</v>
      </c>
      <c r="E342">
        <v>133237</v>
      </c>
      <c r="H342" t="s">
        <v>679</v>
      </c>
      <c r="K342">
        <v>0</v>
      </c>
      <c r="M342">
        <v>0</v>
      </c>
      <c r="O342">
        <v>0</v>
      </c>
    </row>
    <row r="343" spans="3:18" x14ac:dyDescent="0.3">
      <c r="C343" t="s">
        <v>364</v>
      </c>
      <c r="D343" t="s">
        <v>366</v>
      </c>
      <c r="E343">
        <v>1133259</v>
      </c>
      <c r="H343" t="s">
        <v>680</v>
      </c>
      <c r="K343" s="37">
        <v>31854209.710000001</v>
      </c>
      <c r="M343" s="37">
        <v>32194115.539999999</v>
      </c>
      <c r="O343" s="37">
        <v>-339905.83</v>
      </c>
      <c r="Q343">
        <v>-1.1000000000000001</v>
      </c>
    </row>
    <row r="344" spans="3:18" x14ac:dyDescent="0.3">
      <c r="C344" t="s">
        <v>364</v>
      </c>
      <c r="D344" t="s">
        <v>366</v>
      </c>
      <c r="E344">
        <v>1133260</v>
      </c>
      <c r="H344" t="s">
        <v>681</v>
      </c>
      <c r="K344" s="37">
        <v>15650.13</v>
      </c>
      <c r="M344" s="37">
        <v>10978.36</v>
      </c>
      <c r="O344" s="37">
        <v>4671.7700000000004</v>
      </c>
      <c r="Q344">
        <v>42.6</v>
      </c>
    </row>
    <row r="345" spans="3:18" x14ac:dyDescent="0.3">
      <c r="E345" t="s">
        <v>682</v>
      </c>
      <c r="K345" s="37">
        <v>31869859.84</v>
      </c>
      <c r="M345" s="37">
        <v>32205093.899999999</v>
      </c>
      <c r="O345" s="37">
        <v>-335234.06</v>
      </c>
      <c r="Q345">
        <v>-1</v>
      </c>
      <c r="R345" t="s">
        <v>438</v>
      </c>
    </row>
    <row r="346" spans="3:18" x14ac:dyDescent="0.3">
      <c r="C346" t="s">
        <v>364</v>
      </c>
      <c r="D346" t="s">
        <v>366</v>
      </c>
      <c r="E346">
        <v>1133034</v>
      </c>
      <c r="H346" t="s">
        <v>683</v>
      </c>
      <c r="K346">
        <v>0</v>
      </c>
      <c r="M346">
        <v>0</v>
      </c>
      <c r="O346">
        <v>0</v>
      </c>
    </row>
    <row r="347" spans="3:18" x14ac:dyDescent="0.3">
      <c r="C347" t="s">
        <v>364</v>
      </c>
      <c r="D347" t="s">
        <v>366</v>
      </c>
      <c r="E347">
        <v>1133240</v>
      </c>
      <c r="H347" t="s">
        <v>684</v>
      </c>
      <c r="K347">
        <v>0</v>
      </c>
      <c r="M347">
        <v>0</v>
      </c>
      <c r="O347">
        <v>0</v>
      </c>
    </row>
    <row r="348" spans="3:18" x14ac:dyDescent="0.3">
      <c r="C348" t="s">
        <v>364</v>
      </c>
      <c r="D348" t="s">
        <v>366</v>
      </c>
      <c r="E348">
        <v>1133243</v>
      </c>
      <c r="H348" t="s">
        <v>685</v>
      </c>
      <c r="K348">
        <v>0</v>
      </c>
      <c r="M348">
        <v>0</v>
      </c>
      <c r="O348">
        <v>0</v>
      </c>
    </row>
    <row r="349" spans="3:18" x14ac:dyDescent="0.3">
      <c r="C349" t="s">
        <v>364</v>
      </c>
      <c r="D349" t="s">
        <v>366</v>
      </c>
      <c r="E349">
        <v>1133261</v>
      </c>
      <c r="H349" t="s">
        <v>686</v>
      </c>
      <c r="K349" s="37">
        <v>14687801.550000001</v>
      </c>
      <c r="M349" s="37">
        <v>14922887.890000001</v>
      </c>
      <c r="O349" s="37">
        <v>-235086.34</v>
      </c>
      <c r="Q349">
        <v>-1.6</v>
      </c>
    </row>
    <row r="350" spans="3:18" x14ac:dyDescent="0.3">
      <c r="C350" t="s">
        <v>364</v>
      </c>
      <c r="D350" t="s">
        <v>366</v>
      </c>
      <c r="E350">
        <v>1133262</v>
      </c>
      <c r="H350" t="s">
        <v>687</v>
      </c>
      <c r="K350" s="37">
        <v>49749.67</v>
      </c>
      <c r="M350" s="37">
        <v>80426.48</v>
      </c>
      <c r="O350" s="37">
        <v>-30676.81</v>
      </c>
      <c r="Q350">
        <v>-38.1</v>
      </c>
    </row>
    <row r="351" spans="3:18" x14ac:dyDescent="0.3">
      <c r="K351" s="37">
        <v>14737551.220000001</v>
      </c>
      <c r="M351" s="37">
        <v>15003314.369999999</v>
      </c>
      <c r="O351" s="37">
        <v>-265763.15000000002</v>
      </c>
      <c r="Q351">
        <v>-1.8</v>
      </c>
      <c r="R351" t="s">
        <v>438</v>
      </c>
    </row>
    <row r="352" spans="3:18" x14ac:dyDescent="0.3">
      <c r="C352" t="s">
        <v>364</v>
      </c>
      <c r="D352" t="s">
        <v>366</v>
      </c>
      <c r="E352">
        <v>1133035</v>
      </c>
      <c r="H352" t="s">
        <v>688</v>
      </c>
      <c r="K352">
        <v>0</v>
      </c>
      <c r="M352">
        <v>0</v>
      </c>
      <c r="O352">
        <v>0</v>
      </c>
    </row>
    <row r="353" spans="3:18" x14ac:dyDescent="0.3">
      <c r="C353" t="s">
        <v>364</v>
      </c>
      <c r="D353" t="s">
        <v>366</v>
      </c>
      <c r="E353">
        <v>1133241</v>
      </c>
      <c r="H353" t="s">
        <v>689</v>
      </c>
      <c r="K353">
        <v>0</v>
      </c>
      <c r="M353">
        <v>0</v>
      </c>
      <c r="O353">
        <v>0</v>
      </c>
    </row>
    <row r="354" spans="3:18" x14ac:dyDescent="0.3">
      <c r="C354" t="s">
        <v>364</v>
      </c>
      <c r="D354" t="s">
        <v>366</v>
      </c>
      <c r="E354">
        <v>1133244</v>
      </c>
      <c r="H354" t="s">
        <v>690</v>
      </c>
      <c r="K354">
        <v>0</v>
      </c>
      <c r="M354">
        <v>0</v>
      </c>
      <c r="O354">
        <v>0</v>
      </c>
    </row>
    <row r="355" spans="3:18" x14ac:dyDescent="0.3">
      <c r="K355">
        <v>0</v>
      </c>
      <c r="M355">
        <v>0</v>
      </c>
      <c r="O355">
        <v>0</v>
      </c>
      <c r="R355" t="s">
        <v>438</v>
      </c>
    </row>
    <row r="356" spans="3:18" x14ac:dyDescent="0.3">
      <c r="C356" t="s">
        <v>364</v>
      </c>
      <c r="D356" t="s">
        <v>366</v>
      </c>
      <c r="E356">
        <v>138500</v>
      </c>
      <c r="H356" t="s">
        <v>691</v>
      </c>
      <c r="K356">
        <v>0</v>
      </c>
      <c r="M356">
        <v>0</v>
      </c>
      <c r="O356">
        <v>0</v>
      </c>
    </row>
    <row r="357" spans="3:18" x14ac:dyDescent="0.3">
      <c r="E357" t="s">
        <v>692</v>
      </c>
      <c r="K357">
        <v>0</v>
      </c>
      <c r="M357">
        <v>0</v>
      </c>
      <c r="O357">
        <v>0</v>
      </c>
      <c r="R357" t="s">
        <v>438</v>
      </c>
    </row>
    <row r="358" spans="3:18" x14ac:dyDescent="0.3">
      <c r="C358" t="s">
        <v>364</v>
      </c>
      <c r="D358" t="s">
        <v>366</v>
      </c>
      <c r="E358">
        <v>137000</v>
      </c>
      <c r="H358" t="s">
        <v>693</v>
      </c>
      <c r="K358">
        <v>0</v>
      </c>
      <c r="M358">
        <v>0</v>
      </c>
      <c r="O358">
        <v>0</v>
      </c>
    </row>
    <row r="359" spans="3:18" x14ac:dyDescent="0.3">
      <c r="E359" t="s">
        <v>694</v>
      </c>
      <c r="K359">
        <v>0</v>
      </c>
      <c r="M359">
        <v>0</v>
      </c>
      <c r="O359">
        <v>0</v>
      </c>
      <c r="R359" t="s">
        <v>438</v>
      </c>
    </row>
    <row r="360" spans="3:18" x14ac:dyDescent="0.3">
      <c r="C360" t="s">
        <v>364</v>
      </c>
      <c r="D360" t="s">
        <v>366</v>
      </c>
      <c r="E360">
        <v>133250</v>
      </c>
      <c r="H360" t="s">
        <v>695</v>
      </c>
      <c r="K360">
        <v>0</v>
      </c>
      <c r="M360">
        <v>0</v>
      </c>
      <c r="O360">
        <v>0</v>
      </c>
    </row>
    <row r="361" spans="3:18" x14ac:dyDescent="0.3">
      <c r="C361" t="s">
        <v>364</v>
      </c>
      <c r="D361" t="s">
        <v>366</v>
      </c>
      <c r="E361">
        <v>133251</v>
      </c>
      <c r="H361" t="s">
        <v>696</v>
      </c>
      <c r="K361">
        <v>0</v>
      </c>
      <c r="M361">
        <v>0</v>
      </c>
      <c r="O361">
        <v>0</v>
      </c>
    </row>
    <row r="362" spans="3:18" x14ac:dyDescent="0.3">
      <c r="C362" t="s">
        <v>364</v>
      </c>
      <c r="D362" t="s">
        <v>366</v>
      </c>
      <c r="E362">
        <v>133252</v>
      </c>
      <c r="H362" t="s">
        <v>697</v>
      </c>
      <c r="K362">
        <v>0</v>
      </c>
      <c r="M362">
        <v>0</v>
      </c>
      <c r="O362">
        <v>0</v>
      </c>
    </row>
    <row r="363" spans="3:18" x14ac:dyDescent="0.3">
      <c r="C363" t="s">
        <v>364</v>
      </c>
      <c r="D363" t="s">
        <v>366</v>
      </c>
      <c r="E363">
        <v>133253</v>
      </c>
      <c r="H363" t="s">
        <v>697</v>
      </c>
      <c r="K363">
        <v>0</v>
      </c>
      <c r="M363">
        <v>0</v>
      </c>
      <c r="O363">
        <v>0</v>
      </c>
    </row>
    <row r="364" spans="3:18" x14ac:dyDescent="0.3">
      <c r="C364" t="s">
        <v>364</v>
      </c>
      <c r="D364" t="s">
        <v>366</v>
      </c>
      <c r="E364">
        <v>133254</v>
      </c>
      <c r="H364" t="s">
        <v>698</v>
      </c>
      <c r="K364">
        <v>0</v>
      </c>
      <c r="M364">
        <v>0</v>
      </c>
      <c r="O364">
        <v>0</v>
      </c>
    </row>
    <row r="365" spans="3:18" x14ac:dyDescent="0.3">
      <c r="C365" t="s">
        <v>364</v>
      </c>
      <c r="D365" t="s">
        <v>366</v>
      </c>
      <c r="E365">
        <v>1133251</v>
      </c>
      <c r="H365" t="s">
        <v>699</v>
      </c>
      <c r="K365">
        <v>0</v>
      </c>
      <c r="M365">
        <v>0</v>
      </c>
      <c r="O365">
        <v>0</v>
      </c>
    </row>
    <row r="366" spans="3:18" x14ac:dyDescent="0.3">
      <c r="C366" t="s">
        <v>364</v>
      </c>
      <c r="D366" t="s">
        <v>366</v>
      </c>
      <c r="E366">
        <v>1133252</v>
      </c>
      <c r="H366" t="s">
        <v>700</v>
      </c>
      <c r="K366">
        <v>0</v>
      </c>
      <c r="M366">
        <v>0</v>
      </c>
      <c r="O366">
        <v>0</v>
      </c>
    </row>
    <row r="367" spans="3:18" x14ac:dyDescent="0.3">
      <c r="C367" t="s">
        <v>364</v>
      </c>
      <c r="D367" t="s">
        <v>366</v>
      </c>
      <c r="E367">
        <v>1133253</v>
      </c>
      <c r="H367" t="s">
        <v>701</v>
      </c>
      <c r="K367">
        <v>0</v>
      </c>
      <c r="M367">
        <v>0</v>
      </c>
      <c r="O367">
        <v>0</v>
      </c>
    </row>
    <row r="368" spans="3:18" x14ac:dyDescent="0.3">
      <c r="C368" t="s">
        <v>364</v>
      </c>
      <c r="D368" t="s">
        <v>366</v>
      </c>
      <c r="E368">
        <v>1133254</v>
      </c>
      <c r="H368" t="s">
        <v>702</v>
      </c>
      <c r="K368" s="37">
        <v>495000000</v>
      </c>
      <c r="M368" s="37">
        <v>480000000</v>
      </c>
      <c r="O368" s="37">
        <v>15000000</v>
      </c>
      <c r="Q368">
        <v>3.1</v>
      </c>
    </row>
    <row r="369" spans="3:18" x14ac:dyDescent="0.3">
      <c r="C369" t="s">
        <v>364</v>
      </c>
      <c r="D369" t="s">
        <v>366</v>
      </c>
      <c r="E369">
        <v>1133255</v>
      </c>
      <c r="H369" t="s">
        <v>703</v>
      </c>
      <c r="K369" s="37">
        <v>318529649</v>
      </c>
      <c r="M369" s="37">
        <v>314756309.26999998</v>
      </c>
      <c r="O369" s="37">
        <v>3773339.73</v>
      </c>
      <c r="Q369">
        <v>1.2</v>
      </c>
    </row>
    <row r="370" spans="3:18" x14ac:dyDescent="0.3">
      <c r="C370" t="s">
        <v>364</v>
      </c>
      <c r="D370" t="s">
        <v>366</v>
      </c>
      <c r="E370">
        <v>1133256</v>
      </c>
      <c r="H370" t="s">
        <v>704</v>
      </c>
      <c r="K370" s="37">
        <v>140000000</v>
      </c>
      <c r="M370" s="37">
        <v>140000000</v>
      </c>
      <c r="O370">
        <v>0</v>
      </c>
    </row>
    <row r="371" spans="3:18" x14ac:dyDescent="0.3">
      <c r="E371" t="s">
        <v>705</v>
      </c>
      <c r="K371" s="37">
        <v>953529649</v>
      </c>
      <c r="M371" s="37">
        <v>934756309.26999998</v>
      </c>
      <c r="O371" s="37">
        <v>18773339.73</v>
      </c>
      <c r="Q371">
        <v>2</v>
      </c>
      <c r="R371" t="s">
        <v>438</v>
      </c>
    </row>
    <row r="372" spans="3:18" x14ac:dyDescent="0.3">
      <c r="C372" t="s">
        <v>364</v>
      </c>
      <c r="D372" t="s">
        <v>366</v>
      </c>
      <c r="E372">
        <v>1133270</v>
      </c>
      <c r="H372" t="s">
        <v>706</v>
      </c>
      <c r="K372" s="37">
        <v>8971300</v>
      </c>
      <c r="M372" s="37">
        <v>8361550</v>
      </c>
      <c r="O372" s="37">
        <v>609750</v>
      </c>
      <c r="Q372">
        <v>7.3</v>
      </c>
    </row>
    <row r="373" spans="3:18" x14ac:dyDescent="0.3">
      <c r="C373" t="s">
        <v>364</v>
      </c>
      <c r="D373" t="s">
        <v>366</v>
      </c>
      <c r="E373">
        <v>1133271</v>
      </c>
      <c r="H373" t="e">
        <f>- AFS-Mark To Market USD</f>
        <v>#NAME?</v>
      </c>
      <c r="K373">
        <v>0</v>
      </c>
      <c r="M373">
        <v>0</v>
      </c>
      <c r="O373">
        <v>0</v>
      </c>
    </row>
    <row r="374" spans="3:18" x14ac:dyDescent="0.3">
      <c r="K374" s="37">
        <v>8971300</v>
      </c>
      <c r="M374" s="37">
        <v>8361550</v>
      </c>
      <c r="O374" s="37">
        <v>609750</v>
      </c>
      <c r="Q374">
        <v>7.3</v>
      </c>
      <c r="R374" t="s">
        <v>438</v>
      </c>
    </row>
    <row r="375" spans="3:18" x14ac:dyDescent="0.3">
      <c r="C375" t="s">
        <v>364</v>
      </c>
      <c r="D375" t="s">
        <v>366</v>
      </c>
      <c r="E375">
        <v>138900</v>
      </c>
      <c r="H375" t="s">
        <v>707</v>
      </c>
      <c r="K375">
        <v>0</v>
      </c>
      <c r="M375">
        <v>0</v>
      </c>
      <c r="O375">
        <v>0</v>
      </c>
    </row>
    <row r="376" spans="3:18" x14ac:dyDescent="0.3">
      <c r="C376" t="s">
        <v>364</v>
      </c>
      <c r="D376" t="s">
        <v>366</v>
      </c>
      <c r="E376">
        <v>138903</v>
      </c>
      <c r="H376" t="s">
        <v>708</v>
      </c>
      <c r="K376">
        <v>0</v>
      </c>
      <c r="M376">
        <v>0</v>
      </c>
      <c r="O376">
        <v>0</v>
      </c>
    </row>
    <row r="377" spans="3:18" x14ac:dyDescent="0.3">
      <c r="E377" t="s">
        <v>709</v>
      </c>
      <c r="K377">
        <v>0</v>
      </c>
      <c r="M377">
        <v>0</v>
      </c>
      <c r="O377">
        <v>0</v>
      </c>
      <c r="R377" t="s">
        <v>438</v>
      </c>
    </row>
    <row r="378" spans="3:18" x14ac:dyDescent="0.3">
      <c r="C378" t="s">
        <v>364</v>
      </c>
      <c r="D378" t="s">
        <v>366</v>
      </c>
      <c r="E378">
        <v>138600</v>
      </c>
      <c r="H378" t="s">
        <v>710</v>
      </c>
      <c r="K378">
        <v>0</v>
      </c>
      <c r="M378">
        <v>0</v>
      </c>
      <c r="O378">
        <v>0</v>
      </c>
    </row>
    <row r="379" spans="3:18" x14ac:dyDescent="0.3">
      <c r="C379" t="s">
        <v>364</v>
      </c>
      <c r="D379" t="s">
        <v>366</v>
      </c>
      <c r="E379">
        <v>138902</v>
      </c>
      <c r="H379" t="s">
        <v>711</v>
      </c>
      <c r="K379">
        <v>0</v>
      </c>
      <c r="M379">
        <v>0</v>
      </c>
      <c r="O379">
        <v>0</v>
      </c>
    </row>
    <row r="380" spans="3:18" x14ac:dyDescent="0.3">
      <c r="C380" t="s">
        <v>364</v>
      </c>
      <c r="D380" t="s">
        <v>366</v>
      </c>
      <c r="E380">
        <v>138904</v>
      </c>
      <c r="H380" t="s">
        <v>712</v>
      </c>
      <c r="K380">
        <v>0</v>
      </c>
      <c r="M380">
        <v>0</v>
      </c>
      <c r="O380">
        <v>0</v>
      </c>
    </row>
    <row r="381" spans="3:18" x14ac:dyDescent="0.3">
      <c r="C381" t="s">
        <v>364</v>
      </c>
      <c r="D381" t="s">
        <v>366</v>
      </c>
      <c r="E381">
        <v>1138902</v>
      </c>
      <c r="H381" t="s">
        <v>713</v>
      </c>
      <c r="K381" s="37">
        <v>1650291.93</v>
      </c>
      <c r="M381" s="37">
        <v>1580196.97</v>
      </c>
      <c r="O381" s="37">
        <v>70094.960000000006</v>
      </c>
      <c r="Q381">
        <v>4.4000000000000004</v>
      </c>
    </row>
    <row r="382" spans="3:18" x14ac:dyDescent="0.3">
      <c r="C382" t="s">
        <v>364</v>
      </c>
      <c r="D382" t="s">
        <v>366</v>
      </c>
      <c r="E382">
        <v>1138910</v>
      </c>
      <c r="H382" t="s">
        <v>714</v>
      </c>
      <c r="K382">
        <v>0</v>
      </c>
      <c r="M382">
        <v>0</v>
      </c>
      <c r="O382">
        <v>0</v>
      </c>
    </row>
    <row r="383" spans="3:18" x14ac:dyDescent="0.3">
      <c r="E383" t="s">
        <v>715</v>
      </c>
      <c r="K383" s="37">
        <v>1650291.93</v>
      </c>
      <c r="M383" s="37">
        <v>1580196.97</v>
      </c>
      <c r="O383" s="37">
        <v>70094.960000000006</v>
      </c>
      <c r="Q383">
        <v>4.4000000000000004</v>
      </c>
      <c r="R383" t="s">
        <v>438</v>
      </c>
    </row>
    <row r="384" spans="3:18" x14ac:dyDescent="0.3">
      <c r="C384" t="s">
        <v>364</v>
      </c>
      <c r="D384" t="s">
        <v>366</v>
      </c>
      <c r="E384">
        <v>136254</v>
      </c>
      <c r="H384" t="s">
        <v>716</v>
      </c>
      <c r="K384">
        <v>0</v>
      </c>
      <c r="M384">
        <v>0</v>
      </c>
      <c r="O384">
        <v>0</v>
      </c>
    </row>
    <row r="385" spans="3:18" x14ac:dyDescent="0.3">
      <c r="C385" t="s">
        <v>364</v>
      </c>
      <c r="D385" t="s">
        <v>366</v>
      </c>
      <c r="E385">
        <v>138901</v>
      </c>
      <c r="H385" t="s">
        <v>717</v>
      </c>
      <c r="K385">
        <v>0</v>
      </c>
      <c r="M385">
        <v>0</v>
      </c>
      <c r="O385">
        <v>0</v>
      </c>
    </row>
    <row r="386" spans="3:18" x14ac:dyDescent="0.3">
      <c r="E386" t="s">
        <v>718</v>
      </c>
      <c r="K386">
        <v>0</v>
      </c>
      <c r="M386">
        <v>0</v>
      </c>
      <c r="O386">
        <v>0</v>
      </c>
      <c r="R386" t="s">
        <v>438</v>
      </c>
    </row>
    <row r="387" spans="3:18" x14ac:dyDescent="0.3">
      <c r="C387" t="s">
        <v>364</v>
      </c>
      <c r="D387" t="s">
        <v>366</v>
      </c>
      <c r="E387">
        <v>134000</v>
      </c>
      <c r="H387" t="s">
        <v>719</v>
      </c>
      <c r="K387">
        <v>0</v>
      </c>
      <c r="M387">
        <v>0</v>
      </c>
      <c r="O387">
        <v>0</v>
      </c>
    </row>
    <row r="388" spans="3:18" x14ac:dyDescent="0.3">
      <c r="C388" t="s">
        <v>364</v>
      </c>
      <c r="D388" t="s">
        <v>366</v>
      </c>
      <c r="E388">
        <v>136000</v>
      </c>
      <c r="H388" t="s">
        <v>720</v>
      </c>
      <c r="K388">
        <v>0</v>
      </c>
      <c r="M388">
        <v>0</v>
      </c>
      <c r="O388">
        <v>0</v>
      </c>
    </row>
    <row r="389" spans="3:18" x14ac:dyDescent="0.3">
      <c r="C389" t="s">
        <v>364</v>
      </c>
      <c r="D389" t="s">
        <v>366</v>
      </c>
      <c r="E389">
        <v>136001</v>
      </c>
      <c r="H389" t="s">
        <v>721</v>
      </c>
      <c r="K389">
        <v>0</v>
      </c>
      <c r="M389">
        <v>0</v>
      </c>
      <c r="O389">
        <v>0</v>
      </c>
    </row>
    <row r="390" spans="3:18" x14ac:dyDescent="0.3">
      <c r="C390" t="s">
        <v>364</v>
      </c>
      <c r="D390" t="s">
        <v>366</v>
      </c>
      <c r="E390">
        <v>1136000</v>
      </c>
      <c r="H390" t="s">
        <v>720</v>
      </c>
      <c r="K390" s="37">
        <v>25920989.359999999</v>
      </c>
      <c r="M390" s="37">
        <v>24499897.120000001</v>
      </c>
      <c r="O390" s="37">
        <v>1421092.24</v>
      </c>
      <c r="Q390">
        <v>5.8</v>
      </c>
    </row>
    <row r="391" spans="3:18" x14ac:dyDescent="0.3">
      <c r="C391" t="s">
        <v>364</v>
      </c>
      <c r="D391" t="s">
        <v>366</v>
      </c>
      <c r="E391">
        <v>1136001</v>
      </c>
      <c r="H391" t="s">
        <v>722</v>
      </c>
      <c r="K391">
        <v>0</v>
      </c>
      <c r="M391">
        <v>0</v>
      </c>
      <c r="O391">
        <v>0</v>
      </c>
    </row>
    <row r="392" spans="3:18" x14ac:dyDescent="0.3">
      <c r="C392" t="s">
        <v>364</v>
      </c>
      <c r="D392" t="s">
        <v>366</v>
      </c>
      <c r="E392">
        <v>1136002</v>
      </c>
      <c r="H392" t="s">
        <v>723</v>
      </c>
      <c r="K392" s="37">
        <v>42462334.600000001</v>
      </c>
      <c r="M392" s="37">
        <v>40468640.68</v>
      </c>
      <c r="O392" s="37">
        <v>1993693.92</v>
      </c>
      <c r="Q392">
        <v>4.9000000000000004</v>
      </c>
    </row>
    <row r="393" spans="3:18" x14ac:dyDescent="0.3">
      <c r="K393" s="37">
        <v>68383323.959999993</v>
      </c>
      <c r="M393" s="37">
        <v>64968537.799999997</v>
      </c>
      <c r="O393" s="37">
        <v>3414786.16</v>
      </c>
      <c r="Q393">
        <v>5.3</v>
      </c>
      <c r="R393" t="s">
        <v>438</v>
      </c>
    </row>
    <row r="394" spans="3:18" x14ac:dyDescent="0.3">
      <c r="E394" t="s">
        <v>724</v>
      </c>
    </row>
    <row r="395" spans="3:18" x14ac:dyDescent="0.3">
      <c r="C395" t="s">
        <v>364</v>
      </c>
      <c r="D395" t="s">
        <v>366</v>
      </c>
      <c r="E395">
        <v>1130506</v>
      </c>
      <c r="H395" t="s">
        <v>725</v>
      </c>
      <c r="K395">
        <v>0</v>
      </c>
      <c r="M395">
        <v>0</v>
      </c>
      <c r="O395">
        <v>0</v>
      </c>
    </row>
    <row r="396" spans="3:18" x14ac:dyDescent="0.3">
      <c r="C396" t="s">
        <v>364</v>
      </c>
      <c r="D396" t="s">
        <v>366</v>
      </c>
      <c r="E396">
        <v>1130507</v>
      </c>
      <c r="H396" t="s">
        <v>726</v>
      </c>
      <c r="K396">
        <v>0</v>
      </c>
      <c r="M396">
        <v>0</v>
      </c>
      <c r="O396">
        <v>0</v>
      </c>
    </row>
    <row r="397" spans="3:18" x14ac:dyDescent="0.3">
      <c r="C397" t="s">
        <v>364</v>
      </c>
      <c r="D397" t="s">
        <v>366</v>
      </c>
      <c r="E397">
        <v>1130509</v>
      </c>
      <c r="H397" t="s">
        <v>727</v>
      </c>
      <c r="K397">
        <v>0</v>
      </c>
      <c r="M397">
        <v>0</v>
      </c>
      <c r="O397">
        <v>0</v>
      </c>
    </row>
    <row r="398" spans="3:18" x14ac:dyDescent="0.3">
      <c r="C398" t="s">
        <v>364</v>
      </c>
      <c r="D398" t="s">
        <v>366</v>
      </c>
      <c r="E398">
        <v>2230000</v>
      </c>
      <c r="H398" t="s">
        <v>728</v>
      </c>
      <c r="K398">
        <v>0</v>
      </c>
      <c r="M398">
        <v>0</v>
      </c>
      <c r="O398">
        <v>0</v>
      </c>
    </row>
    <row r="399" spans="3:18" x14ac:dyDescent="0.3">
      <c r="C399" t="s">
        <v>364</v>
      </c>
      <c r="D399" t="s">
        <v>366</v>
      </c>
      <c r="E399">
        <v>2230001</v>
      </c>
      <c r="H399" t="s">
        <v>729</v>
      </c>
      <c r="K399">
        <v>0</v>
      </c>
      <c r="M399">
        <v>0</v>
      </c>
      <c r="O399">
        <v>0</v>
      </c>
    </row>
    <row r="400" spans="3:18" x14ac:dyDescent="0.3">
      <c r="E400" t="s">
        <v>724</v>
      </c>
      <c r="K400">
        <v>0</v>
      </c>
      <c r="M400">
        <v>0</v>
      </c>
      <c r="O400">
        <v>0</v>
      </c>
      <c r="R400" t="s">
        <v>438</v>
      </c>
    </row>
    <row r="401" spans="3:18" x14ac:dyDescent="0.3">
      <c r="E401" t="s">
        <v>730</v>
      </c>
    </row>
    <row r="402" spans="3:18" x14ac:dyDescent="0.3">
      <c r="C402" t="s">
        <v>364</v>
      </c>
      <c r="D402" t="s">
        <v>366</v>
      </c>
      <c r="E402">
        <v>1150200</v>
      </c>
      <c r="H402" t="s">
        <v>731</v>
      </c>
      <c r="K402">
        <v>0</v>
      </c>
      <c r="M402">
        <v>0</v>
      </c>
      <c r="O402">
        <v>0</v>
      </c>
    </row>
    <row r="403" spans="3:18" x14ac:dyDescent="0.3">
      <c r="C403" t="s">
        <v>364</v>
      </c>
      <c r="D403" t="s">
        <v>366</v>
      </c>
      <c r="E403">
        <v>2293000</v>
      </c>
      <c r="H403" t="s">
        <v>732</v>
      </c>
      <c r="K403">
        <v>0</v>
      </c>
      <c r="M403">
        <v>0</v>
      </c>
      <c r="O403">
        <v>0</v>
      </c>
    </row>
    <row r="404" spans="3:18" x14ac:dyDescent="0.3">
      <c r="C404" t="s">
        <v>364</v>
      </c>
      <c r="D404" t="s">
        <v>366</v>
      </c>
      <c r="E404">
        <v>2293100</v>
      </c>
      <c r="H404" t="s">
        <v>733</v>
      </c>
      <c r="K404">
        <v>0</v>
      </c>
      <c r="M404">
        <v>0</v>
      </c>
      <c r="O404">
        <v>0</v>
      </c>
    </row>
    <row r="405" spans="3:18" x14ac:dyDescent="0.3">
      <c r="E405" t="s">
        <v>730</v>
      </c>
      <c r="K405">
        <v>0</v>
      </c>
      <c r="M405">
        <v>0</v>
      </c>
      <c r="O405">
        <v>0</v>
      </c>
      <c r="R405" t="s">
        <v>438</v>
      </c>
    </row>
    <row r="406" spans="3:18" x14ac:dyDescent="0.3">
      <c r="E406" t="s">
        <v>734</v>
      </c>
    </row>
    <row r="407" spans="3:18" x14ac:dyDescent="0.3">
      <c r="C407" t="s">
        <v>364</v>
      </c>
      <c r="D407" t="s">
        <v>366</v>
      </c>
      <c r="E407">
        <v>1139200</v>
      </c>
      <c r="H407" t="s">
        <v>735</v>
      </c>
      <c r="K407">
        <v>0</v>
      </c>
      <c r="M407">
        <v>0</v>
      </c>
      <c r="O407">
        <v>0</v>
      </c>
    </row>
    <row r="408" spans="3:18" x14ac:dyDescent="0.3">
      <c r="C408" t="s">
        <v>364</v>
      </c>
      <c r="D408" t="s">
        <v>366</v>
      </c>
      <c r="E408">
        <v>1139260</v>
      </c>
      <c r="H408" t="s">
        <v>736</v>
      </c>
      <c r="K408">
        <v>0</v>
      </c>
      <c r="M408">
        <v>0</v>
      </c>
      <c r="O408">
        <v>0</v>
      </c>
    </row>
    <row r="409" spans="3:18" x14ac:dyDescent="0.3">
      <c r="C409" t="s">
        <v>364</v>
      </c>
      <c r="D409" t="s">
        <v>366</v>
      </c>
      <c r="E409">
        <v>2293001</v>
      </c>
      <c r="H409" t="s">
        <v>737</v>
      </c>
      <c r="K409">
        <v>0</v>
      </c>
      <c r="M409">
        <v>0</v>
      </c>
      <c r="O409">
        <v>0</v>
      </c>
    </row>
    <row r="410" spans="3:18" x14ac:dyDescent="0.3">
      <c r="C410" t="s">
        <v>364</v>
      </c>
      <c r="D410" t="s">
        <v>366</v>
      </c>
      <c r="E410">
        <v>2293101</v>
      </c>
      <c r="H410" t="s">
        <v>738</v>
      </c>
      <c r="K410">
        <v>0</v>
      </c>
      <c r="M410">
        <v>0</v>
      </c>
      <c r="O410">
        <v>0</v>
      </c>
    </row>
    <row r="411" spans="3:18" x14ac:dyDescent="0.3">
      <c r="E411" t="s">
        <v>734</v>
      </c>
      <c r="K411">
        <v>0</v>
      </c>
      <c r="M411">
        <v>0</v>
      </c>
      <c r="O411">
        <v>0</v>
      </c>
      <c r="R411" t="s">
        <v>438</v>
      </c>
    </row>
    <row r="412" spans="3:18" x14ac:dyDescent="0.3">
      <c r="E412" t="s">
        <v>739</v>
      </c>
    </row>
    <row r="413" spans="3:18" x14ac:dyDescent="0.3">
      <c r="C413" t="s">
        <v>364</v>
      </c>
      <c r="D413" t="s">
        <v>366</v>
      </c>
      <c r="E413">
        <v>1138700</v>
      </c>
      <c r="H413" t="s">
        <v>740</v>
      </c>
      <c r="K413">
        <v>0</v>
      </c>
      <c r="M413">
        <v>0</v>
      </c>
      <c r="O413">
        <v>0</v>
      </c>
    </row>
    <row r="414" spans="3:18" x14ac:dyDescent="0.3">
      <c r="C414" t="s">
        <v>364</v>
      </c>
      <c r="D414" t="s">
        <v>366</v>
      </c>
      <c r="E414">
        <v>1138900</v>
      </c>
      <c r="H414" t="s">
        <v>741</v>
      </c>
      <c r="K414">
        <v>0</v>
      </c>
      <c r="M414">
        <v>0</v>
      </c>
      <c r="O414">
        <v>0</v>
      </c>
    </row>
    <row r="415" spans="3:18" x14ac:dyDescent="0.3">
      <c r="C415" t="s">
        <v>364</v>
      </c>
      <c r="D415" t="s">
        <v>366</v>
      </c>
      <c r="E415">
        <v>1138903</v>
      </c>
      <c r="H415" t="s">
        <v>742</v>
      </c>
      <c r="K415">
        <v>0</v>
      </c>
      <c r="M415">
        <v>0</v>
      </c>
      <c r="O415">
        <v>0</v>
      </c>
    </row>
    <row r="416" spans="3:18" x14ac:dyDescent="0.3">
      <c r="C416" t="s">
        <v>364</v>
      </c>
      <c r="D416" t="s">
        <v>366</v>
      </c>
      <c r="E416">
        <v>2230215</v>
      </c>
      <c r="H416" t="s">
        <v>743</v>
      </c>
      <c r="K416">
        <v>0</v>
      </c>
      <c r="M416">
        <v>0</v>
      </c>
      <c r="O416">
        <v>0</v>
      </c>
    </row>
    <row r="417" spans="3:18" x14ac:dyDescent="0.3">
      <c r="E417" t="s">
        <v>739</v>
      </c>
      <c r="K417">
        <v>0</v>
      </c>
      <c r="M417">
        <v>0</v>
      </c>
      <c r="O417">
        <v>0</v>
      </c>
      <c r="R417" t="s">
        <v>438</v>
      </c>
    </row>
    <row r="418" spans="3:18" x14ac:dyDescent="0.3">
      <c r="C418" t="s">
        <v>364</v>
      </c>
      <c r="D418" t="s">
        <v>366</v>
      </c>
      <c r="E418">
        <v>134001</v>
      </c>
      <c r="H418" t="s">
        <v>744</v>
      </c>
      <c r="K418">
        <v>0</v>
      </c>
      <c r="M418">
        <v>0</v>
      </c>
      <c r="O418">
        <v>0</v>
      </c>
    </row>
    <row r="419" spans="3:18" x14ac:dyDescent="0.3">
      <c r="K419">
        <v>0</v>
      </c>
      <c r="M419">
        <v>0</v>
      </c>
      <c r="O419">
        <v>0</v>
      </c>
      <c r="R419" t="s">
        <v>438</v>
      </c>
    </row>
    <row r="420" spans="3:18" x14ac:dyDescent="0.3">
      <c r="C420" t="s">
        <v>364</v>
      </c>
      <c r="D420" t="s">
        <v>366</v>
      </c>
      <c r="E420">
        <v>1134001</v>
      </c>
      <c r="H420" t="s">
        <v>745</v>
      </c>
      <c r="K420">
        <v>0</v>
      </c>
      <c r="M420">
        <v>0</v>
      </c>
      <c r="O420">
        <v>0</v>
      </c>
    </row>
    <row r="421" spans="3:18" x14ac:dyDescent="0.3">
      <c r="C421" t="s">
        <v>364</v>
      </c>
      <c r="D421" t="s">
        <v>366</v>
      </c>
      <c r="E421">
        <v>1134002</v>
      </c>
      <c r="H421" t="s">
        <v>746</v>
      </c>
      <c r="K421" s="37">
        <v>7429.87</v>
      </c>
      <c r="M421" s="37">
        <v>58913.26</v>
      </c>
      <c r="O421" s="37">
        <v>-51483.39</v>
      </c>
      <c r="Q421">
        <v>-87.4</v>
      </c>
    </row>
    <row r="422" spans="3:18" x14ac:dyDescent="0.3">
      <c r="C422" t="s">
        <v>364</v>
      </c>
      <c r="D422" t="s">
        <v>366</v>
      </c>
      <c r="E422">
        <v>1138701</v>
      </c>
      <c r="H422" t="s">
        <v>747</v>
      </c>
      <c r="K422">
        <v>0</v>
      </c>
      <c r="M422">
        <v>0</v>
      </c>
      <c r="O422">
        <v>0</v>
      </c>
    </row>
    <row r="423" spans="3:18" x14ac:dyDescent="0.3">
      <c r="K423" s="37">
        <v>7429.87</v>
      </c>
      <c r="M423" s="37">
        <v>58913.26</v>
      </c>
      <c r="O423" s="37">
        <v>-51483.39</v>
      </c>
      <c r="Q423">
        <v>-87.4</v>
      </c>
      <c r="R423" t="s">
        <v>438</v>
      </c>
    </row>
    <row r="424" spans="3:18" x14ac:dyDescent="0.3">
      <c r="C424" t="s">
        <v>364</v>
      </c>
      <c r="D424" t="s">
        <v>366</v>
      </c>
      <c r="E424">
        <v>135000</v>
      </c>
      <c r="H424" t="s">
        <v>748</v>
      </c>
      <c r="K424">
        <v>0</v>
      </c>
      <c r="M424">
        <v>0</v>
      </c>
      <c r="O424">
        <v>0</v>
      </c>
    </row>
    <row r="425" spans="3:18" x14ac:dyDescent="0.3">
      <c r="C425" t="s">
        <v>364</v>
      </c>
      <c r="D425" t="s">
        <v>366</v>
      </c>
      <c r="E425">
        <v>135001</v>
      </c>
      <c r="H425" t="s">
        <v>749</v>
      </c>
      <c r="K425">
        <v>0</v>
      </c>
      <c r="M425">
        <v>0</v>
      </c>
      <c r="O425">
        <v>0</v>
      </c>
    </row>
    <row r="426" spans="3:18" x14ac:dyDescent="0.3">
      <c r="C426" t="s">
        <v>364</v>
      </c>
      <c r="D426" t="s">
        <v>366</v>
      </c>
      <c r="E426">
        <v>135002</v>
      </c>
      <c r="H426" t="s">
        <v>750</v>
      </c>
      <c r="K426">
        <v>0</v>
      </c>
      <c r="M426">
        <v>0</v>
      </c>
      <c r="O426">
        <v>0</v>
      </c>
    </row>
    <row r="427" spans="3:18" x14ac:dyDescent="0.3">
      <c r="C427" t="s">
        <v>364</v>
      </c>
      <c r="D427" t="s">
        <v>366</v>
      </c>
      <c r="E427">
        <v>135003</v>
      </c>
      <c r="H427" t="s">
        <v>751</v>
      </c>
      <c r="K427">
        <v>0</v>
      </c>
      <c r="M427">
        <v>0</v>
      </c>
      <c r="O427">
        <v>0</v>
      </c>
    </row>
    <row r="428" spans="3:18" x14ac:dyDescent="0.3">
      <c r="C428" t="s">
        <v>364</v>
      </c>
      <c r="D428" t="s">
        <v>366</v>
      </c>
      <c r="E428">
        <v>135004</v>
      </c>
      <c r="H428" t="s">
        <v>752</v>
      </c>
      <c r="K428">
        <v>0</v>
      </c>
      <c r="M428">
        <v>0</v>
      </c>
      <c r="O428">
        <v>0</v>
      </c>
    </row>
    <row r="429" spans="3:18" x14ac:dyDescent="0.3">
      <c r="C429" t="s">
        <v>364</v>
      </c>
      <c r="D429" t="s">
        <v>366</v>
      </c>
      <c r="E429">
        <v>135005</v>
      </c>
      <c r="H429" t="s">
        <v>753</v>
      </c>
      <c r="K429">
        <v>0</v>
      </c>
      <c r="M429">
        <v>0</v>
      </c>
      <c r="O429">
        <v>0</v>
      </c>
    </row>
    <row r="430" spans="3:18" x14ac:dyDescent="0.3">
      <c r="C430" t="s">
        <v>364</v>
      </c>
      <c r="D430" t="s">
        <v>366</v>
      </c>
      <c r="E430">
        <v>135006</v>
      </c>
      <c r="H430" t="s">
        <v>754</v>
      </c>
      <c r="K430">
        <v>0</v>
      </c>
      <c r="M430">
        <v>0</v>
      </c>
      <c r="O430">
        <v>0</v>
      </c>
    </row>
    <row r="431" spans="3:18" x14ac:dyDescent="0.3">
      <c r="C431" t="s">
        <v>364</v>
      </c>
      <c r="D431" t="s">
        <v>366</v>
      </c>
      <c r="E431">
        <v>135007</v>
      </c>
      <c r="H431" t="s">
        <v>755</v>
      </c>
      <c r="K431">
        <v>0</v>
      </c>
      <c r="M431">
        <v>0</v>
      </c>
      <c r="O431">
        <v>0</v>
      </c>
    </row>
    <row r="432" spans="3:18" x14ac:dyDescent="0.3">
      <c r="C432" t="s">
        <v>364</v>
      </c>
      <c r="D432" t="s">
        <v>366</v>
      </c>
      <c r="E432">
        <v>135008</v>
      </c>
      <c r="H432" t="s">
        <v>756</v>
      </c>
      <c r="K432">
        <v>0</v>
      </c>
      <c r="M432">
        <v>0</v>
      </c>
      <c r="O432">
        <v>0</v>
      </c>
    </row>
    <row r="433" spans="3:15" x14ac:dyDescent="0.3">
      <c r="C433" t="s">
        <v>364</v>
      </c>
      <c r="D433" t="s">
        <v>366</v>
      </c>
      <c r="E433">
        <v>135009</v>
      </c>
      <c r="H433" t="s">
        <v>757</v>
      </c>
      <c r="K433">
        <v>0</v>
      </c>
      <c r="M433">
        <v>0</v>
      </c>
      <c r="O433">
        <v>0</v>
      </c>
    </row>
    <row r="434" spans="3:15" x14ac:dyDescent="0.3">
      <c r="C434" t="s">
        <v>364</v>
      </c>
      <c r="D434" t="s">
        <v>366</v>
      </c>
      <c r="E434">
        <v>135010</v>
      </c>
      <c r="H434" t="s">
        <v>758</v>
      </c>
      <c r="K434">
        <v>0</v>
      </c>
      <c r="M434">
        <v>0</v>
      </c>
      <c r="O434">
        <v>0</v>
      </c>
    </row>
    <row r="435" spans="3:15" x14ac:dyDescent="0.3">
      <c r="C435" t="s">
        <v>364</v>
      </c>
      <c r="D435" t="s">
        <v>366</v>
      </c>
      <c r="E435">
        <v>135011</v>
      </c>
      <c r="H435" t="s">
        <v>759</v>
      </c>
      <c r="K435">
        <v>0</v>
      </c>
      <c r="M435">
        <v>0</v>
      </c>
      <c r="O435">
        <v>0</v>
      </c>
    </row>
    <row r="436" spans="3:15" x14ac:dyDescent="0.3">
      <c r="C436" t="s">
        <v>364</v>
      </c>
      <c r="D436" t="s">
        <v>366</v>
      </c>
      <c r="E436">
        <v>135012</v>
      </c>
      <c r="H436" t="s">
        <v>760</v>
      </c>
      <c r="K436">
        <v>0</v>
      </c>
      <c r="M436">
        <v>0</v>
      </c>
      <c r="O436">
        <v>0</v>
      </c>
    </row>
    <row r="437" spans="3:15" x14ac:dyDescent="0.3">
      <c r="C437" t="s">
        <v>364</v>
      </c>
      <c r="D437" t="s">
        <v>366</v>
      </c>
      <c r="E437">
        <v>135013</v>
      </c>
      <c r="H437" t="s">
        <v>761</v>
      </c>
      <c r="K437">
        <v>0</v>
      </c>
      <c r="M437">
        <v>0</v>
      </c>
      <c r="O437">
        <v>0</v>
      </c>
    </row>
    <row r="438" spans="3:15" x14ac:dyDescent="0.3">
      <c r="C438" t="s">
        <v>364</v>
      </c>
      <c r="D438" t="s">
        <v>366</v>
      </c>
      <c r="E438">
        <v>135014</v>
      </c>
      <c r="H438" t="s">
        <v>762</v>
      </c>
      <c r="K438">
        <v>0</v>
      </c>
      <c r="M438">
        <v>0</v>
      </c>
      <c r="O438">
        <v>0</v>
      </c>
    </row>
    <row r="439" spans="3:15" x14ac:dyDescent="0.3">
      <c r="C439" t="s">
        <v>364</v>
      </c>
      <c r="D439" t="s">
        <v>366</v>
      </c>
      <c r="E439">
        <v>135015</v>
      </c>
      <c r="H439" t="s">
        <v>763</v>
      </c>
      <c r="K439">
        <v>0</v>
      </c>
      <c r="M439">
        <v>0</v>
      </c>
      <c r="O439">
        <v>0</v>
      </c>
    </row>
    <row r="440" spans="3:15" x14ac:dyDescent="0.3">
      <c r="C440" t="s">
        <v>364</v>
      </c>
      <c r="D440" t="s">
        <v>366</v>
      </c>
      <c r="E440">
        <v>135016</v>
      </c>
      <c r="H440" t="s">
        <v>764</v>
      </c>
      <c r="K440">
        <v>0</v>
      </c>
      <c r="M440">
        <v>0</v>
      </c>
      <c r="O440">
        <v>0</v>
      </c>
    </row>
    <row r="441" spans="3:15" x14ac:dyDescent="0.3">
      <c r="C441" t="s">
        <v>364</v>
      </c>
      <c r="D441" t="s">
        <v>366</v>
      </c>
      <c r="E441">
        <v>135300</v>
      </c>
      <c r="H441" t="s">
        <v>765</v>
      </c>
      <c r="K441">
        <v>0</v>
      </c>
      <c r="M441">
        <v>0</v>
      </c>
      <c r="O441">
        <v>0</v>
      </c>
    </row>
    <row r="442" spans="3:15" x14ac:dyDescent="0.3">
      <c r="C442" t="s">
        <v>364</v>
      </c>
      <c r="D442" t="s">
        <v>366</v>
      </c>
      <c r="E442">
        <v>135301</v>
      </c>
      <c r="H442" t="s">
        <v>766</v>
      </c>
      <c r="K442">
        <v>0</v>
      </c>
      <c r="M442">
        <v>0</v>
      </c>
      <c r="O442">
        <v>0</v>
      </c>
    </row>
    <row r="443" spans="3:15" x14ac:dyDescent="0.3">
      <c r="C443" t="s">
        <v>364</v>
      </c>
      <c r="D443" t="s">
        <v>366</v>
      </c>
      <c r="E443">
        <v>135302</v>
      </c>
      <c r="H443" t="s">
        <v>767</v>
      </c>
      <c r="K443">
        <v>0</v>
      </c>
      <c r="M443">
        <v>0</v>
      </c>
      <c r="O443">
        <v>0</v>
      </c>
    </row>
    <row r="444" spans="3:15" x14ac:dyDescent="0.3">
      <c r="C444" t="s">
        <v>364</v>
      </c>
      <c r="D444" t="s">
        <v>366</v>
      </c>
      <c r="E444">
        <v>135303</v>
      </c>
      <c r="H444" t="s">
        <v>768</v>
      </c>
      <c r="K444">
        <v>0</v>
      </c>
      <c r="M444">
        <v>0</v>
      </c>
      <c r="O444">
        <v>0</v>
      </c>
    </row>
    <row r="445" spans="3:15" x14ac:dyDescent="0.3">
      <c r="C445" t="s">
        <v>364</v>
      </c>
      <c r="D445" t="s">
        <v>366</v>
      </c>
      <c r="E445">
        <v>135304</v>
      </c>
      <c r="H445" t="s">
        <v>769</v>
      </c>
      <c r="K445">
        <v>0</v>
      </c>
      <c r="M445">
        <v>0</v>
      </c>
      <c r="O445">
        <v>0</v>
      </c>
    </row>
    <row r="446" spans="3:15" x14ac:dyDescent="0.3">
      <c r="C446" t="s">
        <v>364</v>
      </c>
      <c r="D446" t="s">
        <v>366</v>
      </c>
      <c r="E446">
        <v>135400</v>
      </c>
      <c r="H446" t="s">
        <v>770</v>
      </c>
      <c r="K446">
        <v>0</v>
      </c>
      <c r="M446">
        <v>0</v>
      </c>
      <c r="O446">
        <v>0</v>
      </c>
    </row>
    <row r="447" spans="3:15" x14ac:dyDescent="0.3">
      <c r="C447" t="s">
        <v>364</v>
      </c>
      <c r="D447" t="s">
        <v>366</v>
      </c>
      <c r="E447">
        <v>135401</v>
      </c>
      <c r="H447" t="s">
        <v>771</v>
      </c>
      <c r="K447">
        <v>0</v>
      </c>
      <c r="M447">
        <v>0</v>
      </c>
      <c r="O447">
        <v>0</v>
      </c>
    </row>
    <row r="448" spans="3:15" x14ac:dyDescent="0.3">
      <c r="C448" t="s">
        <v>364</v>
      </c>
      <c r="D448" t="s">
        <v>366</v>
      </c>
      <c r="E448">
        <v>135402</v>
      </c>
      <c r="H448" t="s">
        <v>772</v>
      </c>
      <c r="K448">
        <v>0</v>
      </c>
      <c r="M448">
        <v>0</v>
      </c>
      <c r="O448">
        <v>0</v>
      </c>
    </row>
    <row r="449" spans="3:17" x14ac:dyDescent="0.3">
      <c r="C449" t="s">
        <v>364</v>
      </c>
      <c r="D449" t="s">
        <v>366</v>
      </c>
      <c r="E449">
        <v>135403</v>
      </c>
      <c r="H449" t="s">
        <v>773</v>
      </c>
      <c r="K449">
        <v>0</v>
      </c>
      <c r="M449">
        <v>0</v>
      </c>
      <c r="O449">
        <v>0</v>
      </c>
    </row>
    <row r="450" spans="3:17" x14ac:dyDescent="0.3">
      <c r="C450" t="s">
        <v>364</v>
      </c>
      <c r="D450" t="s">
        <v>366</v>
      </c>
      <c r="E450">
        <v>135404</v>
      </c>
      <c r="H450" t="s">
        <v>774</v>
      </c>
      <c r="K450">
        <v>0</v>
      </c>
      <c r="M450">
        <v>0</v>
      </c>
      <c r="O450">
        <v>0</v>
      </c>
    </row>
    <row r="451" spans="3:17" x14ac:dyDescent="0.3">
      <c r="C451" t="s">
        <v>364</v>
      </c>
      <c r="D451" t="s">
        <v>366</v>
      </c>
      <c r="E451">
        <v>135405</v>
      </c>
      <c r="H451" t="s">
        <v>775</v>
      </c>
      <c r="K451">
        <v>0</v>
      </c>
      <c r="M451">
        <v>0</v>
      </c>
      <c r="O451">
        <v>0</v>
      </c>
    </row>
    <row r="452" spans="3:17" x14ac:dyDescent="0.3">
      <c r="C452" t="s">
        <v>364</v>
      </c>
      <c r="D452" t="s">
        <v>366</v>
      </c>
      <c r="E452">
        <v>1135000</v>
      </c>
      <c r="H452" t="s">
        <v>776</v>
      </c>
      <c r="K452">
        <v>0</v>
      </c>
      <c r="M452">
        <v>0</v>
      </c>
      <c r="O452">
        <v>0</v>
      </c>
    </row>
    <row r="453" spans="3:17" x14ac:dyDescent="0.3">
      <c r="C453" t="s">
        <v>364</v>
      </c>
      <c r="D453" t="s">
        <v>366</v>
      </c>
      <c r="E453">
        <v>1135001</v>
      </c>
      <c r="H453" t="s">
        <v>777</v>
      </c>
      <c r="K453">
        <v>0</v>
      </c>
      <c r="M453">
        <v>0</v>
      </c>
      <c r="O453">
        <v>0</v>
      </c>
    </row>
    <row r="454" spans="3:17" x14ac:dyDescent="0.3">
      <c r="C454" t="s">
        <v>364</v>
      </c>
      <c r="D454" t="s">
        <v>366</v>
      </c>
      <c r="E454">
        <v>1135002</v>
      </c>
      <c r="H454" t="s">
        <v>778</v>
      </c>
      <c r="K454">
        <v>0</v>
      </c>
      <c r="M454">
        <v>0</v>
      </c>
      <c r="O454">
        <v>0</v>
      </c>
    </row>
    <row r="455" spans="3:17" x14ac:dyDescent="0.3">
      <c r="C455" t="s">
        <v>364</v>
      </c>
      <c r="D455" t="s">
        <v>366</v>
      </c>
      <c r="E455">
        <v>1135004</v>
      </c>
      <c r="H455" t="s">
        <v>779</v>
      </c>
      <c r="K455">
        <v>0</v>
      </c>
      <c r="M455">
        <v>0</v>
      </c>
      <c r="O455">
        <v>0</v>
      </c>
    </row>
    <row r="456" spans="3:17" x14ac:dyDescent="0.3">
      <c r="C456" t="s">
        <v>364</v>
      </c>
      <c r="D456" t="s">
        <v>366</v>
      </c>
      <c r="E456">
        <v>1135005</v>
      </c>
      <c r="H456" t="s">
        <v>780</v>
      </c>
      <c r="K456">
        <v>0</v>
      </c>
      <c r="M456">
        <v>0</v>
      </c>
      <c r="O456">
        <v>0</v>
      </c>
    </row>
    <row r="457" spans="3:17" x14ac:dyDescent="0.3">
      <c r="C457" t="s">
        <v>364</v>
      </c>
      <c r="D457" t="s">
        <v>366</v>
      </c>
      <c r="E457">
        <v>1135012</v>
      </c>
      <c r="H457" t="s">
        <v>781</v>
      </c>
      <c r="K457" s="37">
        <v>3984807.19</v>
      </c>
      <c r="M457" s="37">
        <v>3951456.81</v>
      </c>
      <c r="O457" s="37">
        <v>33350.379999999997</v>
      </c>
      <c r="Q457">
        <v>0.8</v>
      </c>
    </row>
    <row r="458" spans="3:17" x14ac:dyDescent="0.3">
      <c r="C458" t="s">
        <v>364</v>
      </c>
      <c r="D458" t="s">
        <v>366</v>
      </c>
      <c r="E458">
        <v>1135014</v>
      </c>
      <c r="H458" t="s">
        <v>782</v>
      </c>
      <c r="K458">
        <v>0</v>
      </c>
      <c r="M458">
        <v>0</v>
      </c>
      <c r="O458">
        <v>0</v>
      </c>
    </row>
    <row r="459" spans="3:17" x14ac:dyDescent="0.3">
      <c r="C459" t="s">
        <v>364</v>
      </c>
      <c r="D459" t="s">
        <v>366</v>
      </c>
      <c r="E459">
        <v>1135016</v>
      </c>
      <c r="H459" t="s">
        <v>783</v>
      </c>
      <c r="K459">
        <v>0</v>
      </c>
      <c r="M459">
        <v>0</v>
      </c>
      <c r="O459">
        <v>0</v>
      </c>
    </row>
    <row r="460" spans="3:17" x14ac:dyDescent="0.3">
      <c r="C460" t="s">
        <v>364</v>
      </c>
      <c r="D460" t="s">
        <v>366</v>
      </c>
      <c r="E460">
        <v>1135017</v>
      </c>
      <c r="H460" t="s">
        <v>784</v>
      </c>
      <c r="K460">
        <v>0</v>
      </c>
      <c r="M460">
        <v>0</v>
      </c>
      <c r="O460">
        <v>0</v>
      </c>
    </row>
    <row r="461" spans="3:17" x14ac:dyDescent="0.3">
      <c r="C461" t="s">
        <v>364</v>
      </c>
      <c r="D461" t="s">
        <v>366</v>
      </c>
      <c r="E461">
        <v>1135018</v>
      </c>
      <c r="H461" t="s">
        <v>785</v>
      </c>
      <c r="K461">
        <v>0</v>
      </c>
      <c r="M461">
        <v>0</v>
      </c>
      <c r="O461">
        <v>0</v>
      </c>
    </row>
    <row r="462" spans="3:17" x14ac:dyDescent="0.3">
      <c r="C462" t="s">
        <v>364</v>
      </c>
      <c r="D462" t="s">
        <v>366</v>
      </c>
      <c r="E462">
        <v>1135019</v>
      </c>
      <c r="H462" t="s">
        <v>786</v>
      </c>
      <c r="K462">
        <v>0</v>
      </c>
      <c r="M462">
        <v>0</v>
      </c>
      <c r="O462">
        <v>0</v>
      </c>
    </row>
    <row r="463" spans="3:17" x14ac:dyDescent="0.3">
      <c r="C463" t="s">
        <v>364</v>
      </c>
      <c r="D463" t="s">
        <v>366</v>
      </c>
      <c r="E463">
        <v>1135020</v>
      </c>
      <c r="H463" t="s">
        <v>787</v>
      </c>
      <c r="K463">
        <v>0</v>
      </c>
      <c r="M463">
        <v>0</v>
      </c>
      <c r="O463">
        <v>0</v>
      </c>
    </row>
    <row r="464" spans="3:17" x14ac:dyDescent="0.3">
      <c r="C464" t="s">
        <v>364</v>
      </c>
      <c r="D464" t="s">
        <v>366</v>
      </c>
      <c r="E464">
        <v>1135022</v>
      </c>
      <c r="H464" t="s">
        <v>788</v>
      </c>
      <c r="K464" s="37">
        <v>692777.97</v>
      </c>
      <c r="M464" s="37">
        <v>1666411.42</v>
      </c>
      <c r="O464" s="37">
        <v>-973633.45</v>
      </c>
      <c r="Q464">
        <v>-58.4</v>
      </c>
    </row>
    <row r="465" spans="3:18" x14ac:dyDescent="0.3">
      <c r="C465" t="s">
        <v>364</v>
      </c>
      <c r="D465" t="s">
        <v>366</v>
      </c>
      <c r="E465">
        <v>1135301</v>
      </c>
      <c r="H465" t="s">
        <v>789</v>
      </c>
      <c r="K465">
        <v>0</v>
      </c>
      <c r="M465">
        <v>0</v>
      </c>
      <c r="O465">
        <v>0</v>
      </c>
    </row>
    <row r="466" spans="3:18" x14ac:dyDescent="0.3">
      <c r="C466" t="s">
        <v>364</v>
      </c>
      <c r="D466" t="s">
        <v>366</v>
      </c>
      <c r="E466">
        <v>1135302</v>
      </c>
      <c r="H466" t="s">
        <v>790</v>
      </c>
      <c r="K466">
        <v>0</v>
      </c>
      <c r="M466">
        <v>0</v>
      </c>
      <c r="O466">
        <v>0</v>
      </c>
    </row>
    <row r="467" spans="3:18" x14ac:dyDescent="0.3">
      <c r="C467" t="s">
        <v>364</v>
      </c>
      <c r="D467" t="s">
        <v>366</v>
      </c>
      <c r="E467">
        <v>1135303</v>
      </c>
      <c r="H467" t="s">
        <v>791</v>
      </c>
      <c r="K467">
        <v>0</v>
      </c>
      <c r="M467">
        <v>0</v>
      </c>
      <c r="O467">
        <v>0</v>
      </c>
    </row>
    <row r="468" spans="3:18" x14ac:dyDescent="0.3">
      <c r="C468" t="s">
        <v>364</v>
      </c>
      <c r="D468" t="s">
        <v>366</v>
      </c>
      <c r="E468">
        <v>1135401</v>
      </c>
      <c r="H468" t="s">
        <v>792</v>
      </c>
      <c r="K468">
        <v>0</v>
      </c>
      <c r="M468">
        <v>0</v>
      </c>
      <c r="O468">
        <v>0</v>
      </c>
    </row>
    <row r="469" spans="3:18" x14ac:dyDescent="0.3">
      <c r="C469" t="s">
        <v>364</v>
      </c>
      <c r="D469" t="s">
        <v>366</v>
      </c>
      <c r="E469">
        <v>1135600</v>
      </c>
      <c r="H469" t="s">
        <v>793</v>
      </c>
      <c r="K469" s="37">
        <v>2998308.05</v>
      </c>
      <c r="M469" s="37">
        <v>3011800.69</v>
      </c>
      <c r="O469" s="37">
        <v>-13492.64</v>
      </c>
      <c r="Q469">
        <v>-0.4</v>
      </c>
    </row>
    <row r="470" spans="3:18" x14ac:dyDescent="0.3">
      <c r="C470" t="s">
        <v>364</v>
      </c>
      <c r="D470" t="s">
        <v>366</v>
      </c>
      <c r="E470">
        <v>1135601</v>
      </c>
      <c r="H470" t="s">
        <v>794</v>
      </c>
      <c r="K470">
        <v>0</v>
      </c>
      <c r="M470">
        <v>0</v>
      </c>
      <c r="O470">
        <v>0</v>
      </c>
    </row>
    <row r="471" spans="3:18" x14ac:dyDescent="0.3">
      <c r="C471" t="s">
        <v>364</v>
      </c>
      <c r="D471" t="s">
        <v>366</v>
      </c>
      <c r="E471">
        <v>1135602</v>
      </c>
      <c r="H471" t="s">
        <v>795</v>
      </c>
      <c r="K471" s="37">
        <v>1020830.01</v>
      </c>
      <c r="M471" s="37">
        <v>1047259.15</v>
      </c>
      <c r="O471" s="37">
        <v>-26429.14</v>
      </c>
      <c r="Q471">
        <v>-2.5</v>
      </c>
    </row>
    <row r="472" spans="3:18" x14ac:dyDescent="0.3">
      <c r="E472" t="s">
        <v>796</v>
      </c>
      <c r="K472" s="37">
        <v>8696723.2200000007</v>
      </c>
      <c r="M472" s="37">
        <v>9676928.0700000003</v>
      </c>
      <c r="O472" s="37">
        <v>-980204.85</v>
      </c>
      <c r="Q472">
        <v>-10.1</v>
      </c>
      <c r="R472" t="s">
        <v>438</v>
      </c>
    </row>
    <row r="473" spans="3:18" x14ac:dyDescent="0.3">
      <c r="C473" t="s">
        <v>364</v>
      </c>
      <c r="D473" t="s">
        <v>366</v>
      </c>
      <c r="E473">
        <v>135100</v>
      </c>
      <c r="H473" t="s">
        <v>797</v>
      </c>
      <c r="K473">
        <v>0</v>
      </c>
      <c r="M473">
        <v>0</v>
      </c>
      <c r="O473">
        <v>0</v>
      </c>
    </row>
    <row r="474" spans="3:18" x14ac:dyDescent="0.3">
      <c r="C474" t="s">
        <v>364</v>
      </c>
      <c r="D474" t="s">
        <v>366</v>
      </c>
      <c r="E474">
        <v>135101</v>
      </c>
      <c r="H474" t="s">
        <v>798</v>
      </c>
      <c r="K474">
        <v>0</v>
      </c>
      <c r="M474">
        <v>0</v>
      </c>
      <c r="O474">
        <v>0</v>
      </c>
    </row>
    <row r="475" spans="3:18" x14ac:dyDescent="0.3">
      <c r="C475" t="s">
        <v>364</v>
      </c>
      <c r="D475" t="s">
        <v>366</v>
      </c>
      <c r="E475">
        <v>135102</v>
      </c>
      <c r="H475" t="s">
        <v>799</v>
      </c>
      <c r="K475">
        <v>0</v>
      </c>
      <c r="M475">
        <v>0</v>
      </c>
      <c r="O475">
        <v>0</v>
      </c>
    </row>
    <row r="476" spans="3:18" x14ac:dyDescent="0.3">
      <c r="C476" t="s">
        <v>364</v>
      </c>
      <c r="D476" t="s">
        <v>366</v>
      </c>
      <c r="E476">
        <v>135103</v>
      </c>
      <c r="H476" t="s">
        <v>800</v>
      </c>
      <c r="K476">
        <v>0</v>
      </c>
      <c r="M476">
        <v>0</v>
      </c>
      <c r="O476">
        <v>0</v>
      </c>
    </row>
    <row r="477" spans="3:18" x14ac:dyDescent="0.3">
      <c r="C477" t="s">
        <v>364</v>
      </c>
      <c r="D477" t="s">
        <v>366</v>
      </c>
      <c r="E477">
        <v>135104</v>
      </c>
      <c r="H477" t="s">
        <v>801</v>
      </c>
      <c r="K477">
        <v>0</v>
      </c>
      <c r="M477">
        <v>0</v>
      </c>
      <c r="O477">
        <v>0</v>
      </c>
    </row>
    <row r="478" spans="3:18" x14ac:dyDescent="0.3">
      <c r="C478" t="s">
        <v>364</v>
      </c>
      <c r="D478" t="s">
        <v>366</v>
      </c>
      <c r="E478">
        <v>135105</v>
      </c>
      <c r="H478" t="s">
        <v>802</v>
      </c>
      <c r="K478">
        <v>0</v>
      </c>
      <c r="M478">
        <v>0</v>
      </c>
      <c r="O478">
        <v>0</v>
      </c>
    </row>
    <row r="479" spans="3:18" x14ac:dyDescent="0.3">
      <c r="C479" t="s">
        <v>364</v>
      </c>
      <c r="D479" t="s">
        <v>366</v>
      </c>
      <c r="E479">
        <v>135106</v>
      </c>
      <c r="H479" t="s">
        <v>803</v>
      </c>
      <c r="K479">
        <v>0</v>
      </c>
      <c r="M479">
        <v>0</v>
      </c>
      <c r="O479">
        <v>0</v>
      </c>
    </row>
    <row r="480" spans="3:18" x14ac:dyDescent="0.3">
      <c r="C480" t="s">
        <v>364</v>
      </c>
      <c r="D480" t="s">
        <v>366</v>
      </c>
      <c r="E480">
        <v>135107</v>
      </c>
      <c r="H480" t="s">
        <v>804</v>
      </c>
      <c r="K480">
        <v>0</v>
      </c>
      <c r="M480">
        <v>0</v>
      </c>
      <c r="O480">
        <v>0</v>
      </c>
    </row>
    <row r="481" spans="3:15" x14ac:dyDescent="0.3">
      <c r="C481" t="s">
        <v>364</v>
      </c>
      <c r="D481" t="s">
        <v>366</v>
      </c>
      <c r="E481">
        <v>135108</v>
      </c>
      <c r="H481" t="s">
        <v>805</v>
      </c>
      <c r="K481">
        <v>0</v>
      </c>
      <c r="M481">
        <v>0</v>
      </c>
      <c r="O481">
        <v>0</v>
      </c>
    </row>
    <row r="482" spans="3:15" x14ac:dyDescent="0.3">
      <c r="C482" t="s">
        <v>364</v>
      </c>
      <c r="D482" t="s">
        <v>366</v>
      </c>
      <c r="E482">
        <v>135109</v>
      </c>
      <c r="H482" t="s">
        <v>806</v>
      </c>
      <c r="K482">
        <v>0</v>
      </c>
      <c r="M482">
        <v>0</v>
      </c>
      <c r="O482">
        <v>0</v>
      </c>
    </row>
    <row r="483" spans="3:15" x14ac:dyDescent="0.3">
      <c r="C483" t="s">
        <v>364</v>
      </c>
      <c r="D483" t="s">
        <v>366</v>
      </c>
      <c r="E483">
        <v>135110</v>
      </c>
      <c r="H483" t="s">
        <v>807</v>
      </c>
      <c r="K483">
        <v>0</v>
      </c>
      <c r="M483">
        <v>0</v>
      </c>
      <c r="O483">
        <v>0</v>
      </c>
    </row>
    <row r="484" spans="3:15" x14ac:dyDescent="0.3">
      <c r="C484" t="s">
        <v>364</v>
      </c>
      <c r="D484" t="s">
        <v>366</v>
      </c>
      <c r="E484">
        <v>135111</v>
      </c>
      <c r="H484" t="s">
        <v>808</v>
      </c>
      <c r="K484">
        <v>0</v>
      </c>
      <c r="M484">
        <v>0</v>
      </c>
      <c r="O484">
        <v>0</v>
      </c>
    </row>
    <row r="485" spans="3:15" x14ac:dyDescent="0.3">
      <c r="C485" t="s">
        <v>364</v>
      </c>
      <c r="D485" t="s">
        <v>366</v>
      </c>
      <c r="E485">
        <v>135112</v>
      </c>
      <c r="H485" t="s">
        <v>809</v>
      </c>
      <c r="K485">
        <v>0</v>
      </c>
      <c r="M485">
        <v>0</v>
      </c>
      <c r="O485">
        <v>0</v>
      </c>
    </row>
    <row r="486" spans="3:15" x14ac:dyDescent="0.3">
      <c r="C486" t="s">
        <v>364</v>
      </c>
      <c r="D486" t="s">
        <v>366</v>
      </c>
      <c r="E486">
        <v>135113</v>
      </c>
      <c r="H486" t="s">
        <v>810</v>
      </c>
      <c r="K486">
        <v>0</v>
      </c>
      <c r="M486">
        <v>0</v>
      </c>
      <c r="O486">
        <v>0</v>
      </c>
    </row>
    <row r="487" spans="3:15" x14ac:dyDescent="0.3">
      <c r="C487" t="s">
        <v>364</v>
      </c>
      <c r="D487" t="s">
        <v>366</v>
      </c>
      <c r="E487">
        <v>135114</v>
      </c>
      <c r="H487" t="s">
        <v>811</v>
      </c>
      <c r="K487">
        <v>0</v>
      </c>
      <c r="M487">
        <v>0</v>
      </c>
      <c r="O487">
        <v>0</v>
      </c>
    </row>
    <row r="488" spans="3:15" x14ac:dyDescent="0.3">
      <c r="C488" t="s">
        <v>364</v>
      </c>
      <c r="D488" t="s">
        <v>366</v>
      </c>
      <c r="E488">
        <v>135115</v>
      </c>
      <c r="H488" t="s">
        <v>812</v>
      </c>
      <c r="K488">
        <v>0</v>
      </c>
      <c r="M488">
        <v>0</v>
      </c>
      <c r="O488">
        <v>0</v>
      </c>
    </row>
    <row r="489" spans="3:15" x14ac:dyDescent="0.3">
      <c r="C489" t="s">
        <v>364</v>
      </c>
      <c r="D489" t="s">
        <v>366</v>
      </c>
      <c r="E489">
        <v>135116</v>
      </c>
      <c r="H489" t="s">
        <v>813</v>
      </c>
      <c r="K489">
        <v>0</v>
      </c>
      <c r="M489">
        <v>0</v>
      </c>
      <c r="O489">
        <v>0</v>
      </c>
    </row>
    <row r="490" spans="3:15" x14ac:dyDescent="0.3">
      <c r="C490" t="s">
        <v>364</v>
      </c>
      <c r="D490" t="s">
        <v>366</v>
      </c>
      <c r="E490">
        <v>135118</v>
      </c>
      <c r="H490" t="s">
        <v>814</v>
      </c>
      <c r="K490">
        <v>0</v>
      </c>
      <c r="M490">
        <v>0</v>
      </c>
      <c r="O490">
        <v>0</v>
      </c>
    </row>
    <row r="491" spans="3:15" x14ac:dyDescent="0.3">
      <c r="C491" t="s">
        <v>364</v>
      </c>
      <c r="D491" t="s">
        <v>366</v>
      </c>
      <c r="E491">
        <v>135120</v>
      </c>
      <c r="H491" t="s">
        <v>797</v>
      </c>
      <c r="K491">
        <v>0</v>
      </c>
      <c r="M491">
        <v>0</v>
      </c>
      <c r="O491">
        <v>0</v>
      </c>
    </row>
    <row r="492" spans="3:15" x14ac:dyDescent="0.3">
      <c r="C492" t="s">
        <v>364</v>
      </c>
      <c r="D492" t="s">
        <v>366</v>
      </c>
      <c r="E492">
        <v>135121</v>
      </c>
      <c r="H492" t="s">
        <v>798</v>
      </c>
      <c r="K492">
        <v>0</v>
      </c>
      <c r="M492">
        <v>0</v>
      </c>
      <c r="O492">
        <v>0</v>
      </c>
    </row>
    <row r="493" spans="3:15" x14ac:dyDescent="0.3">
      <c r="C493" t="s">
        <v>364</v>
      </c>
      <c r="D493" t="s">
        <v>366</v>
      </c>
      <c r="E493">
        <v>135122</v>
      </c>
      <c r="H493" t="s">
        <v>799</v>
      </c>
      <c r="K493">
        <v>0</v>
      </c>
      <c r="M493">
        <v>0</v>
      </c>
      <c r="O493">
        <v>0</v>
      </c>
    </row>
    <row r="494" spans="3:15" x14ac:dyDescent="0.3">
      <c r="C494" t="s">
        <v>364</v>
      </c>
      <c r="D494" t="s">
        <v>366</v>
      </c>
      <c r="E494">
        <v>135123</v>
      </c>
      <c r="H494" t="s">
        <v>800</v>
      </c>
      <c r="K494">
        <v>0</v>
      </c>
      <c r="M494">
        <v>0</v>
      </c>
      <c r="O494">
        <v>0</v>
      </c>
    </row>
    <row r="495" spans="3:15" x14ac:dyDescent="0.3">
      <c r="C495" t="s">
        <v>364</v>
      </c>
      <c r="D495" t="s">
        <v>366</v>
      </c>
      <c r="E495">
        <v>135124</v>
      </c>
      <c r="H495" t="s">
        <v>801</v>
      </c>
      <c r="K495">
        <v>0</v>
      </c>
      <c r="M495">
        <v>0</v>
      </c>
      <c r="O495">
        <v>0</v>
      </c>
    </row>
    <row r="496" spans="3:15" x14ac:dyDescent="0.3">
      <c r="C496" t="s">
        <v>364</v>
      </c>
      <c r="D496" t="s">
        <v>366</v>
      </c>
      <c r="E496">
        <v>135125</v>
      </c>
      <c r="H496" t="s">
        <v>802</v>
      </c>
      <c r="K496">
        <v>0</v>
      </c>
      <c r="M496">
        <v>0</v>
      </c>
      <c r="O496">
        <v>0</v>
      </c>
    </row>
    <row r="497" spans="3:15" x14ac:dyDescent="0.3">
      <c r="C497" t="s">
        <v>364</v>
      </c>
      <c r="D497" t="s">
        <v>366</v>
      </c>
      <c r="E497">
        <v>135126</v>
      </c>
      <c r="H497" t="s">
        <v>815</v>
      </c>
      <c r="K497">
        <v>0</v>
      </c>
      <c r="M497">
        <v>0</v>
      </c>
      <c r="O497">
        <v>0</v>
      </c>
    </row>
    <row r="498" spans="3:15" x14ac:dyDescent="0.3">
      <c r="C498" t="s">
        <v>364</v>
      </c>
      <c r="D498" t="s">
        <v>366</v>
      </c>
      <c r="E498">
        <v>135127</v>
      </c>
      <c r="H498" t="s">
        <v>804</v>
      </c>
      <c r="K498">
        <v>0</v>
      </c>
      <c r="M498">
        <v>0</v>
      </c>
      <c r="O498">
        <v>0</v>
      </c>
    </row>
    <row r="499" spans="3:15" x14ac:dyDescent="0.3">
      <c r="C499" t="s">
        <v>364</v>
      </c>
      <c r="D499" t="s">
        <v>366</v>
      </c>
      <c r="E499">
        <v>135128</v>
      </c>
      <c r="H499" t="s">
        <v>805</v>
      </c>
      <c r="K499">
        <v>0</v>
      </c>
      <c r="M499">
        <v>0</v>
      </c>
      <c r="O499">
        <v>0</v>
      </c>
    </row>
    <row r="500" spans="3:15" x14ac:dyDescent="0.3">
      <c r="C500" t="s">
        <v>364</v>
      </c>
      <c r="D500" t="s">
        <v>366</v>
      </c>
      <c r="E500">
        <v>135129</v>
      </c>
      <c r="H500" t="s">
        <v>806</v>
      </c>
      <c r="K500">
        <v>0</v>
      </c>
      <c r="M500">
        <v>0</v>
      </c>
      <c r="O500">
        <v>0</v>
      </c>
    </row>
    <row r="501" spans="3:15" x14ac:dyDescent="0.3">
      <c r="C501" t="s">
        <v>364</v>
      </c>
      <c r="D501" t="s">
        <v>366</v>
      </c>
      <c r="E501">
        <v>135130</v>
      </c>
      <c r="H501" t="s">
        <v>807</v>
      </c>
      <c r="K501">
        <v>0</v>
      </c>
      <c r="M501">
        <v>0</v>
      </c>
      <c r="O501">
        <v>0</v>
      </c>
    </row>
    <row r="502" spans="3:15" x14ac:dyDescent="0.3">
      <c r="C502" t="s">
        <v>364</v>
      </c>
      <c r="D502" t="s">
        <v>366</v>
      </c>
      <c r="E502">
        <v>135131</v>
      </c>
      <c r="H502" t="s">
        <v>808</v>
      </c>
      <c r="K502">
        <v>0</v>
      </c>
      <c r="M502">
        <v>0</v>
      </c>
      <c r="O502">
        <v>0</v>
      </c>
    </row>
    <row r="503" spans="3:15" x14ac:dyDescent="0.3">
      <c r="C503" t="s">
        <v>364</v>
      </c>
      <c r="D503" t="s">
        <v>366</v>
      </c>
      <c r="E503">
        <v>135132</v>
      </c>
      <c r="H503" t="s">
        <v>809</v>
      </c>
      <c r="K503">
        <v>0</v>
      </c>
      <c r="M503">
        <v>0</v>
      </c>
      <c r="O503">
        <v>0</v>
      </c>
    </row>
    <row r="504" spans="3:15" x14ac:dyDescent="0.3">
      <c r="C504" t="s">
        <v>364</v>
      </c>
      <c r="D504" t="s">
        <v>366</v>
      </c>
      <c r="E504">
        <v>135133</v>
      </c>
      <c r="H504" t="s">
        <v>810</v>
      </c>
      <c r="K504">
        <v>0</v>
      </c>
      <c r="M504">
        <v>0</v>
      </c>
      <c r="O504">
        <v>0</v>
      </c>
    </row>
    <row r="505" spans="3:15" x14ac:dyDescent="0.3">
      <c r="C505" t="s">
        <v>364</v>
      </c>
      <c r="D505" t="s">
        <v>366</v>
      </c>
      <c r="E505">
        <v>135134</v>
      </c>
      <c r="H505" t="s">
        <v>811</v>
      </c>
      <c r="K505">
        <v>0</v>
      </c>
      <c r="M505">
        <v>0</v>
      </c>
      <c r="O505">
        <v>0</v>
      </c>
    </row>
    <row r="506" spans="3:15" x14ac:dyDescent="0.3">
      <c r="C506" t="s">
        <v>364</v>
      </c>
      <c r="D506" t="s">
        <v>366</v>
      </c>
      <c r="E506">
        <v>135135</v>
      </c>
      <c r="H506" t="s">
        <v>812</v>
      </c>
      <c r="K506">
        <v>0</v>
      </c>
      <c r="M506">
        <v>0</v>
      </c>
      <c r="O506">
        <v>0</v>
      </c>
    </row>
    <row r="507" spans="3:15" x14ac:dyDescent="0.3">
      <c r="C507" t="s">
        <v>364</v>
      </c>
      <c r="D507" t="s">
        <v>366</v>
      </c>
      <c r="E507">
        <v>135136</v>
      </c>
      <c r="H507" t="s">
        <v>813</v>
      </c>
      <c r="K507">
        <v>0</v>
      </c>
      <c r="M507">
        <v>0</v>
      </c>
      <c r="O507">
        <v>0</v>
      </c>
    </row>
    <row r="508" spans="3:15" x14ac:dyDescent="0.3">
      <c r="C508" t="s">
        <v>364</v>
      </c>
      <c r="D508" t="s">
        <v>366</v>
      </c>
      <c r="E508">
        <v>135138</v>
      </c>
      <c r="H508" t="s">
        <v>814</v>
      </c>
      <c r="K508">
        <v>0</v>
      </c>
      <c r="M508">
        <v>0</v>
      </c>
      <c r="O508">
        <v>0</v>
      </c>
    </row>
    <row r="509" spans="3:15" x14ac:dyDescent="0.3">
      <c r="C509" t="s">
        <v>364</v>
      </c>
      <c r="D509" t="s">
        <v>366</v>
      </c>
      <c r="E509">
        <v>1135003</v>
      </c>
      <c r="H509" t="s">
        <v>816</v>
      </c>
      <c r="K509">
        <v>0</v>
      </c>
      <c r="M509">
        <v>0</v>
      </c>
      <c r="O509">
        <v>0</v>
      </c>
    </row>
    <row r="510" spans="3:15" x14ac:dyDescent="0.3">
      <c r="C510" t="s">
        <v>364</v>
      </c>
      <c r="D510" t="s">
        <v>366</v>
      </c>
      <c r="E510">
        <v>1135010</v>
      </c>
      <c r="H510" t="s">
        <v>817</v>
      </c>
      <c r="K510">
        <v>0</v>
      </c>
      <c r="M510">
        <v>0</v>
      </c>
      <c r="O510">
        <v>0</v>
      </c>
    </row>
    <row r="511" spans="3:15" x14ac:dyDescent="0.3">
      <c r="C511" t="s">
        <v>364</v>
      </c>
      <c r="D511" t="s">
        <v>366</v>
      </c>
      <c r="E511">
        <v>1135011</v>
      </c>
      <c r="H511" t="s">
        <v>818</v>
      </c>
      <c r="K511">
        <v>0</v>
      </c>
      <c r="M511">
        <v>0</v>
      </c>
      <c r="O511">
        <v>0</v>
      </c>
    </row>
    <row r="512" spans="3:15" x14ac:dyDescent="0.3">
      <c r="C512" t="s">
        <v>364</v>
      </c>
      <c r="D512" t="s">
        <v>366</v>
      </c>
      <c r="E512">
        <v>1135013</v>
      </c>
      <c r="H512" t="s">
        <v>819</v>
      </c>
      <c r="K512">
        <v>0</v>
      </c>
      <c r="M512">
        <v>0</v>
      </c>
      <c r="O512">
        <v>0</v>
      </c>
    </row>
    <row r="513" spans="3:18" x14ac:dyDescent="0.3">
      <c r="C513" t="s">
        <v>364</v>
      </c>
      <c r="D513" t="s">
        <v>366</v>
      </c>
      <c r="E513">
        <v>1135015</v>
      </c>
      <c r="H513" t="s">
        <v>820</v>
      </c>
      <c r="K513">
        <v>0</v>
      </c>
      <c r="M513">
        <v>0</v>
      </c>
      <c r="O513">
        <v>0</v>
      </c>
    </row>
    <row r="514" spans="3:18" x14ac:dyDescent="0.3">
      <c r="E514" t="s">
        <v>821</v>
      </c>
      <c r="K514">
        <v>0</v>
      </c>
      <c r="M514">
        <v>0</v>
      </c>
      <c r="O514">
        <v>0</v>
      </c>
      <c r="R514" t="s">
        <v>438</v>
      </c>
    </row>
    <row r="515" spans="3:18" x14ac:dyDescent="0.3">
      <c r="C515" t="s">
        <v>364</v>
      </c>
      <c r="D515" t="s">
        <v>366</v>
      </c>
      <c r="E515">
        <v>135117</v>
      </c>
      <c r="H515" t="s">
        <v>822</v>
      </c>
      <c r="K515">
        <v>0</v>
      </c>
      <c r="M515">
        <v>0</v>
      </c>
      <c r="O515">
        <v>0</v>
      </c>
    </row>
    <row r="516" spans="3:18" x14ac:dyDescent="0.3">
      <c r="C516" t="s">
        <v>364</v>
      </c>
      <c r="D516" t="s">
        <v>366</v>
      </c>
      <c r="E516">
        <v>135137</v>
      </c>
      <c r="H516" t="s">
        <v>822</v>
      </c>
      <c r="K516">
        <v>0</v>
      </c>
      <c r="M516">
        <v>0</v>
      </c>
      <c r="O516">
        <v>0</v>
      </c>
    </row>
    <row r="517" spans="3:18" x14ac:dyDescent="0.3">
      <c r="E517" t="s">
        <v>823</v>
      </c>
      <c r="K517">
        <v>0</v>
      </c>
      <c r="M517">
        <v>0</v>
      </c>
      <c r="O517">
        <v>0</v>
      </c>
      <c r="R517" t="s">
        <v>438</v>
      </c>
    </row>
    <row r="518" spans="3:18" x14ac:dyDescent="0.3">
      <c r="C518" t="s">
        <v>364</v>
      </c>
      <c r="D518" t="s">
        <v>366</v>
      </c>
      <c r="E518">
        <v>132006</v>
      </c>
      <c r="H518" t="s">
        <v>824</v>
      </c>
      <c r="K518">
        <v>0</v>
      </c>
      <c r="M518">
        <v>0</v>
      </c>
      <c r="O518">
        <v>0</v>
      </c>
    </row>
    <row r="519" spans="3:18" x14ac:dyDescent="0.3">
      <c r="C519" t="s">
        <v>364</v>
      </c>
      <c r="D519" t="s">
        <v>366</v>
      </c>
      <c r="E519">
        <v>135200</v>
      </c>
      <c r="H519" t="s">
        <v>825</v>
      </c>
      <c r="K519">
        <v>0</v>
      </c>
      <c r="M519">
        <v>0</v>
      </c>
      <c r="O519">
        <v>0</v>
      </c>
    </row>
    <row r="520" spans="3:18" x14ac:dyDescent="0.3">
      <c r="C520" t="s">
        <v>364</v>
      </c>
      <c r="D520" t="s">
        <v>366</v>
      </c>
      <c r="E520">
        <v>135450</v>
      </c>
      <c r="H520" t="s">
        <v>826</v>
      </c>
      <c r="K520">
        <v>0</v>
      </c>
      <c r="M520">
        <v>0</v>
      </c>
      <c r="O520">
        <v>0</v>
      </c>
    </row>
    <row r="521" spans="3:18" x14ac:dyDescent="0.3">
      <c r="C521" t="s">
        <v>364</v>
      </c>
      <c r="D521" t="s">
        <v>366</v>
      </c>
      <c r="E521">
        <v>136253</v>
      </c>
      <c r="H521" t="s">
        <v>827</v>
      </c>
      <c r="K521">
        <v>0</v>
      </c>
      <c r="M521">
        <v>0</v>
      </c>
      <c r="O521">
        <v>0</v>
      </c>
    </row>
    <row r="522" spans="3:18" x14ac:dyDescent="0.3">
      <c r="C522" t="s">
        <v>364</v>
      </c>
      <c r="D522" t="s">
        <v>366</v>
      </c>
      <c r="E522">
        <v>138000</v>
      </c>
      <c r="H522" t="s">
        <v>828</v>
      </c>
      <c r="K522">
        <v>0</v>
      </c>
      <c r="M522">
        <v>0</v>
      </c>
      <c r="O522">
        <v>0</v>
      </c>
    </row>
    <row r="523" spans="3:18" x14ac:dyDescent="0.3">
      <c r="C523" t="s">
        <v>364</v>
      </c>
      <c r="D523" t="s">
        <v>366</v>
      </c>
      <c r="E523">
        <v>138001</v>
      </c>
      <c r="H523" t="s">
        <v>829</v>
      </c>
      <c r="K523">
        <v>0</v>
      </c>
      <c r="M523">
        <v>0</v>
      </c>
      <c r="O523">
        <v>0</v>
      </c>
    </row>
    <row r="524" spans="3:18" x14ac:dyDescent="0.3">
      <c r="C524" t="s">
        <v>364</v>
      </c>
      <c r="D524" t="s">
        <v>366</v>
      </c>
      <c r="E524">
        <v>138002</v>
      </c>
      <c r="H524" t="s">
        <v>830</v>
      </c>
      <c r="K524">
        <v>0</v>
      </c>
      <c r="M524">
        <v>0</v>
      </c>
      <c r="O524">
        <v>0</v>
      </c>
    </row>
    <row r="525" spans="3:18" x14ac:dyDescent="0.3">
      <c r="C525" t="s">
        <v>364</v>
      </c>
      <c r="D525" t="s">
        <v>366</v>
      </c>
      <c r="E525">
        <v>138003</v>
      </c>
      <c r="H525" t="s">
        <v>831</v>
      </c>
      <c r="K525">
        <v>0</v>
      </c>
      <c r="M525">
        <v>0</v>
      </c>
      <c r="O525">
        <v>0</v>
      </c>
    </row>
    <row r="526" spans="3:18" x14ac:dyDescent="0.3">
      <c r="C526" t="s">
        <v>364</v>
      </c>
      <c r="D526" t="s">
        <v>366</v>
      </c>
      <c r="E526">
        <v>138010</v>
      </c>
      <c r="H526" t="s">
        <v>832</v>
      </c>
      <c r="K526">
        <v>0</v>
      </c>
      <c r="M526">
        <v>0</v>
      </c>
      <c r="O526">
        <v>0</v>
      </c>
    </row>
    <row r="527" spans="3:18" x14ac:dyDescent="0.3">
      <c r="C527" t="s">
        <v>364</v>
      </c>
      <c r="D527" t="s">
        <v>366</v>
      </c>
      <c r="E527">
        <v>138100</v>
      </c>
      <c r="H527" t="s">
        <v>833</v>
      </c>
      <c r="K527">
        <v>0</v>
      </c>
      <c r="M527">
        <v>0</v>
      </c>
      <c r="O527">
        <v>0</v>
      </c>
    </row>
    <row r="528" spans="3:18" x14ac:dyDescent="0.3">
      <c r="C528" t="s">
        <v>364</v>
      </c>
      <c r="D528" t="s">
        <v>366</v>
      </c>
      <c r="E528">
        <v>138200</v>
      </c>
      <c r="H528" t="s">
        <v>834</v>
      </c>
      <c r="K528">
        <v>0</v>
      </c>
      <c r="M528">
        <v>0</v>
      </c>
      <c r="O528">
        <v>0</v>
      </c>
    </row>
    <row r="529" spans="3:15" x14ac:dyDescent="0.3">
      <c r="C529" t="s">
        <v>364</v>
      </c>
      <c r="D529" t="s">
        <v>366</v>
      </c>
      <c r="E529">
        <v>138201</v>
      </c>
      <c r="H529" t="s">
        <v>835</v>
      </c>
      <c r="K529">
        <v>0</v>
      </c>
      <c r="M529">
        <v>0</v>
      </c>
      <c r="O529">
        <v>0</v>
      </c>
    </row>
    <row r="530" spans="3:15" x14ac:dyDescent="0.3">
      <c r="C530" t="s">
        <v>364</v>
      </c>
      <c r="D530" t="s">
        <v>366</v>
      </c>
      <c r="E530">
        <v>138202</v>
      </c>
      <c r="H530" t="s">
        <v>836</v>
      </c>
      <c r="K530">
        <v>0</v>
      </c>
      <c r="M530">
        <v>0</v>
      </c>
      <c r="O530">
        <v>0</v>
      </c>
    </row>
    <row r="531" spans="3:15" x14ac:dyDescent="0.3">
      <c r="C531" t="s">
        <v>364</v>
      </c>
      <c r="D531" t="s">
        <v>366</v>
      </c>
      <c r="E531">
        <v>138203</v>
      </c>
      <c r="H531" t="s">
        <v>837</v>
      </c>
      <c r="K531">
        <v>0</v>
      </c>
      <c r="M531">
        <v>0</v>
      </c>
      <c r="O531">
        <v>0</v>
      </c>
    </row>
    <row r="532" spans="3:15" x14ac:dyDescent="0.3">
      <c r="C532" t="s">
        <v>364</v>
      </c>
      <c r="D532" t="s">
        <v>366</v>
      </c>
      <c r="E532">
        <v>138204</v>
      </c>
      <c r="H532" t="s">
        <v>838</v>
      </c>
      <c r="K532">
        <v>0</v>
      </c>
      <c r="M532">
        <v>0</v>
      </c>
      <c r="O532">
        <v>0</v>
      </c>
    </row>
    <row r="533" spans="3:15" x14ac:dyDescent="0.3">
      <c r="C533" t="s">
        <v>364</v>
      </c>
      <c r="D533" t="s">
        <v>366</v>
      </c>
      <c r="E533">
        <v>138205</v>
      </c>
      <c r="H533" t="s">
        <v>839</v>
      </c>
      <c r="K533">
        <v>0</v>
      </c>
      <c r="M533">
        <v>0</v>
      </c>
      <c r="O533">
        <v>0</v>
      </c>
    </row>
    <row r="534" spans="3:15" x14ac:dyDescent="0.3">
      <c r="C534" t="s">
        <v>364</v>
      </c>
      <c r="D534" t="s">
        <v>366</v>
      </c>
      <c r="E534">
        <v>138206</v>
      </c>
      <c r="H534" t="s">
        <v>840</v>
      </c>
      <c r="K534">
        <v>0</v>
      </c>
      <c r="M534">
        <v>0</v>
      </c>
      <c r="O534">
        <v>0</v>
      </c>
    </row>
    <row r="535" spans="3:15" x14ac:dyDescent="0.3">
      <c r="C535" t="s">
        <v>364</v>
      </c>
      <c r="D535" t="s">
        <v>366</v>
      </c>
      <c r="E535">
        <v>138207</v>
      </c>
      <c r="H535" t="s">
        <v>841</v>
      </c>
      <c r="K535">
        <v>0</v>
      </c>
      <c r="M535">
        <v>0</v>
      </c>
      <c r="O535">
        <v>0</v>
      </c>
    </row>
    <row r="536" spans="3:15" x14ac:dyDescent="0.3">
      <c r="C536" t="s">
        <v>364</v>
      </c>
      <c r="D536" t="s">
        <v>366</v>
      </c>
      <c r="E536">
        <v>138208</v>
      </c>
      <c r="H536" t="s">
        <v>842</v>
      </c>
      <c r="K536">
        <v>0</v>
      </c>
      <c r="M536">
        <v>0</v>
      </c>
      <c r="O536">
        <v>0</v>
      </c>
    </row>
    <row r="537" spans="3:15" x14ac:dyDescent="0.3">
      <c r="C537" t="s">
        <v>364</v>
      </c>
      <c r="D537" t="s">
        <v>366</v>
      </c>
      <c r="E537">
        <v>138210</v>
      </c>
      <c r="H537" t="s">
        <v>843</v>
      </c>
      <c r="K537">
        <v>0</v>
      </c>
      <c r="M537">
        <v>0</v>
      </c>
      <c r="O537">
        <v>0</v>
      </c>
    </row>
    <row r="538" spans="3:15" x14ac:dyDescent="0.3">
      <c r="C538" t="s">
        <v>364</v>
      </c>
      <c r="D538" t="s">
        <v>366</v>
      </c>
      <c r="E538">
        <v>138220</v>
      </c>
      <c r="H538" t="s">
        <v>844</v>
      </c>
      <c r="K538">
        <v>0</v>
      </c>
      <c r="M538">
        <v>0</v>
      </c>
      <c r="O538">
        <v>0</v>
      </c>
    </row>
    <row r="539" spans="3:15" x14ac:dyDescent="0.3">
      <c r="C539" t="s">
        <v>364</v>
      </c>
      <c r="D539" t="s">
        <v>366</v>
      </c>
      <c r="E539">
        <v>138221</v>
      </c>
      <c r="H539" t="s">
        <v>845</v>
      </c>
      <c r="K539">
        <v>0</v>
      </c>
      <c r="M539">
        <v>0</v>
      </c>
      <c r="O539">
        <v>0</v>
      </c>
    </row>
    <row r="540" spans="3:15" x14ac:dyDescent="0.3">
      <c r="C540" t="s">
        <v>364</v>
      </c>
      <c r="D540" t="s">
        <v>366</v>
      </c>
      <c r="E540">
        <v>138300</v>
      </c>
      <c r="H540" t="s">
        <v>846</v>
      </c>
      <c r="K540">
        <v>0</v>
      </c>
      <c r="M540">
        <v>0</v>
      </c>
      <c r="O540">
        <v>0</v>
      </c>
    </row>
    <row r="541" spans="3:15" x14ac:dyDescent="0.3">
      <c r="C541" t="s">
        <v>364</v>
      </c>
      <c r="D541" t="s">
        <v>366</v>
      </c>
      <c r="E541">
        <v>138301</v>
      </c>
      <c r="H541" t="s">
        <v>847</v>
      </c>
      <c r="K541">
        <v>0</v>
      </c>
      <c r="M541">
        <v>0</v>
      </c>
      <c r="O541">
        <v>0</v>
      </c>
    </row>
    <row r="542" spans="3:15" x14ac:dyDescent="0.3">
      <c r="C542" t="s">
        <v>364</v>
      </c>
      <c r="D542" t="s">
        <v>366</v>
      </c>
      <c r="E542">
        <v>138350</v>
      </c>
      <c r="H542" t="s">
        <v>848</v>
      </c>
      <c r="K542">
        <v>0</v>
      </c>
      <c r="M542">
        <v>0</v>
      </c>
      <c r="O542">
        <v>0</v>
      </c>
    </row>
    <row r="543" spans="3:15" x14ac:dyDescent="0.3">
      <c r="C543" t="s">
        <v>364</v>
      </c>
      <c r="D543" t="s">
        <v>366</v>
      </c>
      <c r="E543">
        <v>138400</v>
      </c>
      <c r="H543" t="s">
        <v>849</v>
      </c>
      <c r="K543">
        <v>0</v>
      </c>
      <c r="M543">
        <v>0</v>
      </c>
      <c r="O543">
        <v>0</v>
      </c>
    </row>
    <row r="544" spans="3:15" x14ac:dyDescent="0.3">
      <c r="C544" t="s">
        <v>364</v>
      </c>
      <c r="D544" t="s">
        <v>366</v>
      </c>
      <c r="E544">
        <v>138401</v>
      </c>
      <c r="H544" t="s">
        <v>850</v>
      </c>
      <c r="K544">
        <v>0</v>
      </c>
      <c r="M544">
        <v>0</v>
      </c>
      <c r="O544">
        <v>0</v>
      </c>
    </row>
    <row r="545" spans="3:15" x14ac:dyDescent="0.3">
      <c r="C545" t="s">
        <v>364</v>
      </c>
      <c r="D545" t="s">
        <v>366</v>
      </c>
      <c r="E545">
        <v>138402</v>
      </c>
      <c r="H545" t="s">
        <v>851</v>
      </c>
      <c r="K545">
        <v>0</v>
      </c>
      <c r="M545">
        <v>0</v>
      </c>
      <c r="O545">
        <v>0</v>
      </c>
    </row>
    <row r="546" spans="3:15" x14ac:dyDescent="0.3">
      <c r="C546" t="s">
        <v>364</v>
      </c>
      <c r="D546" t="s">
        <v>366</v>
      </c>
      <c r="E546">
        <v>138403</v>
      </c>
      <c r="H546" t="s">
        <v>852</v>
      </c>
      <c r="K546">
        <v>0</v>
      </c>
      <c r="M546">
        <v>0</v>
      </c>
      <c r="O546">
        <v>0</v>
      </c>
    </row>
    <row r="547" spans="3:15" x14ac:dyDescent="0.3">
      <c r="C547" t="s">
        <v>364</v>
      </c>
      <c r="D547" t="s">
        <v>366</v>
      </c>
      <c r="E547">
        <v>138404</v>
      </c>
      <c r="H547" t="s">
        <v>853</v>
      </c>
      <c r="K547">
        <v>0</v>
      </c>
      <c r="M547">
        <v>0</v>
      </c>
      <c r="O547">
        <v>0</v>
      </c>
    </row>
    <row r="548" spans="3:15" x14ac:dyDescent="0.3">
      <c r="C548" t="s">
        <v>364</v>
      </c>
      <c r="D548" t="s">
        <v>366</v>
      </c>
      <c r="E548">
        <v>138405</v>
      </c>
      <c r="H548" t="s">
        <v>854</v>
      </c>
      <c r="K548">
        <v>0</v>
      </c>
      <c r="M548">
        <v>0</v>
      </c>
      <c r="O548">
        <v>0</v>
      </c>
    </row>
    <row r="549" spans="3:15" x14ac:dyDescent="0.3">
      <c r="C549" t="s">
        <v>364</v>
      </c>
      <c r="D549" t="s">
        <v>366</v>
      </c>
      <c r="E549">
        <v>138406</v>
      </c>
      <c r="H549" t="s">
        <v>855</v>
      </c>
      <c r="K549">
        <v>0</v>
      </c>
      <c r="M549">
        <v>0</v>
      </c>
      <c r="O549">
        <v>0</v>
      </c>
    </row>
    <row r="550" spans="3:15" x14ac:dyDescent="0.3">
      <c r="C550" t="s">
        <v>364</v>
      </c>
      <c r="D550" t="s">
        <v>366</v>
      </c>
      <c r="E550">
        <v>138407</v>
      </c>
      <c r="H550" t="s">
        <v>856</v>
      </c>
      <c r="K550">
        <v>0</v>
      </c>
      <c r="M550">
        <v>0</v>
      </c>
      <c r="O550">
        <v>0</v>
      </c>
    </row>
    <row r="551" spans="3:15" x14ac:dyDescent="0.3">
      <c r="C551" t="s">
        <v>364</v>
      </c>
      <c r="D551" t="s">
        <v>366</v>
      </c>
      <c r="E551">
        <v>138408</v>
      </c>
      <c r="H551" t="s">
        <v>857</v>
      </c>
      <c r="K551">
        <v>0</v>
      </c>
      <c r="M551">
        <v>0</v>
      </c>
      <c r="O551">
        <v>0</v>
      </c>
    </row>
    <row r="552" spans="3:15" x14ac:dyDescent="0.3">
      <c r="C552" t="s">
        <v>364</v>
      </c>
      <c r="D552" t="s">
        <v>366</v>
      </c>
      <c r="E552">
        <v>138409</v>
      </c>
      <c r="H552" t="s">
        <v>858</v>
      </c>
      <c r="K552">
        <v>0</v>
      </c>
      <c r="M552">
        <v>0</v>
      </c>
      <c r="O552">
        <v>0</v>
      </c>
    </row>
    <row r="553" spans="3:15" x14ac:dyDescent="0.3">
      <c r="C553" t="s">
        <v>364</v>
      </c>
      <c r="D553" t="s">
        <v>366</v>
      </c>
      <c r="E553">
        <v>138410</v>
      </c>
      <c r="H553" t="s">
        <v>859</v>
      </c>
      <c r="K553">
        <v>0</v>
      </c>
      <c r="M553">
        <v>0</v>
      </c>
      <c r="O553">
        <v>0</v>
      </c>
    </row>
    <row r="554" spans="3:15" x14ac:dyDescent="0.3">
      <c r="C554" t="s">
        <v>364</v>
      </c>
      <c r="D554" t="s">
        <v>366</v>
      </c>
      <c r="E554">
        <v>138411</v>
      </c>
      <c r="H554" t="s">
        <v>860</v>
      </c>
      <c r="K554">
        <v>0</v>
      </c>
      <c r="M554">
        <v>0</v>
      </c>
      <c r="O554">
        <v>0</v>
      </c>
    </row>
    <row r="555" spans="3:15" x14ac:dyDescent="0.3">
      <c r="C555" t="s">
        <v>364</v>
      </c>
      <c r="D555" t="s">
        <v>366</v>
      </c>
      <c r="E555">
        <v>138412</v>
      </c>
      <c r="H555" t="s">
        <v>861</v>
      </c>
      <c r="K555">
        <v>0</v>
      </c>
      <c r="M555">
        <v>0</v>
      </c>
      <c r="O555">
        <v>0</v>
      </c>
    </row>
    <row r="556" spans="3:15" x14ac:dyDescent="0.3">
      <c r="C556" t="s">
        <v>364</v>
      </c>
      <c r="D556" t="s">
        <v>366</v>
      </c>
      <c r="E556">
        <v>138413</v>
      </c>
      <c r="H556" t="s">
        <v>862</v>
      </c>
      <c r="K556">
        <v>0</v>
      </c>
      <c r="M556">
        <v>0</v>
      </c>
      <c r="O556">
        <v>0</v>
      </c>
    </row>
    <row r="557" spans="3:15" x14ac:dyDescent="0.3">
      <c r="C557" t="s">
        <v>364</v>
      </c>
      <c r="D557" t="s">
        <v>366</v>
      </c>
      <c r="E557">
        <v>138414</v>
      </c>
      <c r="H557" t="s">
        <v>863</v>
      </c>
      <c r="K557">
        <v>0</v>
      </c>
      <c r="M557">
        <v>0</v>
      </c>
      <c r="O557">
        <v>0</v>
      </c>
    </row>
    <row r="558" spans="3:15" x14ac:dyDescent="0.3">
      <c r="C558" t="s">
        <v>364</v>
      </c>
      <c r="D558" t="s">
        <v>366</v>
      </c>
      <c r="E558">
        <v>138415</v>
      </c>
      <c r="H558" t="s">
        <v>864</v>
      </c>
      <c r="K558">
        <v>0</v>
      </c>
      <c r="M558">
        <v>0</v>
      </c>
      <c r="O558">
        <v>0</v>
      </c>
    </row>
    <row r="559" spans="3:15" x14ac:dyDescent="0.3">
      <c r="C559" t="s">
        <v>364</v>
      </c>
      <c r="D559" t="s">
        <v>366</v>
      </c>
      <c r="E559">
        <v>139000</v>
      </c>
      <c r="H559" t="s">
        <v>865</v>
      </c>
      <c r="K559">
        <v>0</v>
      </c>
      <c r="M559">
        <v>0</v>
      </c>
      <c r="O559">
        <v>0</v>
      </c>
    </row>
    <row r="560" spans="3:15" x14ac:dyDescent="0.3">
      <c r="C560" t="s">
        <v>364</v>
      </c>
      <c r="D560" t="s">
        <v>366</v>
      </c>
      <c r="E560">
        <v>1135200</v>
      </c>
      <c r="H560" t="s">
        <v>825</v>
      </c>
      <c r="K560">
        <v>0</v>
      </c>
      <c r="M560">
        <v>0</v>
      </c>
      <c r="O560">
        <v>0</v>
      </c>
    </row>
    <row r="561" spans="3:18" x14ac:dyDescent="0.3">
      <c r="C561" t="s">
        <v>364</v>
      </c>
      <c r="D561" t="s">
        <v>366</v>
      </c>
      <c r="E561">
        <v>1136250</v>
      </c>
      <c r="H561" t="s">
        <v>866</v>
      </c>
      <c r="K561">
        <v>0</v>
      </c>
      <c r="M561">
        <v>0</v>
      </c>
      <c r="O561">
        <v>0</v>
      </c>
    </row>
    <row r="562" spans="3:18" x14ac:dyDescent="0.3">
      <c r="C562" t="s">
        <v>364</v>
      </c>
      <c r="D562" t="s">
        <v>366</v>
      </c>
      <c r="E562">
        <v>1136251</v>
      </c>
      <c r="H562" t="s">
        <v>867</v>
      </c>
      <c r="K562">
        <v>0</v>
      </c>
      <c r="M562">
        <v>0</v>
      </c>
      <c r="O562">
        <v>0</v>
      </c>
    </row>
    <row r="563" spans="3:18" x14ac:dyDescent="0.3">
      <c r="C563" t="s">
        <v>364</v>
      </c>
      <c r="D563" t="s">
        <v>366</v>
      </c>
      <c r="E563">
        <v>1138100</v>
      </c>
      <c r="H563" t="s">
        <v>868</v>
      </c>
      <c r="K563" s="37">
        <v>300679.19</v>
      </c>
      <c r="M563" s="37">
        <v>360815.02</v>
      </c>
      <c r="O563" s="37">
        <v>-60135.83</v>
      </c>
      <c r="Q563">
        <v>-16.7</v>
      </c>
    </row>
    <row r="564" spans="3:18" x14ac:dyDescent="0.3">
      <c r="C564" t="s">
        <v>364</v>
      </c>
      <c r="D564" t="s">
        <v>366</v>
      </c>
      <c r="E564">
        <v>1138216</v>
      </c>
      <c r="H564" t="s">
        <v>869</v>
      </c>
      <c r="K564" s="37">
        <v>-6395737.2400000002</v>
      </c>
      <c r="M564" s="37">
        <v>-6058575.0099999998</v>
      </c>
      <c r="O564" s="37">
        <v>-337162.23</v>
      </c>
      <c r="Q564">
        <v>-5.6</v>
      </c>
    </row>
    <row r="565" spans="3:18" x14ac:dyDescent="0.3">
      <c r="C565" t="s">
        <v>364</v>
      </c>
      <c r="D565" t="s">
        <v>366</v>
      </c>
      <c r="E565">
        <v>1138410</v>
      </c>
      <c r="H565" t="s">
        <v>859</v>
      </c>
      <c r="K565">
        <v>0</v>
      </c>
      <c r="M565">
        <v>0</v>
      </c>
      <c r="O565">
        <v>0</v>
      </c>
    </row>
    <row r="566" spans="3:18" x14ac:dyDescent="0.3">
      <c r="C566" t="s">
        <v>364</v>
      </c>
      <c r="D566" t="s">
        <v>366</v>
      </c>
      <c r="E566">
        <v>1138800</v>
      </c>
      <c r="H566" t="s">
        <v>870</v>
      </c>
      <c r="K566" s="37">
        <v>293075.51</v>
      </c>
      <c r="M566" s="37">
        <v>293125.51</v>
      </c>
      <c r="O566">
        <v>-50</v>
      </c>
    </row>
    <row r="567" spans="3:18" x14ac:dyDescent="0.3">
      <c r="C567" t="s">
        <v>364</v>
      </c>
      <c r="D567" t="s">
        <v>366</v>
      </c>
      <c r="E567">
        <v>1138810</v>
      </c>
      <c r="H567" t="s">
        <v>871</v>
      </c>
      <c r="K567" s="37">
        <v>810730.67</v>
      </c>
      <c r="M567" s="37">
        <v>668040.71</v>
      </c>
      <c r="O567" s="37">
        <v>142689.96</v>
      </c>
      <c r="Q567">
        <v>21.4</v>
      </c>
    </row>
    <row r="568" spans="3:18" x14ac:dyDescent="0.3">
      <c r="E568" t="s">
        <v>872</v>
      </c>
      <c r="K568" s="37">
        <v>-4991251.87</v>
      </c>
      <c r="M568" s="37">
        <v>-4736593.7699999996</v>
      </c>
      <c r="O568" s="37">
        <v>-254658.1</v>
      </c>
      <c r="Q568">
        <v>-5.4</v>
      </c>
      <c r="R568" t="s">
        <v>438</v>
      </c>
    </row>
    <row r="569" spans="3:18" x14ac:dyDescent="0.3">
      <c r="C569" t="s">
        <v>364</v>
      </c>
      <c r="D569" t="s">
        <v>366</v>
      </c>
      <c r="E569">
        <v>138209</v>
      </c>
      <c r="H569" t="s">
        <v>873</v>
      </c>
      <c r="K569">
        <v>0</v>
      </c>
      <c r="M569">
        <v>0</v>
      </c>
      <c r="O569">
        <v>0</v>
      </c>
    </row>
    <row r="570" spans="3:18" x14ac:dyDescent="0.3">
      <c r="C570" t="s">
        <v>364</v>
      </c>
      <c r="D570" t="s">
        <v>366</v>
      </c>
      <c r="E570">
        <v>1136200</v>
      </c>
      <c r="H570" t="s">
        <v>874</v>
      </c>
      <c r="K570">
        <v>0</v>
      </c>
      <c r="M570">
        <v>0</v>
      </c>
      <c r="O570">
        <v>0</v>
      </c>
    </row>
    <row r="571" spans="3:18" x14ac:dyDescent="0.3">
      <c r="C571" t="s">
        <v>364</v>
      </c>
      <c r="D571" t="s">
        <v>366</v>
      </c>
      <c r="E571">
        <v>1138206</v>
      </c>
      <c r="H571" t="s">
        <v>875</v>
      </c>
      <c r="K571">
        <v>0</v>
      </c>
      <c r="M571">
        <v>0</v>
      </c>
      <c r="O571">
        <v>0</v>
      </c>
    </row>
    <row r="572" spans="3:18" x14ac:dyDescent="0.3">
      <c r="C572" t="s">
        <v>364</v>
      </c>
      <c r="D572" t="s">
        <v>366</v>
      </c>
      <c r="E572">
        <v>1138208</v>
      </c>
      <c r="H572" t="s">
        <v>842</v>
      </c>
      <c r="K572" s="37">
        <v>68300.570000000007</v>
      </c>
      <c r="M572" s="37">
        <v>68300.570000000007</v>
      </c>
      <c r="O572">
        <v>0</v>
      </c>
    </row>
    <row r="573" spans="3:18" x14ac:dyDescent="0.3">
      <c r="C573" t="s">
        <v>364</v>
      </c>
      <c r="D573" t="s">
        <v>366</v>
      </c>
      <c r="E573">
        <v>1138209</v>
      </c>
      <c r="H573" t="s">
        <v>876</v>
      </c>
      <c r="K573" s="37">
        <v>4757245.0999999996</v>
      </c>
      <c r="M573" s="37">
        <v>4590156.41</v>
      </c>
      <c r="O573" s="37">
        <v>167088.69</v>
      </c>
      <c r="Q573">
        <v>3.6</v>
      </c>
    </row>
    <row r="574" spans="3:18" x14ac:dyDescent="0.3">
      <c r="C574" t="s">
        <v>364</v>
      </c>
      <c r="D574" t="s">
        <v>366</v>
      </c>
      <c r="E574">
        <v>1138210</v>
      </c>
      <c r="H574" t="s">
        <v>877</v>
      </c>
      <c r="K574" s="37">
        <v>-21081.55</v>
      </c>
      <c r="M574" s="37">
        <v>-58172.93</v>
      </c>
      <c r="O574" s="37">
        <v>37091.379999999997</v>
      </c>
      <c r="Q574">
        <v>63.8</v>
      </c>
    </row>
    <row r="575" spans="3:18" x14ac:dyDescent="0.3">
      <c r="C575" t="s">
        <v>364</v>
      </c>
      <c r="D575" t="s">
        <v>366</v>
      </c>
      <c r="E575">
        <v>1138211</v>
      </c>
      <c r="H575" t="s">
        <v>878</v>
      </c>
      <c r="K575">
        <v>0</v>
      </c>
      <c r="M575">
        <v>0</v>
      </c>
      <c r="O575">
        <v>0</v>
      </c>
    </row>
    <row r="576" spans="3:18" x14ac:dyDescent="0.3">
      <c r="C576" t="s">
        <v>364</v>
      </c>
      <c r="D576" t="s">
        <v>366</v>
      </c>
      <c r="E576">
        <v>1138212</v>
      </c>
      <c r="H576" t="s">
        <v>879</v>
      </c>
      <c r="K576">
        <v>56.19</v>
      </c>
      <c r="M576">
        <v>56.19</v>
      </c>
      <c r="O576">
        <v>0</v>
      </c>
    </row>
    <row r="577" spans="3:18" x14ac:dyDescent="0.3">
      <c r="C577" t="s">
        <v>364</v>
      </c>
      <c r="D577" t="s">
        <v>366</v>
      </c>
      <c r="E577">
        <v>1138702</v>
      </c>
      <c r="H577" t="s">
        <v>880</v>
      </c>
      <c r="K577">
        <v>0</v>
      </c>
      <c r="M577">
        <v>0</v>
      </c>
      <c r="O577">
        <v>0</v>
      </c>
    </row>
    <row r="578" spans="3:18" x14ac:dyDescent="0.3">
      <c r="E578" t="s">
        <v>881</v>
      </c>
      <c r="K578" s="37">
        <v>4804520.3099999996</v>
      </c>
      <c r="M578" s="37">
        <v>4600340.24</v>
      </c>
      <c r="O578" s="37">
        <v>204180.07</v>
      </c>
      <c r="Q578">
        <v>4.4000000000000004</v>
      </c>
      <c r="R578" t="s">
        <v>438</v>
      </c>
    </row>
    <row r="579" spans="3:18" x14ac:dyDescent="0.3">
      <c r="C579" t="s">
        <v>364</v>
      </c>
      <c r="D579" t="s">
        <v>366</v>
      </c>
      <c r="E579">
        <v>138800</v>
      </c>
      <c r="H579" t="s">
        <v>870</v>
      </c>
      <c r="K579">
        <v>0</v>
      </c>
      <c r="M579">
        <v>0</v>
      </c>
      <c r="O579">
        <v>0</v>
      </c>
    </row>
    <row r="580" spans="3:18" x14ac:dyDescent="0.3">
      <c r="E580" t="s">
        <v>882</v>
      </c>
      <c r="K580">
        <v>0</v>
      </c>
      <c r="M580">
        <v>0</v>
      </c>
      <c r="O580">
        <v>0</v>
      </c>
      <c r="R580" t="s">
        <v>438</v>
      </c>
    </row>
    <row r="581" spans="3:18" x14ac:dyDescent="0.3">
      <c r="C581" t="s">
        <v>364</v>
      </c>
      <c r="D581" t="s">
        <v>366</v>
      </c>
      <c r="E581">
        <v>136200</v>
      </c>
      <c r="H581" t="s">
        <v>883</v>
      </c>
      <c r="K581">
        <v>0</v>
      </c>
      <c r="M581">
        <v>0</v>
      </c>
      <c r="O581">
        <v>0</v>
      </c>
    </row>
    <row r="582" spans="3:18" x14ac:dyDescent="0.3">
      <c r="K582">
        <v>0</v>
      </c>
      <c r="M582">
        <v>0</v>
      </c>
      <c r="O582">
        <v>0</v>
      </c>
      <c r="R582" t="s">
        <v>438</v>
      </c>
    </row>
    <row r="583" spans="3:18" x14ac:dyDescent="0.3">
      <c r="C583" t="s">
        <v>364</v>
      </c>
      <c r="D583" t="s">
        <v>366</v>
      </c>
      <c r="E583">
        <v>136250</v>
      </c>
      <c r="H583" t="s">
        <v>884</v>
      </c>
      <c r="K583">
        <v>0</v>
      </c>
      <c r="M583">
        <v>0</v>
      </c>
      <c r="O583">
        <v>0</v>
      </c>
    </row>
    <row r="584" spans="3:18" x14ac:dyDescent="0.3">
      <c r="C584" t="s">
        <v>364</v>
      </c>
      <c r="D584" t="s">
        <v>366</v>
      </c>
      <c r="E584">
        <v>136251</v>
      </c>
      <c r="H584" t="s">
        <v>885</v>
      </c>
      <c r="K584">
        <v>0</v>
      </c>
      <c r="M584">
        <v>0</v>
      </c>
      <c r="O584">
        <v>0</v>
      </c>
    </row>
    <row r="585" spans="3:18" x14ac:dyDescent="0.3">
      <c r="C585" t="s">
        <v>364</v>
      </c>
      <c r="D585" t="s">
        <v>366</v>
      </c>
      <c r="E585">
        <v>136252</v>
      </c>
      <c r="H585" t="s">
        <v>886</v>
      </c>
      <c r="K585">
        <v>0</v>
      </c>
      <c r="M585">
        <v>0</v>
      </c>
      <c r="O585">
        <v>0</v>
      </c>
    </row>
    <row r="586" spans="3:18" x14ac:dyDescent="0.3">
      <c r="C586" t="s">
        <v>364</v>
      </c>
      <c r="D586" t="s">
        <v>366</v>
      </c>
      <c r="E586">
        <v>1136252</v>
      </c>
      <c r="H586" t="s">
        <v>887</v>
      </c>
      <c r="K586">
        <v>0</v>
      </c>
      <c r="M586">
        <v>0</v>
      </c>
      <c r="O586">
        <v>0</v>
      </c>
    </row>
    <row r="587" spans="3:18" x14ac:dyDescent="0.3">
      <c r="C587" t="s">
        <v>364</v>
      </c>
      <c r="D587" t="s">
        <v>366</v>
      </c>
      <c r="E587">
        <v>1136253</v>
      </c>
      <c r="H587" t="s">
        <v>888</v>
      </c>
      <c r="K587">
        <v>0</v>
      </c>
      <c r="M587">
        <v>0</v>
      </c>
      <c r="O587">
        <v>0</v>
      </c>
    </row>
    <row r="588" spans="3:18" x14ac:dyDescent="0.3">
      <c r="C588" t="s">
        <v>364</v>
      </c>
      <c r="D588" t="s">
        <v>366</v>
      </c>
      <c r="E588">
        <v>1136254</v>
      </c>
      <c r="H588" t="s">
        <v>889</v>
      </c>
      <c r="K588">
        <v>0</v>
      </c>
      <c r="M588">
        <v>0</v>
      </c>
      <c r="O588">
        <v>0</v>
      </c>
    </row>
    <row r="589" spans="3:18" x14ac:dyDescent="0.3">
      <c r="C589" t="s">
        <v>364</v>
      </c>
      <c r="D589" t="s">
        <v>366</v>
      </c>
      <c r="E589">
        <v>1136255</v>
      </c>
      <c r="H589" t="s">
        <v>890</v>
      </c>
      <c r="K589">
        <v>0</v>
      </c>
      <c r="M589">
        <v>0</v>
      </c>
      <c r="O589">
        <v>0</v>
      </c>
    </row>
    <row r="590" spans="3:18" x14ac:dyDescent="0.3">
      <c r="K590">
        <v>0</v>
      </c>
      <c r="M590">
        <v>0</v>
      </c>
      <c r="O590">
        <v>0</v>
      </c>
      <c r="R590" t="s">
        <v>438</v>
      </c>
    </row>
    <row r="591" spans="3:18" x14ac:dyDescent="0.3">
      <c r="C591" t="s">
        <v>364</v>
      </c>
      <c r="D591" t="s">
        <v>366</v>
      </c>
      <c r="E591">
        <v>199998</v>
      </c>
      <c r="H591" t="s">
        <v>891</v>
      </c>
      <c r="K591">
        <v>0</v>
      </c>
      <c r="M591">
        <v>0</v>
      </c>
      <c r="O591">
        <v>0</v>
      </c>
    </row>
    <row r="592" spans="3:18" x14ac:dyDescent="0.3">
      <c r="C592" t="s">
        <v>364</v>
      </c>
      <c r="D592" t="s">
        <v>366</v>
      </c>
      <c r="E592">
        <v>199999</v>
      </c>
      <c r="H592" t="s">
        <v>891</v>
      </c>
      <c r="K592">
        <v>0</v>
      </c>
      <c r="M592">
        <v>0</v>
      </c>
      <c r="O592">
        <v>0</v>
      </c>
    </row>
    <row r="593" spans="3:18" x14ac:dyDescent="0.3">
      <c r="K593">
        <v>0</v>
      </c>
      <c r="M593">
        <v>0</v>
      </c>
      <c r="O593">
        <v>0</v>
      </c>
      <c r="R593" t="s">
        <v>438</v>
      </c>
    </row>
    <row r="594" spans="3:18" x14ac:dyDescent="0.3">
      <c r="C594" t="s">
        <v>364</v>
      </c>
      <c r="D594" t="s">
        <v>366</v>
      </c>
      <c r="E594">
        <v>190000</v>
      </c>
      <c r="H594" t="s">
        <v>892</v>
      </c>
      <c r="K594">
        <v>0</v>
      </c>
      <c r="M594">
        <v>0</v>
      </c>
      <c r="O594">
        <v>0</v>
      </c>
    </row>
    <row r="595" spans="3:18" x14ac:dyDescent="0.3">
      <c r="C595" t="s">
        <v>364</v>
      </c>
      <c r="D595" t="s">
        <v>366</v>
      </c>
      <c r="E595">
        <v>190001</v>
      </c>
      <c r="H595" t="s">
        <v>893</v>
      </c>
      <c r="K595">
        <v>0</v>
      </c>
      <c r="M595">
        <v>0</v>
      </c>
      <c r="O595">
        <v>0</v>
      </c>
    </row>
    <row r="596" spans="3:18" x14ac:dyDescent="0.3">
      <c r="C596" t="s">
        <v>364</v>
      </c>
      <c r="D596" t="s">
        <v>366</v>
      </c>
      <c r="E596">
        <v>190002</v>
      </c>
      <c r="H596" t="s">
        <v>894</v>
      </c>
      <c r="K596">
        <v>0</v>
      </c>
      <c r="M596">
        <v>0</v>
      </c>
      <c r="O596">
        <v>0</v>
      </c>
    </row>
    <row r="597" spans="3:18" x14ac:dyDescent="0.3">
      <c r="C597" t="s">
        <v>364</v>
      </c>
      <c r="D597" t="s">
        <v>366</v>
      </c>
      <c r="E597">
        <v>190003</v>
      </c>
      <c r="H597" t="s">
        <v>895</v>
      </c>
      <c r="K597">
        <v>0</v>
      </c>
      <c r="M597">
        <v>0</v>
      </c>
      <c r="O597">
        <v>0</v>
      </c>
    </row>
    <row r="598" spans="3:18" x14ac:dyDescent="0.3">
      <c r="C598" t="s">
        <v>364</v>
      </c>
      <c r="D598" t="s">
        <v>366</v>
      </c>
      <c r="E598">
        <v>1135800</v>
      </c>
      <c r="H598" t="s">
        <v>896</v>
      </c>
      <c r="K598">
        <v>0</v>
      </c>
      <c r="M598">
        <v>0</v>
      </c>
      <c r="O598">
        <v>0</v>
      </c>
    </row>
    <row r="599" spans="3:18" x14ac:dyDescent="0.3">
      <c r="C599" t="s">
        <v>364</v>
      </c>
      <c r="D599" t="s">
        <v>366</v>
      </c>
      <c r="E599">
        <v>1135801</v>
      </c>
      <c r="H599" t="s">
        <v>897</v>
      </c>
      <c r="K599">
        <v>0</v>
      </c>
      <c r="M599">
        <v>0</v>
      </c>
      <c r="O599">
        <v>0</v>
      </c>
    </row>
    <row r="600" spans="3:18" x14ac:dyDescent="0.3">
      <c r="C600" t="s">
        <v>364</v>
      </c>
      <c r="D600" t="s">
        <v>366</v>
      </c>
      <c r="E600">
        <v>1135806</v>
      </c>
      <c r="H600" t="s">
        <v>898</v>
      </c>
      <c r="K600">
        <v>0</v>
      </c>
      <c r="M600">
        <v>0</v>
      </c>
      <c r="O600">
        <v>0</v>
      </c>
    </row>
    <row r="601" spans="3:18" x14ac:dyDescent="0.3">
      <c r="C601" t="s">
        <v>364</v>
      </c>
      <c r="D601" t="s">
        <v>366</v>
      </c>
      <c r="E601">
        <v>1138905</v>
      </c>
      <c r="H601" t="s">
        <v>899</v>
      </c>
      <c r="K601" s="37">
        <v>40759</v>
      </c>
      <c r="M601" s="37">
        <v>43719</v>
      </c>
      <c r="O601" s="37">
        <v>-2960</v>
      </c>
      <c r="Q601">
        <v>-6.8</v>
      </c>
    </row>
    <row r="602" spans="3:18" x14ac:dyDescent="0.3">
      <c r="E602" t="s">
        <v>900</v>
      </c>
      <c r="K602" s="37">
        <v>40759</v>
      </c>
      <c r="M602" s="37">
        <v>43719</v>
      </c>
      <c r="O602" s="37">
        <v>-2960</v>
      </c>
      <c r="Q602">
        <v>-6.8</v>
      </c>
      <c r="R602" t="s">
        <v>438</v>
      </c>
    </row>
    <row r="603" spans="3:18" x14ac:dyDescent="0.3">
      <c r="E603" t="s">
        <v>901</v>
      </c>
      <c r="K603" s="37">
        <v>4131956189.2199998</v>
      </c>
      <c r="M603" s="37">
        <v>4015036197.4899998</v>
      </c>
      <c r="O603" s="37">
        <v>116919991.73</v>
      </c>
      <c r="Q603">
        <v>2.9</v>
      </c>
      <c r="R603" t="s">
        <v>420</v>
      </c>
    </row>
    <row r="604" spans="3:18" x14ac:dyDescent="0.3">
      <c r="E604" t="s">
        <v>902</v>
      </c>
    </row>
    <row r="605" spans="3:18" x14ac:dyDescent="0.3">
      <c r="C605" t="s">
        <v>364</v>
      </c>
      <c r="D605" t="s">
        <v>366</v>
      </c>
      <c r="E605">
        <v>2232001</v>
      </c>
      <c r="H605" t="s">
        <v>903</v>
      </c>
      <c r="K605">
        <v>0</v>
      </c>
      <c r="M605">
        <v>0</v>
      </c>
      <c r="O605">
        <v>0</v>
      </c>
    </row>
    <row r="606" spans="3:18" x14ac:dyDescent="0.3">
      <c r="K606">
        <v>0</v>
      </c>
      <c r="M606">
        <v>0</v>
      </c>
      <c r="O606">
        <v>0</v>
      </c>
      <c r="R606" t="s">
        <v>438</v>
      </c>
    </row>
    <row r="607" spans="3:18" x14ac:dyDescent="0.3">
      <c r="C607" t="s">
        <v>364</v>
      </c>
      <c r="D607" t="s">
        <v>366</v>
      </c>
      <c r="E607">
        <v>2200443</v>
      </c>
      <c r="H607" t="s">
        <v>904</v>
      </c>
      <c r="K607">
        <v>0</v>
      </c>
      <c r="M607">
        <v>0</v>
      </c>
      <c r="O607">
        <v>0</v>
      </c>
    </row>
    <row r="608" spans="3:18" x14ac:dyDescent="0.3">
      <c r="C608" t="s">
        <v>364</v>
      </c>
      <c r="D608" t="s">
        <v>366</v>
      </c>
      <c r="E608">
        <v>2200444</v>
      </c>
      <c r="H608" t="s">
        <v>905</v>
      </c>
      <c r="K608" s="37">
        <v>-969444.76</v>
      </c>
      <c r="M608" s="37">
        <v>-967748.06</v>
      </c>
      <c r="O608" s="37">
        <v>-1696.7</v>
      </c>
      <c r="Q608">
        <v>-0.2</v>
      </c>
    </row>
    <row r="609" spans="3:18" x14ac:dyDescent="0.3">
      <c r="K609" s="37">
        <v>-969444.76</v>
      </c>
      <c r="M609" s="37">
        <v>-967748.06</v>
      </c>
      <c r="O609" s="37">
        <v>-1696.7</v>
      </c>
      <c r="Q609">
        <v>-0.2</v>
      </c>
      <c r="R609" t="s">
        <v>438</v>
      </c>
    </row>
    <row r="610" spans="3:18" x14ac:dyDescent="0.3">
      <c r="C610" t="s">
        <v>364</v>
      </c>
      <c r="D610" t="s">
        <v>366</v>
      </c>
      <c r="E610">
        <v>228213</v>
      </c>
      <c r="H610" t="s">
        <v>906</v>
      </c>
      <c r="K610">
        <v>0</v>
      </c>
      <c r="M610">
        <v>0</v>
      </c>
      <c r="O610">
        <v>0</v>
      </c>
    </row>
    <row r="611" spans="3:18" x14ac:dyDescent="0.3">
      <c r="C611" t="s">
        <v>364</v>
      </c>
      <c r="D611" t="s">
        <v>366</v>
      </c>
      <c r="E611">
        <v>2228213</v>
      </c>
      <c r="H611" t="s">
        <v>906</v>
      </c>
      <c r="K611">
        <v>0</v>
      </c>
      <c r="M611">
        <v>0</v>
      </c>
      <c r="O611">
        <v>0</v>
      </c>
    </row>
    <row r="612" spans="3:18" x14ac:dyDescent="0.3">
      <c r="C612" t="s">
        <v>364</v>
      </c>
      <c r="D612" t="s">
        <v>366</v>
      </c>
      <c r="E612">
        <v>2228218</v>
      </c>
      <c r="H612" t="s">
        <v>907</v>
      </c>
      <c r="K612">
        <v>0</v>
      </c>
      <c r="M612">
        <v>0</v>
      </c>
      <c r="O612">
        <v>0</v>
      </c>
    </row>
    <row r="613" spans="3:18" x14ac:dyDescent="0.3">
      <c r="K613">
        <v>0</v>
      </c>
      <c r="M613">
        <v>0</v>
      </c>
      <c r="O613">
        <v>0</v>
      </c>
      <c r="R613" t="s">
        <v>438</v>
      </c>
    </row>
    <row r="614" spans="3:18" x14ac:dyDescent="0.3">
      <c r="C614" t="s">
        <v>364</v>
      </c>
      <c r="D614" t="s">
        <v>366</v>
      </c>
      <c r="E614">
        <v>251000</v>
      </c>
      <c r="H614" t="s">
        <v>908</v>
      </c>
      <c r="K614">
        <v>0</v>
      </c>
      <c r="M614">
        <v>0</v>
      </c>
      <c r="O614">
        <v>0</v>
      </c>
    </row>
    <row r="615" spans="3:18" x14ac:dyDescent="0.3">
      <c r="C615" t="s">
        <v>364</v>
      </c>
      <c r="D615" t="s">
        <v>366</v>
      </c>
      <c r="E615">
        <v>251001</v>
      </c>
      <c r="H615" t="s">
        <v>909</v>
      </c>
      <c r="K615">
        <v>0</v>
      </c>
      <c r="M615">
        <v>0</v>
      </c>
      <c r="O615">
        <v>0</v>
      </c>
    </row>
    <row r="616" spans="3:18" x14ac:dyDescent="0.3">
      <c r="C616" t="s">
        <v>364</v>
      </c>
      <c r="D616" t="s">
        <v>366</v>
      </c>
      <c r="E616">
        <v>251002</v>
      </c>
      <c r="H616" t="s">
        <v>910</v>
      </c>
      <c r="K616">
        <v>0</v>
      </c>
      <c r="M616">
        <v>0</v>
      </c>
      <c r="O616">
        <v>0</v>
      </c>
    </row>
    <row r="617" spans="3:18" x14ac:dyDescent="0.3">
      <c r="C617" t="s">
        <v>364</v>
      </c>
      <c r="D617" t="s">
        <v>366</v>
      </c>
      <c r="E617">
        <v>252000</v>
      </c>
      <c r="H617" t="s">
        <v>911</v>
      </c>
      <c r="K617">
        <v>0</v>
      </c>
      <c r="M617">
        <v>0</v>
      </c>
      <c r="O617">
        <v>0</v>
      </c>
    </row>
    <row r="618" spans="3:18" x14ac:dyDescent="0.3">
      <c r="C618" t="s">
        <v>364</v>
      </c>
      <c r="D618" t="s">
        <v>366</v>
      </c>
      <c r="E618">
        <v>253000</v>
      </c>
      <c r="H618" t="s">
        <v>912</v>
      </c>
      <c r="K618">
        <v>0</v>
      </c>
      <c r="M618">
        <v>0</v>
      </c>
      <c r="O618">
        <v>0</v>
      </c>
    </row>
    <row r="619" spans="3:18" x14ac:dyDescent="0.3">
      <c r="C619" t="s">
        <v>364</v>
      </c>
      <c r="D619" t="s">
        <v>366</v>
      </c>
      <c r="E619">
        <v>254000</v>
      </c>
      <c r="H619" t="s">
        <v>913</v>
      </c>
      <c r="K619">
        <v>0</v>
      </c>
      <c r="M619">
        <v>0</v>
      </c>
      <c r="O619">
        <v>0</v>
      </c>
    </row>
    <row r="620" spans="3:18" x14ac:dyDescent="0.3">
      <c r="K620">
        <v>0</v>
      </c>
      <c r="M620">
        <v>0</v>
      </c>
      <c r="O620">
        <v>0</v>
      </c>
      <c r="R620" t="s">
        <v>438</v>
      </c>
    </row>
    <row r="621" spans="3:18" x14ac:dyDescent="0.3">
      <c r="C621" t="s">
        <v>364</v>
      </c>
      <c r="D621" t="s">
        <v>366</v>
      </c>
      <c r="E621">
        <v>200000</v>
      </c>
      <c r="H621" t="s">
        <v>914</v>
      </c>
      <c r="K621">
        <v>0</v>
      </c>
      <c r="M621">
        <v>0</v>
      </c>
      <c r="O621">
        <v>0</v>
      </c>
    </row>
    <row r="622" spans="3:18" x14ac:dyDescent="0.3">
      <c r="C622" t="s">
        <v>364</v>
      </c>
      <c r="D622" t="s">
        <v>366</v>
      </c>
      <c r="E622">
        <v>2200000</v>
      </c>
      <c r="H622" t="s">
        <v>914</v>
      </c>
      <c r="K622" s="37">
        <v>-3867</v>
      </c>
      <c r="M622" s="37">
        <v>-3867</v>
      </c>
      <c r="O622">
        <v>0</v>
      </c>
    </row>
    <row r="623" spans="3:18" x14ac:dyDescent="0.3">
      <c r="E623" t="s">
        <v>915</v>
      </c>
      <c r="K623" s="37">
        <v>-3867</v>
      </c>
      <c r="M623" s="37">
        <v>-3867</v>
      </c>
      <c r="O623">
        <v>0</v>
      </c>
      <c r="R623" t="s">
        <v>438</v>
      </c>
    </row>
    <row r="624" spans="3:18" x14ac:dyDescent="0.3">
      <c r="C624" t="s">
        <v>364</v>
      </c>
      <c r="D624" t="s">
        <v>366</v>
      </c>
      <c r="E624">
        <v>200002</v>
      </c>
      <c r="H624" t="s">
        <v>916</v>
      </c>
      <c r="K624">
        <v>0</v>
      </c>
      <c r="M624">
        <v>0</v>
      </c>
      <c r="O624">
        <v>0</v>
      </c>
    </row>
    <row r="625" spans="3:18" x14ac:dyDescent="0.3">
      <c r="C625" t="s">
        <v>364</v>
      </c>
      <c r="D625" t="s">
        <v>366</v>
      </c>
      <c r="E625">
        <v>2200002</v>
      </c>
      <c r="H625" t="s">
        <v>916</v>
      </c>
      <c r="K625">
        <v>-550</v>
      </c>
      <c r="M625">
        <v>-550</v>
      </c>
      <c r="O625">
        <v>0</v>
      </c>
    </row>
    <row r="626" spans="3:18" x14ac:dyDescent="0.3">
      <c r="E626" t="s">
        <v>917</v>
      </c>
      <c r="K626">
        <v>-550</v>
      </c>
      <c r="M626">
        <v>-550</v>
      </c>
      <c r="O626">
        <v>0</v>
      </c>
      <c r="R626" t="s">
        <v>438</v>
      </c>
    </row>
    <row r="627" spans="3:18" x14ac:dyDescent="0.3">
      <c r="C627" t="s">
        <v>364</v>
      </c>
      <c r="D627" t="s">
        <v>366</v>
      </c>
      <c r="E627">
        <v>200004</v>
      </c>
      <c r="H627" t="s">
        <v>918</v>
      </c>
      <c r="K627">
        <v>0</v>
      </c>
      <c r="M627">
        <v>0</v>
      </c>
      <c r="O627">
        <v>0</v>
      </c>
    </row>
    <row r="628" spans="3:18" x14ac:dyDescent="0.3">
      <c r="C628" t="s">
        <v>364</v>
      </c>
      <c r="D628" t="s">
        <v>366</v>
      </c>
      <c r="E628">
        <v>220903</v>
      </c>
      <c r="H628" t="s">
        <v>919</v>
      </c>
      <c r="K628">
        <v>0</v>
      </c>
      <c r="M628">
        <v>0</v>
      </c>
      <c r="O628">
        <v>0</v>
      </c>
    </row>
    <row r="629" spans="3:18" x14ac:dyDescent="0.3">
      <c r="C629" t="s">
        <v>364</v>
      </c>
      <c r="D629" t="s">
        <v>366</v>
      </c>
      <c r="E629">
        <v>2200004</v>
      </c>
      <c r="H629" t="s">
        <v>918</v>
      </c>
      <c r="K629" s="37">
        <v>-10602550.119999999</v>
      </c>
      <c r="M629" s="37">
        <v>-9605459.0700000003</v>
      </c>
      <c r="O629" s="37">
        <v>-997091.05</v>
      </c>
      <c r="Q629">
        <v>-10.4</v>
      </c>
    </row>
    <row r="630" spans="3:18" x14ac:dyDescent="0.3">
      <c r="C630" t="s">
        <v>364</v>
      </c>
      <c r="D630" t="s">
        <v>366</v>
      </c>
      <c r="E630">
        <v>2220903</v>
      </c>
      <c r="H630" t="s">
        <v>919</v>
      </c>
      <c r="K630" s="37">
        <v>224672.76</v>
      </c>
      <c r="M630" s="37">
        <v>183993.23</v>
      </c>
      <c r="O630" s="37">
        <v>40679.53</v>
      </c>
      <c r="Q630">
        <v>22.1</v>
      </c>
    </row>
    <row r="631" spans="3:18" x14ac:dyDescent="0.3">
      <c r="E631" t="s">
        <v>918</v>
      </c>
      <c r="K631" s="37">
        <v>-10377877.359999999</v>
      </c>
      <c r="M631" s="37">
        <v>-9421465.8399999999</v>
      </c>
      <c r="O631" s="37">
        <v>-956411.52</v>
      </c>
      <c r="Q631">
        <v>-10.199999999999999</v>
      </c>
      <c r="R631" t="s">
        <v>438</v>
      </c>
    </row>
    <row r="632" spans="3:18" x14ac:dyDescent="0.3">
      <c r="C632" t="s">
        <v>364</v>
      </c>
      <c r="D632" t="s">
        <v>366</v>
      </c>
      <c r="E632">
        <v>200800</v>
      </c>
      <c r="H632" t="s">
        <v>920</v>
      </c>
      <c r="K632">
        <v>0</v>
      </c>
      <c r="M632">
        <v>0</v>
      </c>
      <c r="O632">
        <v>0</v>
      </c>
    </row>
    <row r="633" spans="3:18" x14ac:dyDescent="0.3">
      <c r="C633" t="s">
        <v>364</v>
      </c>
      <c r="D633" t="s">
        <v>366</v>
      </c>
      <c r="E633">
        <v>200801</v>
      </c>
      <c r="H633" t="s">
        <v>921</v>
      </c>
      <c r="K633">
        <v>0</v>
      </c>
      <c r="M633">
        <v>0</v>
      </c>
      <c r="O633">
        <v>0</v>
      </c>
    </row>
    <row r="634" spans="3:18" x14ac:dyDescent="0.3">
      <c r="C634" t="s">
        <v>364</v>
      </c>
      <c r="D634" t="s">
        <v>366</v>
      </c>
      <c r="E634">
        <v>200802</v>
      </c>
      <c r="H634" t="s">
        <v>922</v>
      </c>
      <c r="K634">
        <v>0</v>
      </c>
      <c r="M634">
        <v>0</v>
      </c>
      <c r="O634">
        <v>0</v>
      </c>
    </row>
    <row r="635" spans="3:18" x14ac:dyDescent="0.3">
      <c r="C635" t="s">
        <v>364</v>
      </c>
      <c r="D635" t="s">
        <v>366</v>
      </c>
      <c r="E635">
        <v>200803</v>
      </c>
      <c r="H635" t="s">
        <v>923</v>
      </c>
      <c r="K635">
        <v>0</v>
      </c>
      <c r="M635">
        <v>0</v>
      </c>
      <c r="O635">
        <v>0</v>
      </c>
    </row>
    <row r="636" spans="3:18" x14ac:dyDescent="0.3">
      <c r="C636" t="s">
        <v>364</v>
      </c>
      <c r="D636" t="s">
        <v>366</v>
      </c>
      <c r="E636">
        <v>200804</v>
      </c>
      <c r="H636" t="s">
        <v>924</v>
      </c>
      <c r="K636">
        <v>0</v>
      </c>
      <c r="M636">
        <v>0</v>
      </c>
      <c r="O636">
        <v>0</v>
      </c>
    </row>
    <row r="637" spans="3:18" x14ac:dyDescent="0.3">
      <c r="C637" t="s">
        <v>364</v>
      </c>
      <c r="D637" t="s">
        <v>366</v>
      </c>
      <c r="E637">
        <v>200805</v>
      </c>
      <c r="H637" t="s">
        <v>920</v>
      </c>
      <c r="K637">
        <v>0</v>
      </c>
      <c r="M637">
        <v>0</v>
      </c>
      <c r="O637">
        <v>0</v>
      </c>
    </row>
    <row r="638" spans="3:18" x14ac:dyDescent="0.3">
      <c r="C638" t="s">
        <v>364</v>
      </c>
      <c r="D638" t="s">
        <v>366</v>
      </c>
      <c r="E638">
        <v>200806</v>
      </c>
      <c r="H638" t="s">
        <v>921</v>
      </c>
      <c r="K638">
        <v>0</v>
      </c>
      <c r="M638">
        <v>0</v>
      </c>
      <c r="O638">
        <v>0</v>
      </c>
    </row>
    <row r="639" spans="3:18" x14ac:dyDescent="0.3">
      <c r="C639" t="s">
        <v>364</v>
      </c>
      <c r="D639" t="s">
        <v>366</v>
      </c>
      <c r="E639">
        <v>200807</v>
      </c>
      <c r="H639" t="s">
        <v>922</v>
      </c>
      <c r="K639">
        <v>0</v>
      </c>
      <c r="M639">
        <v>0</v>
      </c>
      <c r="O639">
        <v>0</v>
      </c>
    </row>
    <row r="640" spans="3:18" x14ac:dyDescent="0.3">
      <c r="C640" t="s">
        <v>364</v>
      </c>
      <c r="D640" t="s">
        <v>366</v>
      </c>
      <c r="E640">
        <v>200808</v>
      </c>
      <c r="H640" t="s">
        <v>923</v>
      </c>
      <c r="K640">
        <v>0</v>
      </c>
      <c r="M640">
        <v>0</v>
      </c>
      <c r="O640">
        <v>0</v>
      </c>
    </row>
    <row r="641" spans="3:18" x14ac:dyDescent="0.3">
      <c r="C641" t="s">
        <v>364</v>
      </c>
      <c r="D641" t="s">
        <v>366</v>
      </c>
      <c r="E641">
        <v>200809</v>
      </c>
      <c r="H641" t="s">
        <v>924</v>
      </c>
      <c r="K641">
        <v>0</v>
      </c>
      <c r="M641">
        <v>0</v>
      </c>
      <c r="O641">
        <v>0</v>
      </c>
    </row>
    <row r="642" spans="3:18" x14ac:dyDescent="0.3">
      <c r="E642" t="s">
        <v>925</v>
      </c>
      <c r="K642">
        <v>0</v>
      </c>
      <c r="M642">
        <v>0</v>
      </c>
      <c r="O642">
        <v>0</v>
      </c>
      <c r="R642" t="s">
        <v>438</v>
      </c>
    </row>
    <row r="643" spans="3:18" x14ac:dyDescent="0.3">
      <c r="C643" t="s">
        <v>364</v>
      </c>
      <c r="D643" t="s">
        <v>366</v>
      </c>
      <c r="E643">
        <v>200900</v>
      </c>
      <c r="H643" t="s">
        <v>926</v>
      </c>
      <c r="K643">
        <v>0</v>
      </c>
      <c r="M643">
        <v>0</v>
      </c>
      <c r="O643">
        <v>0</v>
      </c>
    </row>
    <row r="644" spans="3:18" x14ac:dyDescent="0.3">
      <c r="C644" t="s">
        <v>364</v>
      </c>
      <c r="D644" t="s">
        <v>366</v>
      </c>
      <c r="E644">
        <v>200901</v>
      </c>
      <c r="H644" t="s">
        <v>927</v>
      </c>
      <c r="K644">
        <v>0</v>
      </c>
      <c r="M644">
        <v>0</v>
      </c>
      <c r="O644">
        <v>0</v>
      </c>
    </row>
    <row r="645" spans="3:18" x14ac:dyDescent="0.3">
      <c r="C645" t="s">
        <v>364</v>
      </c>
      <c r="D645" t="s">
        <v>366</v>
      </c>
      <c r="E645">
        <v>200902</v>
      </c>
      <c r="H645" t="s">
        <v>928</v>
      </c>
      <c r="K645">
        <v>0</v>
      </c>
      <c r="M645">
        <v>0</v>
      </c>
      <c r="O645">
        <v>0</v>
      </c>
    </row>
    <row r="646" spans="3:18" x14ac:dyDescent="0.3">
      <c r="C646" t="s">
        <v>364</v>
      </c>
      <c r="D646" t="s">
        <v>366</v>
      </c>
      <c r="E646">
        <v>200903</v>
      </c>
      <c r="H646" t="s">
        <v>929</v>
      </c>
      <c r="K646">
        <v>0</v>
      </c>
      <c r="M646">
        <v>0</v>
      </c>
      <c r="O646">
        <v>0</v>
      </c>
    </row>
    <row r="647" spans="3:18" x14ac:dyDescent="0.3">
      <c r="C647" t="s">
        <v>364</v>
      </c>
      <c r="D647" t="s">
        <v>366</v>
      </c>
      <c r="E647">
        <v>200904</v>
      </c>
      <c r="H647" t="s">
        <v>930</v>
      </c>
      <c r="K647">
        <v>0</v>
      </c>
      <c r="M647">
        <v>0</v>
      </c>
      <c r="O647">
        <v>0</v>
      </c>
    </row>
    <row r="648" spans="3:18" x14ac:dyDescent="0.3">
      <c r="C648" t="s">
        <v>364</v>
      </c>
      <c r="D648" t="s">
        <v>366</v>
      </c>
      <c r="E648">
        <v>200905</v>
      </c>
      <c r="H648" t="s">
        <v>931</v>
      </c>
      <c r="K648">
        <v>0</v>
      </c>
      <c r="M648">
        <v>0</v>
      </c>
      <c r="O648">
        <v>0</v>
      </c>
    </row>
    <row r="649" spans="3:18" x14ac:dyDescent="0.3">
      <c r="C649" t="s">
        <v>364</v>
      </c>
      <c r="D649" t="s">
        <v>366</v>
      </c>
      <c r="E649">
        <v>200906</v>
      </c>
      <c r="H649" t="s">
        <v>932</v>
      </c>
      <c r="K649">
        <v>0</v>
      </c>
      <c r="M649">
        <v>0</v>
      </c>
      <c r="O649">
        <v>0</v>
      </c>
    </row>
    <row r="650" spans="3:18" x14ac:dyDescent="0.3">
      <c r="C650" t="s">
        <v>364</v>
      </c>
      <c r="D650" t="s">
        <v>366</v>
      </c>
      <c r="E650">
        <v>200907</v>
      </c>
      <c r="H650" t="s">
        <v>933</v>
      </c>
      <c r="K650">
        <v>0</v>
      </c>
      <c r="M650">
        <v>0</v>
      </c>
      <c r="O650">
        <v>0</v>
      </c>
    </row>
    <row r="651" spans="3:18" x14ac:dyDescent="0.3">
      <c r="C651" t="s">
        <v>364</v>
      </c>
      <c r="D651" t="s">
        <v>366</v>
      </c>
      <c r="E651">
        <v>200908</v>
      </c>
      <c r="H651" t="s">
        <v>934</v>
      </c>
      <c r="K651">
        <v>0</v>
      </c>
      <c r="M651">
        <v>0</v>
      </c>
      <c r="O651">
        <v>0</v>
      </c>
    </row>
    <row r="652" spans="3:18" x14ac:dyDescent="0.3">
      <c r="C652" t="s">
        <v>364</v>
      </c>
      <c r="D652" t="s">
        <v>366</v>
      </c>
      <c r="E652">
        <v>200909</v>
      </c>
      <c r="H652" t="s">
        <v>935</v>
      </c>
      <c r="K652">
        <v>0</v>
      </c>
      <c r="M652">
        <v>0</v>
      </c>
      <c r="O652">
        <v>0</v>
      </c>
    </row>
    <row r="653" spans="3:18" x14ac:dyDescent="0.3">
      <c r="C653" t="s">
        <v>364</v>
      </c>
      <c r="D653" t="s">
        <v>366</v>
      </c>
      <c r="E653">
        <v>200922</v>
      </c>
      <c r="H653" t="s">
        <v>928</v>
      </c>
      <c r="K653">
        <v>0</v>
      </c>
      <c r="M653">
        <v>0</v>
      </c>
      <c r="O653">
        <v>0</v>
      </c>
    </row>
    <row r="654" spans="3:18" x14ac:dyDescent="0.3">
      <c r="C654" t="s">
        <v>364</v>
      </c>
      <c r="D654" t="s">
        <v>366</v>
      </c>
      <c r="E654">
        <v>200923</v>
      </c>
      <c r="H654" t="s">
        <v>929</v>
      </c>
      <c r="K654">
        <v>0</v>
      </c>
      <c r="M654">
        <v>0</v>
      </c>
      <c r="O654">
        <v>0</v>
      </c>
    </row>
    <row r="655" spans="3:18" x14ac:dyDescent="0.3">
      <c r="C655" t="s">
        <v>364</v>
      </c>
      <c r="D655" t="s">
        <v>366</v>
      </c>
      <c r="E655">
        <v>200924</v>
      </c>
      <c r="H655" t="s">
        <v>930</v>
      </c>
      <c r="K655">
        <v>0</v>
      </c>
      <c r="M655">
        <v>0</v>
      </c>
      <c r="O655">
        <v>0</v>
      </c>
    </row>
    <row r="656" spans="3:18" x14ac:dyDescent="0.3">
      <c r="C656" t="s">
        <v>364</v>
      </c>
      <c r="D656" t="s">
        <v>366</v>
      </c>
      <c r="E656">
        <v>200925</v>
      </c>
      <c r="H656" t="s">
        <v>931</v>
      </c>
      <c r="K656">
        <v>0</v>
      </c>
      <c r="M656">
        <v>0</v>
      </c>
      <c r="O656">
        <v>0</v>
      </c>
    </row>
    <row r="657" spans="3:15" x14ac:dyDescent="0.3">
      <c r="C657" t="s">
        <v>364</v>
      </c>
      <c r="D657" t="s">
        <v>366</v>
      </c>
      <c r="E657">
        <v>200926</v>
      </c>
      <c r="H657" t="s">
        <v>932</v>
      </c>
      <c r="K657">
        <v>0</v>
      </c>
      <c r="M657">
        <v>0</v>
      </c>
      <c r="O657">
        <v>0</v>
      </c>
    </row>
    <row r="658" spans="3:15" x14ac:dyDescent="0.3">
      <c r="C658" t="s">
        <v>364</v>
      </c>
      <c r="D658" t="s">
        <v>366</v>
      </c>
      <c r="E658">
        <v>200927</v>
      </c>
      <c r="H658" t="s">
        <v>933</v>
      </c>
      <c r="K658">
        <v>0</v>
      </c>
      <c r="M658">
        <v>0</v>
      </c>
      <c r="O658">
        <v>0</v>
      </c>
    </row>
    <row r="659" spans="3:15" x14ac:dyDescent="0.3">
      <c r="C659" t="s">
        <v>364</v>
      </c>
      <c r="D659" t="s">
        <v>366</v>
      </c>
      <c r="E659">
        <v>200928</v>
      </c>
      <c r="H659" t="s">
        <v>934</v>
      </c>
      <c r="K659">
        <v>0</v>
      </c>
      <c r="M659">
        <v>0</v>
      </c>
      <c r="O659">
        <v>0</v>
      </c>
    </row>
    <row r="660" spans="3:15" x14ac:dyDescent="0.3">
      <c r="C660" t="s">
        <v>364</v>
      </c>
      <c r="D660" t="s">
        <v>366</v>
      </c>
      <c r="E660">
        <v>200929</v>
      </c>
      <c r="H660" t="s">
        <v>935</v>
      </c>
      <c r="K660">
        <v>0</v>
      </c>
      <c r="M660">
        <v>0</v>
      </c>
      <c r="O660">
        <v>0</v>
      </c>
    </row>
    <row r="661" spans="3:15" x14ac:dyDescent="0.3">
      <c r="C661" t="s">
        <v>364</v>
      </c>
      <c r="D661" t="s">
        <v>366</v>
      </c>
      <c r="E661">
        <v>200950</v>
      </c>
      <c r="H661" t="s">
        <v>936</v>
      </c>
      <c r="K661">
        <v>0</v>
      </c>
      <c r="M661">
        <v>0</v>
      </c>
      <c r="O661">
        <v>0</v>
      </c>
    </row>
    <row r="662" spans="3:15" x14ac:dyDescent="0.3">
      <c r="C662" t="s">
        <v>364</v>
      </c>
      <c r="D662" t="s">
        <v>366</v>
      </c>
      <c r="E662">
        <v>200951</v>
      </c>
      <c r="H662" t="s">
        <v>937</v>
      </c>
      <c r="K662">
        <v>0</v>
      </c>
      <c r="M662">
        <v>0</v>
      </c>
      <c r="O662">
        <v>0</v>
      </c>
    </row>
    <row r="663" spans="3:15" x14ac:dyDescent="0.3">
      <c r="C663" t="s">
        <v>364</v>
      </c>
      <c r="D663" t="s">
        <v>366</v>
      </c>
      <c r="E663">
        <v>200952</v>
      </c>
      <c r="H663" t="s">
        <v>938</v>
      </c>
      <c r="K663">
        <v>0</v>
      </c>
      <c r="M663">
        <v>0</v>
      </c>
      <c r="O663">
        <v>0</v>
      </c>
    </row>
    <row r="664" spans="3:15" x14ac:dyDescent="0.3">
      <c r="C664" t="s">
        <v>364</v>
      </c>
      <c r="D664" t="s">
        <v>366</v>
      </c>
      <c r="E664">
        <v>200953</v>
      </c>
      <c r="H664" t="s">
        <v>939</v>
      </c>
      <c r="K664">
        <v>0</v>
      </c>
      <c r="M664">
        <v>0</v>
      </c>
      <c r="O664">
        <v>0</v>
      </c>
    </row>
    <row r="665" spans="3:15" x14ac:dyDescent="0.3">
      <c r="C665" t="s">
        <v>364</v>
      </c>
      <c r="D665" t="s">
        <v>366</v>
      </c>
      <c r="E665">
        <v>200954</v>
      </c>
      <c r="H665" t="s">
        <v>940</v>
      </c>
      <c r="K665">
        <v>0</v>
      </c>
      <c r="M665">
        <v>0</v>
      </c>
      <c r="O665">
        <v>0</v>
      </c>
    </row>
    <row r="666" spans="3:15" x14ac:dyDescent="0.3">
      <c r="C666" t="s">
        <v>364</v>
      </c>
      <c r="D666" t="s">
        <v>366</v>
      </c>
      <c r="E666">
        <v>200955</v>
      </c>
      <c r="H666" t="s">
        <v>941</v>
      </c>
      <c r="K666">
        <v>0</v>
      </c>
      <c r="M666">
        <v>0</v>
      </c>
      <c r="O666">
        <v>0</v>
      </c>
    </row>
    <row r="667" spans="3:15" x14ac:dyDescent="0.3">
      <c r="C667" t="s">
        <v>364</v>
      </c>
      <c r="D667" t="s">
        <v>366</v>
      </c>
      <c r="E667">
        <v>200956</v>
      </c>
      <c r="H667" t="s">
        <v>942</v>
      </c>
      <c r="K667">
        <v>0</v>
      </c>
      <c r="M667">
        <v>0</v>
      </c>
      <c r="O667">
        <v>0</v>
      </c>
    </row>
    <row r="668" spans="3:15" x14ac:dyDescent="0.3">
      <c r="C668" t="s">
        <v>364</v>
      </c>
      <c r="D668" t="s">
        <v>366</v>
      </c>
      <c r="E668">
        <v>200957</v>
      </c>
      <c r="H668" t="s">
        <v>943</v>
      </c>
      <c r="K668">
        <v>0</v>
      </c>
      <c r="M668">
        <v>0</v>
      </c>
      <c r="O668">
        <v>0</v>
      </c>
    </row>
    <row r="669" spans="3:15" x14ac:dyDescent="0.3">
      <c r="C669" t="s">
        <v>364</v>
      </c>
      <c r="D669" t="s">
        <v>366</v>
      </c>
      <c r="E669">
        <v>200958</v>
      </c>
      <c r="H669" t="s">
        <v>944</v>
      </c>
      <c r="K669">
        <v>0</v>
      </c>
      <c r="M669">
        <v>0</v>
      </c>
      <c r="O669">
        <v>0</v>
      </c>
    </row>
    <row r="670" spans="3:15" x14ac:dyDescent="0.3">
      <c r="C670" t="s">
        <v>364</v>
      </c>
      <c r="D670" t="s">
        <v>366</v>
      </c>
      <c r="E670">
        <v>200959</v>
      </c>
      <c r="H670" t="s">
        <v>945</v>
      </c>
      <c r="K670">
        <v>0</v>
      </c>
      <c r="M670">
        <v>0</v>
      </c>
      <c r="O670">
        <v>0</v>
      </c>
    </row>
    <row r="671" spans="3:15" x14ac:dyDescent="0.3">
      <c r="C671" t="s">
        <v>364</v>
      </c>
      <c r="D671" t="s">
        <v>366</v>
      </c>
      <c r="E671">
        <v>200960</v>
      </c>
      <c r="H671" t="s">
        <v>946</v>
      </c>
      <c r="K671">
        <v>0</v>
      </c>
      <c r="M671">
        <v>0</v>
      </c>
      <c r="O671">
        <v>0</v>
      </c>
    </row>
    <row r="672" spans="3:15" x14ac:dyDescent="0.3">
      <c r="C672" t="s">
        <v>364</v>
      </c>
      <c r="D672" t="s">
        <v>366</v>
      </c>
      <c r="E672">
        <v>200961</v>
      </c>
      <c r="H672" t="s">
        <v>947</v>
      </c>
      <c r="K672">
        <v>0</v>
      </c>
      <c r="M672">
        <v>0</v>
      </c>
      <c r="O672">
        <v>0</v>
      </c>
    </row>
    <row r="673" spans="3:15" x14ac:dyDescent="0.3">
      <c r="C673" t="s">
        <v>364</v>
      </c>
      <c r="D673" t="s">
        <v>366</v>
      </c>
      <c r="E673">
        <v>200962</v>
      </c>
      <c r="H673" t="s">
        <v>948</v>
      </c>
      <c r="K673">
        <v>0</v>
      </c>
      <c r="M673">
        <v>0</v>
      </c>
      <c r="O673">
        <v>0</v>
      </c>
    </row>
    <row r="674" spans="3:15" x14ac:dyDescent="0.3">
      <c r="C674" t="s">
        <v>364</v>
      </c>
      <c r="D674" t="s">
        <v>366</v>
      </c>
      <c r="E674">
        <v>200963</v>
      </c>
      <c r="H674" t="s">
        <v>949</v>
      </c>
      <c r="K674">
        <v>0</v>
      </c>
      <c r="M674">
        <v>0</v>
      </c>
      <c r="O674">
        <v>0</v>
      </c>
    </row>
    <row r="675" spans="3:15" x14ac:dyDescent="0.3">
      <c r="C675" t="s">
        <v>364</v>
      </c>
      <c r="D675" t="s">
        <v>366</v>
      </c>
      <c r="E675">
        <v>200964</v>
      </c>
      <c r="H675" t="s">
        <v>950</v>
      </c>
      <c r="K675">
        <v>0</v>
      </c>
      <c r="M675">
        <v>0</v>
      </c>
      <c r="O675">
        <v>0</v>
      </c>
    </row>
    <row r="676" spans="3:15" x14ac:dyDescent="0.3">
      <c r="C676" t="s">
        <v>364</v>
      </c>
      <c r="D676" t="s">
        <v>366</v>
      </c>
      <c r="E676">
        <v>200965</v>
      </c>
      <c r="H676" t="s">
        <v>951</v>
      </c>
      <c r="K676">
        <v>0</v>
      </c>
      <c r="M676">
        <v>0</v>
      </c>
      <c r="O676">
        <v>0</v>
      </c>
    </row>
    <row r="677" spans="3:15" x14ac:dyDescent="0.3">
      <c r="C677" t="s">
        <v>364</v>
      </c>
      <c r="D677" t="s">
        <v>366</v>
      </c>
      <c r="E677">
        <v>200966</v>
      </c>
      <c r="H677" t="s">
        <v>952</v>
      </c>
      <c r="K677">
        <v>0</v>
      </c>
      <c r="M677">
        <v>0</v>
      </c>
      <c r="O677">
        <v>0</v>
      </c>
    </row>
    <row r="678" spans="3:15" x14ac:dyDescent="0.3">
      <c r="C678" t="s">
        <v>364</v>
      </c>
      <c r="D678" t="s">
        <v>366</v>
      </c>
      <c r="E678">
        <v>200970</v>
      </c>
      <c r="H678" t="s">
        <v>936</v>
      </c>
      <c r="K678">
        <v>0</v>
      </c>
      <c r="M678">
        <v>0</v>
      </c>
      <c r="O678">
        <v>0</v>
      </c>
    </row>
    <row r="679" spans="3:15" x14ac:dyDescent="0.3">
      <c r="C679" t="s">
        <v>364</v>
      </c>
      <c r="D679" t="s">
        <v>366</v>
      </c>
      <c r="E679">
        <v>200971</v>
      </c>
      <c r="H679" t="s">
        <v>937</v>
      </c>
      <c r="K679">
        <v>0</v>
      </c>
      <c r="M679">
        <v>0</v>
      </c>
      <c r="O679">
        <v>0</v>
      </c>
    </row>
    <row r="680" spans="3:15" x14ac:dyDescent="0.3">
      <c r="C680" t="s">
        <v>364</v>
      </c>
      <c r="D680" t="s">
        <v>366</v>
      </c>
      <c r="E680">
        <v>200972</v>
      </c>
      <c r="H680" t="s">
        <v>938</v>
      </c>
      <c r="K680">
        <v>0</v>
      </c>
      <c r="M680">
        <v>0</v>
      </c>
      <c r="O680">
        <v>0</v>
      </c>
    </row>
    <row r="681" spans="3:15" x14ac:dyDescent="0.3">
      <c r="C681" t="s">
        <v>364</v>
      </c>
      <c r="D681" t="s">
        <v>366</v>
      </c>
      <c r="E681">
        <v>200973</v>
      </c>
      <c r="H681" t="s">
        <v>939</v>
      </c>
      <c r="K681">
        <v>0</v>
      </c>
      <c r="M681">
        <v>0</v>
      </c>
      <c r="O681">
        <v>0</v>
      </c>
    </row>
    <row r="682" spans="3:15" x14ac:dyDescent="0.3">
      <c r="C682" t="s">
        <v>364</v>
      </c>
      <c r="D682" t="s">
        <v>366</v>
      </c>
      <c r="E682">
        <v>200974</v>
      </c>
      <c r="H682" t="s">
        <v>940</v>
      </c>
      <c r="K682">
        <v>0</v>
      </c>
      <c r="M682">
        <v>0</v>
      </c>
      <c r="O682">
        <v>0</v>
      </c>
    </row>
    <row r="683" spans="3:15" x14ac:dyDescent="0.3">
      <c r="C683" t="s">
        <v>364</v>
      </c>
      <c r="D683" t="s">
        <v>366</v>
      </c>
      <c r="E683">
        <v>200975</v>
      </c>
      <c r="H683" t="s">
        <v>941</v>
      </c>
      <c r="K683">
        <v>0</v>
      </c>
      <c r="M683">
        <v>0</v>
      </c>
      <c r="O683">
        <v>0</v>
      </c>
    </row>
    <row r="684" spans="3:15" x14ac:dyDescent="0.3">
      <c r="C684" t="s">
        <v>364</v>
      </c>
      <c r="D684" t="s">
        <v>366</v>
      </c>
      <c r="E684">
        <v>200976</v>
      </c>
      <c r="H684" t="s">
        <v>942</v>
      </c>
      <c r="K684">
        <v>0</v>
      </c>
      <c r="M684">
        <v>0</v>
      </c>
      <c r="O684">
        <v>0</v>
      </c>
    </row>
    <row r="685" spans="3:15" x14ac:dyDescent="0.3">
      <c r="C685" t="s">
        <v>364</v>
      </c>
      <c r="D685" t="s">
        <v>366</v>
      </c>
      <c r="E685">
        <v>200977</v>
      </c>
      <c r="H685" t="s">
        <v>943</v>
      </c>
      <c r="K685">
        <v>0</v>
      </c>
      <c r="M685">
        <v>0</v>
      </c>
      <c r="O685">
        <v>0</v>
      </c>
    </row>
    <row r="686" spans="3:15" x14ac:dyDescent="0.3">
      <c r="C686" t="s">
        <v>364</v>
      </c>
      <c r="D686" t="s">
        <v>366</v>
      </c>
      <c r="E686">
        <v>200978</v>
      </c>
      <c r="H686" t="s">
        <v>953</v>
      </c>
      <c r="K686">
        <v>0</v>
      </c>
      <c r="M686">
        <v>0</v>
      </c>
      <c r="O686">
        <v>0</v>
      </c>
    </row>
    <row r="687" spans="3:15" x14ac:dyDescent="0.3">
      <c r="C687" t="s">
        <v>364</v>
      </c>
      <c r="D687" t="s">
        <v>366</v>
      </c>
      <c r="E687">
        <v>200979</v>
      </c>
      <c r="H687" t="s">
        <v>945</v>
      </c>
      <c r="K687">
        <v>0</v>
      </c>
      <c r="M687">
        <v>0</v>
      </c>
      <c r="O687">
        <v>0</v>
      </c>
    </row>
    <row r="688" spans="3:15" x14ac:dyDescent="0.3">
      <c r="C688" t="s">
        <v>364</v>
      </c>
      <c r="D688" t="s">
        <v>366</v>
      </c>
      <c r="E688">
        <v>200980</v>
      </c>
      <c r="H688" t="s">
        <v>946</v>
      </c>
      <c r="K688">
        <v>0</v>
      </c>
      <c r="M688">
        <v>0</v>
      </c>
      <c r="O688">
        <v>0</v>
      </c>
    </row>
    <row r="689" spans="3:17" x14ac:dyDescent="0.3">
      <c r="C689" t="s">
        <v>364</v>
      </c>
      <c r="D689" t="s">
        <v>366</v>
      </c>
      <c r="E689">
        <v>200981</v>
      </c>
      <c r="H689" t="s">
        <v>947</v>
      </c>
      <c r="K689">
        <v>0</v>
      </c>
      <c r="M689">
        <v>0</v>
      </c>
      <c r="O689">
        <v>0</v>
      </c>
    </row>
    <row r="690" spans="3:17" x14ac:dyDescent="0.3">
      <c r="C690" t="s">
        <v>364</v>
      </c>
      <c r="D690" t="s">
        <v>366</v>
      </c>
      <c r="E690">
        <v>200982</v>
      </c>
      <c r="H690" t="s">
        <v>948</v>
      </c>
      <c r="K690">
        <v>0</v>
      </c>
      <c r="M690">
        <v>0</v>
      </c>
      <c r="O690">
        <v>0</v>
      </c>
    </row>
    <row r="691" spans="3:17" x14ac:dyDescent="0.3">
      <c r="C691" t="s">
        <v>364</v>
      </c>
      <c r="D691" t="s">
        <v>366</v>
      </c>
      <c r="E691">
        <v>200983</v>
      </c>
      <c r="H691" t="s">
        <v>949</v>
      </c>
      <c r="K691">
        <v>0</v>
      </c>
      <c r="M691">
        <v>0</v>
      </c>
      <c r="O691">
        <v>0</v>
      </c>
    </row>
    <row r="692" spans="3:17" x14ac:dyDescent="0.3">
      <c r="C692" t="s">
        <v>364</v>
      </c>
      <c r="D692" t="s">
        <v>366</v>
      </c>
      <c r="E692">
        <v>200984</v>
      </c>
      <c r="H692" t="s">
        <v>950</v>
      </c>
      <c r="K692">
        <v>0</v>
      </c>
      <c r="M692">
        <v>0</v>
      </c>
      <c r="O692">
        <v>0</v>
      </c>
    </row>
    <row r="693" spans="3:17" x14ac:dyDescent="0.3">
      <c r="C693" t="s">
        <v>364</v>
      </c>
      <c r="D693" t="s">
        <v>366</v>
      </c>
      <c r="E693">
        <v>200985</v>
      </c>
      <c r="H693" t="s">
        <v>951</v>
      </c>
      <c r="K693">
        <v>0</v>
      </c>
      <c r="M693">
        <v>0</v>
      </c>
      <c r="O693">
        <v>0</v>
      </c>
    </row>
    <row r="694" spans="3:17" x14ac:dyDescent="0.3">
      <c r="C694" t="s">
        <v>364</v>
      </c>
      <c r="D694" t="s">
        <v>366</v>
      </c>
      <c r="E694">
        <v>200986</v>
      </c>
      <c r="H694" t="s">
        <v>952</v>
      </c>
      <c r="K694">
        <v>0</v>
      </c>
      <c r="M694">
        <v>0</v>
      </c>
      <c r="O694">
        <v>0</v>
      </c>
    </row>
    <row r="695" spans="3:17" x14ac:dyDescent="0.3">
      <c r="C695" t="s">
        <v>364</v>
      </c>
      <c r="D695" t="s">
        <v>366</v>
      </c>
      <c r="E695">
        <v>201000</v>
      </c>
      <c r="H695" t="s">
        <v>954</v>
      </c>
      <c r="K695">
        <v>0</v>
      </c>
      <c r="M695">
        <v>0</v>
      </c>
      <c r="O695">
        <v>0</v>
      </c>
    </row>
    <row r="696" spans="3:17" x14ac:dyDescent="0.3">
      <c r="C696" t="s">
        <v>364</v>
      </c>
      <c r="D696" t="s">
        <v>366</v>
      </c>
      <c r="E696">
        <v>201001</v>
      </c>
      <c r="H696" t="s">
        <v>955</v>
      </c>
      <c r="K696">
        <v>0</v>
      </c>
      <c r="M696">
        <v>0</v>
      </c>
      <c r="O696">
        <v>0</v>
      </c>
    </row>
    <row r="697" spans="3:17" x14ac:dyDescent="0.3">
      <c r="C697" t="s">
        <v>364</v>
      </c>
      <c r="D697" t="s">
        <v>366</v>
      </c>
      <c r="E697">
        <v>201002</v>
      </c>
      <c r="H697" t="s">
        <v>956</v>
      </c>
      <c r="K697">
        <v>0</v>
      </c>
      <c r="M697">
        <v>0</v>
      </c>
      <c r="O697">
        <v>0</v>
      </c>
    </row>
    <row r="698" spans="3:17" x14ac:dyDescent="0.3">
      <c r="C698" t="s">
        <v>364</v>
      </c>
      <c r="D698" t="s">
        <v>366</v>
      </c>
      <c r="E698">
        <v>201003</v>
      </c>
      <c r="H698" t="s">
        <v>957</v>
      </c>
      <c r="K698">
        <v>0</v>
      </c>
      <c r="M698">
        <v>0</v>
      </c>
      <c r="O698">
        <v>0</v>
      </c>
    </row>
    <row r="699" spans="3:17" x14ac:dyDescent="0.3">
      <c r="C699" t="s">
        <v>364</v>
      </c>
      <c r="D699" t="s">
        <v>366</v>
      </c>
      <c r="E699">
        <v>201004</v>
      </c>
      <c r="H699" t="s">
        <v>958</v>
      </c>
      <c r="K699">
        <v>0</v>
      </c>
      <c r="M699">
        <v>0</v>
      </c>
      <c r="O699">
        <v>0</v>
      </c>
    </row>
    <row r="700" spans="3:17" x14ac:dyDescent="0.3">
      <c r="C700" t="s">
        <v>364</v>
      </c>
      <c r="D700" t="s">
        <v>366</v>
      </c>
      <c r="E700">
        <v>201005</v>
      </c>
      <c r="H700" t="s">
        <v>959</v>
      </c>
      <c r="K700">
        <v>0</v>
      </c>
      <c r="M700">
        <v>0</v>
      </c>
      <c r="O700">
        <v>0</v>
      </c>
    </row>
    <row r="701" spans="3:17" x14ac:dyDescent="0.3">
      <c r="C701" t="s">
        <v>364</v>
      </c>
      <c r="D701" t="s">
        <v>366</v>
      </c>
      <c r="E701">
        <v>202001</v>
      </c>
      <c r="H701" t="s">
        <v>960</v>
      </c>
      <c r="K701">
        <v>0</v>
      </c>
      <c r="M701">
        <v>0</v>
      </c>
      <c r="O701">
        <v>0</v>
      </c>
    </row>
    <row r="702" spans="3:17" x14ac:dyDescent="0.3">
      <c r="C702" t="s">
        <v>364</v>
      </c>
      <c r="D702" t="s">
        <v>366</v>
      </c>
      <c r="E702">
        <v>202002</v>
      </c>
      <c r="H702" t="s">
        <v>960</v>
      </c>
      <c r="K702">
        <v>0</v>
      </c>
      <c r="M702">
        <v>0</v>
      </c>
      <c r="O702">
        <v>0</v>
      </c>
    </row>
    <row r="703" spans="3:17" x14ac:dyDescent="0.3">
      <c r="C703" t="s">
        <v>364</v>
      </c>
      <c r="D703" t="s">
        <v>366</v>
      </c>
      <c r="E703">
        <v>2201007</v>
      </c>
      <c r="H703" t="s">
        <v>961</v>
      </c>
      <c r="K703">
        <v>0</v>
      </c>
      <c r="M703">
        <v>0</v>
      </c>
      <c r="O703">
        <v>0</v>
      </c>
    </row>
    <row r="704" spans="3:17" x14ac:dyDescent="0.3">
      <c r="C704" t="s">
        <v>364</v>
      </c>
      <c r="D704" t="s">
        <v>366</v>
      </c>
      <c r="E704">
        <v>2201008</v>
      </c>
      <c r="H704" t="s">
        <v>962</v>
      </c>
      <c r="K704" s="37">
        <v>-490576.58</v>
      </c>
      <c r="M704" s="37">
        <v>-1178938.3500000001</v>
      </c>
      <c r="O704" s="37">
        <v>688361.77</v>
      </c>
      <c r="Q704">
        <v>58.4</v>
      </c>
    </row>
    <row r="705" spans="3:17" x14ac:dyDescent="0.3">
      <c r="C705" t="s">
        <v>364</v>
      </c>
      <c r="D705" t="s">
        <v>366</v>
      </c>
      <c r="E705">
        <v>2201009</v>
      </c>
      <c r="H705" t="s">
        <v>963</v>
      </c>
      <c r="K705">
        <v>0</v>
      </c>
      <c r="M705">
        <v>0</v>
      </c>
      <c r="O705">
        <v>0</v>
      </c>
    </row>
    <row r="706" spans="3:17" x14ac:dyDescent="0.3">
      <c r="C706" t="s">
        <v>364</v>
      </c>
      <c r="D706" t="s">
        <v>366</v>
      </c>
      <c r="E706">
        <v>2201010</v>
      </c>
      <c r="H706" t="s">
        <v>964</v>
      </c>
      <c r="K706">
        <v>0</v>
      </c>
      <c r="M706">
        <v>0</v>
      </c>
      <c r="O706">
        <v>0</v>
      </c>
    </row>
    <row r="707" spans="3:17" x14ac:dyDescent="0.3">
      <c r="C707" t="s">
        <v>364</v>
      </c>
      <c r="D707" t="s">
        <v>366</v>
      </c>
      <c r="E707">
        <v>2201011</v>
      </c>
      <c r="H707" t="s">
        <v>965</v>
      </c>
      <c r="K707">
        <v>0</v>
      </c>
      <c r="M707">
        <v>0</v>
      </c>
      <c r="O707">
        <v>0</v>
      </c>
    </row>
    <row r="708" spans="3:17" x14ac:dyDescent="0.3">
      <c r="C708" t="s">
        <v>364</v>
      </c>
      <c r="D708" t="s">
        <v>366</v>
      </c>
      <c r="E708">
        <v>2201012</v>
      </c>
      <c r="H708" t="s">
        <v>966</v>
      </c>
      <c r="K708">
        <v>0</v>
      </c>
      <c r="M708">
        <v>0</v>
      </c>
      <c r="O708">
        <v>0</v>
      </c>
    </row>
    <row r="709" spans="3:17" x14ac:dyDescent="0.3">
      <c r="C709" t="s">
        <v>364</v>
      </c>
      <c r="D709" t="s">
        <v>366</v>
      </c>
      <c r="E709">
        <v>2201013</v>
      </c>
      <c r="H709" t="s">
        <v>967</v>
      </c>
      <c r="K709">
        <v>0</v>
      </c>
      <c r="M709">
        <v>0</v>
      </c>
      <c r="O709">
        <v>0</v>
      </c>
    </row>
    <row r="710" spans="3:17" x14ac:dyDescent="0.3">
      <c r="C710" t="s">
        <v>364</v>
      </c>
      <c r="D710" t="s">
        <v>366</v>
      </c>
      <c r="E710">
        <v>2201014</v>
      </c>
      <c r="H710" t="s">
        <v>968</v>
      </c>
      <c r="K710">
        <v>0</v>
      </c>
      <c r="M710">
        <v>0</v>
      </c>
      <c r="O710">
        <v>0</v>
      </c>
    </row>
    <row r="711" spans="3:17" x14ac:dyDescent="0.3">
      <c r="C711" t="s">
        <v>364</v>
      </c>
      <c r="D711" t="s">
        <v>366</v>
      </c>
      <c r="E711">
        <v>2201015</v>
      </c>
      <c r="H711" t="s">
        <v>969</v>
      </c>
      <c r="K711" s="37">
        <v>-279865.01</v>
      </c>
      <c r="M711" s="37">
        <v>-8642.2000000000007</v>
      </c>
      <c r="O711" s="37">
        <v>-271222.81</v>
      </c>
      <c r="Q711">
        <v>-3138.4</v>
      </c>
    </row>
    <row r="712" spans="3:17" x14ac:dyDescent="0.3">
      <c r="C712" t="s">
        <v>364</v>
      </c>
      <c r="D712" t="s">
        <v>366</v>
      </c>
      <c r="E712">
        <v>2201016</v>
      </c>
      <c r="H712" t="s">
        <v>970</v>
      </c>
      <c r="K712">
        <v>0</v>
      </c>
      <c r="M712">
        <v>0</v>
      </c>
      <c r="O712">
        <v>0</v>
      </c>
    </row>
    <row r="713" spans="3:17" x14ac:dyDescent="0.3">
      <c r="C713" t="s">
        <v>364</v>
      </c>
      <c r="D713" t="s">
        <v>366</v>
      </c>
      <c r="E713">
        <v>2201017</v>
      </c>
      <c r="H713" t="s">
        <v>971</v>
      </c>
      <c r="K713">
        <v>0</v>
      </c>
      <c r="M713">
        <v>0</v>
      </c>
      <c r="O713">
        <v>0</v>
      </c>
    </row>
    <row r="714" spans="3:17" x14ac:dyDescent="0.3">
      <c r="C714" t="s">
        <v>364</v>
      </c>
      <c r="D714" t="s">
        <v>366</v>
      </c>
      <c r="E714">
        <v>2201018</v>
      </c>
      <c r="H714" t="s">
        <v>972</v>
      </c>
      <c r="K714" s="37">
        <v>-1515658.49</v>
      </c>
      <c r="M714" s="37">
        <v>-46803.23</v>
      </c>
      <c r="O714" s="37">
        <v>-1468855.26</v>
      </c>
      <c r="Q714">
        <v>-3138.4</v>
      </c>
    </row>
    <row r="715" spans="3:17" x14ac:dyDescent="0.3">
      <c r="C715" t="s">
        <v>364</v>
      </c>
      <c r="D715" t="s">
        <v>366</v>
      </c>
      <c r="E715">
        <v>2201019</v>
      </c>
      <c r="H715" t="s">
        <v>973</v>
      </c>
      <c r="K715">
        <v>0</v>
      </c>
      <c r="M715">
        <v>0</v>
      </c>
      <c r="O715">
        <v>0</v>
      </c>
    </row>
    <row r="716" spans="3:17" x14ac:dyDescent="0.3">
      <c r="C716" t="s">
        <v>364</v>
      </c>
      <c r="D716" t="s">
        <v>366</v>
      </c>
      <c r="E716">
        <v>2201021</v>
      </c>
      <c r="H716" t="s">
        <v>974</v>
      </c>
      <c r="K716" s="37">
        <v>-1400477.53</v>
      </c>
      <c r="M716" s="37">
        <v>-1072800.77</v>
      </c>
      <c r="O716" s="37">
        <v>-327676.76</v>
      </c>
      <c r="Q716">
        <v>-30.5</v>
      </c>
    </row>
    <row r="717" spans="3:17" x14ac:dyDescent="0.3">
      <c r="C717" t="s">
        <v>364</v>
      </c>
      <c r="D717" t="s">
        <v>366</v>
      </c>
      <c r="E717">
        <v>2201022</v>
      </c>
      <c r="H717" t="s">
        <v>975</v>
      </c>
      <c r="K717" s="37">
        <v>33745.94</v>
      </c>
      <c r="M717" s="37">
        <v>33991.949999999997</v>
      </c>
      <c r="O717">
        <v>-246.01</v>
      </c>
      <c r="Q717">
        <v>-0.7</v>
      </c>
    </row>
    <row r="718" spans="3:17" x14ac:dyDescent="0.3">
      <c r="C718" t="s">
        <v>364</v>
      </c>
      <c r="D718" t="s">
        <v>366</v>
      </c>
      <c r="E718">
        <v>2201023</v>
      </c>
      <c r="H718" t="s">
        <v>976</v>
      </c>
      <c r="K718" s="37">
        <v>-110089.52</v>
      </c>
      <c r="M718" s="37">
        <v>-112012.82</v>
      </c>
      <c r="O718" s="37">
        <v>1923.3</v>
      </c>
      <c r="Q718">
        <v>1.7</v>
      </c>
    </row>
    <row r="719" spans="3:17" x14ac:dyDescent="0.3">
      <c r="C719" t="s">
        <v>364</v>
      </c>
      <c r="D719" t="s">
        <v>366</v>
      </c>
      <c r="E719">
        <v>2201024</v>
      </c>
      <c r="H719" t="s">
        <v>977</v>
      </c>
      <c r="K719">
        <v>0</v>
      </c>
      <c r="M719">
        <v>0</v>
      </c>
      <c r="O719">
        <v>0</v>
      </c>
    </row>
    <row r="720" spans="3:17" x14ac:dyDescent="0.3">
      <c r="C720" t="s">
        <v>364</v>
      </c>
      <c r="D720" t="s">
        <v>366</v>
      </c>
      <c r="E720">
        <v>2202020</v>
      </c>
      <c r="H720" t="s">
        <v>978</v>
      </c>
      <c r="K720" s="37">
        <v>592213.93999999994</v>
      </c>
      <c r="M720" s="37">
        <v>-342239.05</v>
      </c>
      <c r="O720" s="37">
        <v>934452.99</v>
      </c>
      <c r="Q720">
        <v>273</v>
      </c>
    </row>
    <row r="721" spans="3:17" x14ac:dyDescent="0.3">
      <c r="C721" t="s">
        <v>364</v>
      </c>
      <c r="D721" t="s">
        <v>366</v>
      </c>
      <c r="E721">
        <v>2202021</v>
      </c>
      <c r="H721" t="s">
        <v>979</v>
      </c>
      <c r="K721">
        <v>0</v>
      </c>
      <c r="M721">
        <v>0</v>
      </c>
      <c r="O721">
        <v>0</v>
      </c>
    </row>
    <row r="722" spans="3:17" x14ac:dyDescent="0.3">
      <c r="C722" t="s">
        <v>364</v>
      </c>
      <c r="D722" t="s">
        <v>366</v>
      </c>
      <c r="E722">
        <v>2202022</v>
      </c>
      <c r="H722" t="s">
        <v>980</v>
      </c>
      <c r="K722" s="37">
        <v>-407226.02</v>
      </c>
      <c r="M722" s="37">
        <v>-12575.07</v>
      </c>
      <c r="O722" s="37">
        <v>-394650.95</v>
      </c>
      <c r="Q722">
        <v>-3138.4</v>
      </c>
    </row>
    <row r="723" spans="3:17" x14ac:dyDescent="0.3">
      <c r="C723" t="s">
        <v>364</v>
      </c>
      <c r="D723" t="s">
        <v>366</v>
      </c>
      <c r="E723">
        <v>2202023</v>
      </c>
      <c r="H723" t="s">
        <v>981</v>
      </c>
      <c r="K723">
        <v>0</v>
      </c>
      <c r="M723">
        <v>0</v>
      </c>
      <c r="O723">
        <v>0</v>
      </c>
    </row>
    <row r="724" spans="3:17" x14ac:dyDescent="0.3">
      <c r="C724" t="s">
        <v>364</v>
      </c>
      <c r="D724" t="s">
        <v>366</v>
      </c>
      <c r="E724">
        <v>2202024</v>
      </c>
      <c r="H724" t="s">
        <v>982</v>
      </c>
      <c r="K724" s="37">
        <v>-119370.09</v>
      </c>
      <c r="M724" s="37">
        <v>-51943.22</v>
      </c>
      <c r="O724" s="37">
        <v>-67426.87</v>
      </c>
      <c r="Q724">
        <v>-129.80000000000001</v>
      </c>
    </row>
    <row r="725" spans="3:17" x14ac:dyDescent="0.3">
      <c r="C725" t="s">
        <v>364</v>
      </c>
      <c r="D725" t="s">
        <v>366</v>
      </c>
      <c r="E725">
        <v>2202025</v>
      </c>
      <c r="H725" t="s">
        <v>983</v>
      </c>
      <c r="K725" s="37">
        <v>-14976.32</v>
      </c>
      <c r="M725" s="37">
        <v>-9647.01</v>
      </c>
      <c r="O725" s="37">
        <v>-5329.31</v>
      </c>
      <c r="Q725">
        <v>-55.2</v>
      </c>
    </row>
    <row r="726" spans="3:17" x14ac:dyDescent="0.3">
      <c r="C726" t="s">
        <v>364</v>
      </c>
      <c r="D726" t="s">
        <v>366</v>
      </c>
      <c r="E726">
        <v>2202026</v>
      </c>
      <c r="H726" t="s">
        <v>984</v>
      </c>
      <c r="K726">
        <v>0</v>
      </c>
      <c r="M726">
        <v>0</v>
      </c>
      <c r="O726">
        <v>0</v>
      </c>
    </row>
    <row r="727" spans="3:17" x14ac:dyDescent="0.3">
      <c r="C727" t="s">
        <v>364</v>
      </c>
      <c r="D727" t="s">
        <v>366</v>
      </c>
      <c r="E727">
        <v>2202027</v>
      </c>
      <c r="H727" t="s">
        <v>985</v>
      </c>
      <c r="K727">
        <v>0</v>
      </c>
      <c r="M727">
        <v>0</v>
      </c>
      <c r="O727">
        <v>0</v>
      </c>
    </row>
    <row r="728" spans="3:17" x14ac:dyDescent="0.3">
      <c r="C728" t="s">
        <v>364</v>
      </c>
      <c r="D728" t="s">
        <v>366</v>
      </c>
      <c r="E728">
        <v>2202028</v>
      </c>
      <c r="H728" t="s">
        <v>986</v>
      </c>
      <c r="K728">
        <v>0</v>
      </c>
      <c r="M728">
        <v>0</v>
      </c>
      <c r="O728">
        <v>0</v>
      </c>
    </row>
    <row r="729" spans="3:17" x14ac:dyDescent="0.3">
      <c r="C729" t="s">
        <v>364</v>
      </c>
      <c r="D729" t="s">
        <v>366</v>
      </c>
      <c r="E729">
        <v>2202029</v>
      </c>
      <c r="H729" t="s">
        <v>987</v>
      </c>
      <c r="K729">
        <v>0</v>
      </c>
      <c r="M729">
        <v>0</v>
      </c>
      <c r="O729">
        <v>0</v>
      </c>
    </row>
    <row r="730" spans="3:17" x14ac:dyDescent="0.3">
      <c r="C730" t="s">
        <v>364</v>
      </c>
      <c r="D730" t="s">
        <v>366</v>
      </c>
      <c r="E730">
        <v>2202030</v>
      </c>
      <c r="H730" t="s">
        <v>988</v>
      </c>
      <c r="K730" s="37">
        <v>-552971.89</v>
      </c>
      <c r="M730" s="37">
        <v>-229895</v>
      </c>
      <c r="O730" s="37">
        <v>-323076.89</v>
      </c>
      <c r="Q730">
        <v>-140.5</v>
      </c>
    </row>
    <row r="731" spans="3:17" x14ac:dyDescent="0.3">
      <c r="C731" t="s">
        <v>364</v>
      </c>
      <c r="D731" t="s">
        <v>366</v>
      </c>
      <c r="E731">
        <v>2202031</v>
      </c>
      <c r="H731" t="s">
        <v>989</v>
      </c>
      <c r="K731">
        <v>0</v>
      </c>
      <c r="M731">
        <v>0</v>
      </c>
      <c r="O731">
        <v>0</v>
      </c>
    </row>
    <row r="732" spans="3:17" x14ac:dyDescent="0.3">
      <c r="C732" t="s">
        <v>364</v>
      </c>
      <c r="D732" t="s">
        <v>366</v>
      </c>
      <c r="E732">
        <v>2202032</v>
      </c>
      <c r="H732" t="s">
        <v>990</v>
      </c>
      <c r="K732" s="37">
        <v>-249730.52</v>
      </c>
      <c r="M732" s="37">
        <v>-230865.28</v>
      </c>
      <c r="O732" s="37">
        <v>-18865.240000000002</v>
      </c>
      <c r="Q732">
        <v>-8.1999999999999993</v>
      </c>
    </row>
    <row r="733" spans="3:17" x14ac:dyDescent="0.3">
      <c r="C733" t="s">
        <v>364</v>
      </c>
      <c r="D733" t="s">
        <v>366</v>
      </c>
      <c r="E733">
        <v>2202033</v>
      </c>
      <c r="H733" t="s">
        <v>991</v>
      </c>
      <c r="K733" s="37">
        <v>-127602.74</v>
      </c>
      <c r="M733" s="37">
        <v>-122356.17</v>
      </c>
      <c r="O733" s="37">
        <v>-5246.57</v>
      </c>
      <c r="Q733">
        <v>-4.3</v>
      </c>
    </row>
    <row r="734" spans="3:17" x14ac:dyDescent="0.3">
      <c r="C734" t="s">
        <v>364</v>
      </c>
      <c r="D734" t="s">
        <v>366</v>
      </c>
      <c r="E734">
        <v>2203000</v>
      </c>
      <c r="H734" t="s">
        <v>992</v>
      </c>
      <c r="K734">
        <v>0</v>
      </c>
      <c r="M734">
        <v>0</v>
      </c>
      <c r="O734">
        <v>0</v>
      </c>
    </row>
    <row r="735" spans="3:17" x14ac:dyDescent="0.3">
      <c r="C735" t="s">
        <v>364</v>
      </c>
      <c r="D735" t="s">
        <v>366</v>
      </c>
      <c r="E735">
        <v>2203003</v>
      </c>
      <c r="H735" t="s">
        <v>993</v>
      </c>
      <c r="K735">
        <v>0</v>
      </c>
      <c r="M735">
        <v>0</v>
      </c>
      <c r="O735">
        <v>0</v>
      </c>
    </row>
    <row r="736" spans="3:17" x14ac:dyDescent="0.3">
      <c r="C736" t="s">
        <v>364</v>
      </c>
      <c r="D736" t="s">
        <v>366</v>
      </c>
      <c r="E736">
        <v>2204000</v>
      </c>
      <c r="H736" t="s">
        <v>994</v>
      </c>
      <c r="K736" s="37">
        <v>-571809.12</v>
      </c>
      <c r="M736" s="37">
        <v>-342518.33</v>
      </c>
      <c r="O736" s="37">
        <v>-229290.79</v>
      </c>
      <c r="Q736">
        <v>-66.900000000000006</v>
      </c>
    </row>
    <row r="737" spans="3:18" x14ac:dyDescent="0.3">
      <c r="C737" t="s">
        <v>364</v>
      </c>
      <c r="D737" t="s">
        <v>366</v>
      </c>
      <c r="E737">
        <v>2240003</v>
      </c>
      <c r="H737" t="s">
        <v>995</v>
      </c>
      <c r="K737">
        <v>0</v>
      </c>
      <c r="M737">
        <v>0</v>
      </c>
      <c r="O737">
        <v>0</v>
      </c>
    </row>
    <row r="738" spans="3:18" x14ac:dyDescent="0.3">
      <c r="C738" t="s">
        <v>364</v>
      </c>
      <c r="D738" t="s">
        <v>366</v>
      </c>
      <c r="E738">
        <v>2240006</v>
      </c>
      <c r="H738" t="s">
        <v>996</v>
      </c>
      <c r="K738">
        <v>0</v>
      </c>
      <c r="M738">
        <v>0</v>
      </c>
      <c r="O738">
        <v>0</v>
      </c>
    </row>
    <row r="739" spans="3:18" x14ac:dyDescent="0.3">
      <c r="C739" t="s">
        <v>364</v>
      </c>
      <c r="D739" t="s">
        <v>366</v>
      </c>
      <c r="E739">
        <v>2242051</v>
      </c>
      <c r="H739" t="s">
        <v>997</v>
      </c>
      <c r="K739">
        <v>0</v>
      </c>
      <c r="M739">
        <v>0</v>
      </c>
      <c r="O739">
        <v>0</v>
      </c>
    </row>
    <row r="740" spans="3:18" x14ac:dyDescent="0.3">
      <c r="C740" t="s">
        <v>364</v>
      </c>
      <c r="D740" t="s">
        <v>366</v>
      </c>
      <c r="E740">
        <v>2242052</v>
      </c>
      <c r="H740" t="s">
        <v>997</v>
      </c>
      <c r="K740">
        <v>0</v>
      </c>
      <c r="M740">
        <v>0</v>
      </c>
      <c r="O740">
        <v>0</v>
      </c>
    </row>
    <row r="741" spans="3:18" x14ac:dyDescent="0.3">
      <c r="C741" t="s">
        <v>364</v>
      </c>
      <c r="D741" t="s">
        <v>366</v>
      </c>
      <c r="E741">
        <v>2242053</v>
      </c>
      <c r="H741" t="s">
        <v>997</v>
      </c>
      <c r="K741">
        <v>0</v>
      </c>
      <c r="M741">
        <v>0</v>
      </c>
      <c r="O741">
        <v>0</v>
      </c>
    </row>
    <row r="742" spans="3:18" x14ac:dyDescent="0.3">
      <c r="C742" t="s">
        <v>364</v>
      </c>
      <c r="D742" t="s">
        <v>366</v>
      </c>
      <c r="E742">
        <v>2242054</v>
      </c>
      <c r="H742" t="s">
        <v>997</v>
      </c>
      <c r="K742">
        <v>0</v>
      </c>
      <c r="M742">
        <v>0</v>
      </c>
      <c r="O742">
        <v>0</v>
      </c>
    </row>
    <row r="743" spans="3:18" x14ac:dyDescent="0.3">
      <c r="C743" t="s">
        <v>364</v>
      </c>
      <c r="D743" t="s">
        <v>366</v>
      </c>
      <c r="E743">
        <v>2242055</v>
      </c>
      <c r="H743" t="s">
        <v>997</v>
      </c>
      <c r="K743">
        <v>0</v>
      </c>
      <c r="M743">
        <v>0</v>
      </c>
      <c r="O743">
        <v>0</v>
      </c>
    </row>
    <row r="744" spans="3:18" x14ac:dyDescent="0.3">
      <c r="C744" t="s">
        <v>364</v>
      </c>
      <c r="D744" t="s">
        <v>366</v>
      </c>
      <c r="E744">
        <v>2242056</v>
      </c>
      <c r="H744" t="s">
        <v>997</v>
      </c>
      <c r="K744">
        <v>0</v>
      </c>
      <c r="M744">
        <v>0</v>
      </c>
      <c r="O744">
        <v>0</v>
      </c>
    </row>
    <row r="745" spans="3:18" x14ac:dyDescent="0.3">
      <c r="C745" t="s">
        <v>364</v>
      </c>
      <c r="D745" t="s">
        <v>366</v>
      </c>
      <c r="E745">
        <v>2242057</v>
      </c>
      <c r="H745" t="s">
        <v>997</v>
      </c>
      <c r="K745">
        <v>0</v>
      </c>
      <c r="M745">
        <v>0</v>
      </c>
      <c r="O745">
        <v>0</v>
      </c>
    </row>
    <row r="746" spans="3:18" x14ac:dyDescent="0.3">
      <c r="E746" t="s">
        <v>998</v>
      </c>
      <c r="K746" s="37">
        <v>-5214393.95</v>
      </c>
      <c r="M746" s="37">
        <v>-3727244.55</v>
      </c>
      <c r="O746" s="37">
        <v>-1487149.4</v>
      </c>
      <c r="Q746">
        <v>-39.9</v>
      </c>
      <c r="R746" t="s">
        <v>438</v>
      </c>
    </row>
    <row r="747" spans="3:18" x14ac:dyDescent="0.3">
      <c r="C747" t="s">
        <v>364</v>
      </c>
      <c r="D747" t="s">
        <v>366</v>
      </c>
      <c r="E747">
        <v>2205000</v>
      </c>
      <c r="H747" t="s">
        <v>999</v>
      </c>
      <c r="K747">
        <v>0</v>
      </c>
      <c r="M747">
        <v>0</v>
      </c>
      <c r="O747">
        <v>0</v>
      </c>
    </row>
    <row r="748" spans="3:18" x14ac:dyDescent="0.3">
      <c r="C748" t="s">
        <v>364</v>
      </c>
      <c r="D748" t="s">
        <v>366</v>
      </c>
      <c r="E748">
        <v>2205001</v>
      </c>
      <c r="H748" t="s">
        <v>1000</v>
      </c>
      <c r="K748">
        <v>0</v>
      </c>
      <c r="M748">
        <v>0</v>
      </c>
      <c r="O748">
        <v>0</v>
      </c>
    </row>
    <row r="749" spans="3:18" x14ac:dyDescent="0.3">
      <c r="C749" t="s">
        <v>364</v>
      </c>
      <c r="D749" t="s">
        <v>366</v>
      </c>
      <c r="E749">
        <v>2205002</v>
      </c>
      <c r="H749" t="s">
        <v>1001</v>
      </c>
      <c r="K749">
        <v>0</v>
      </c>
      <c r="M749">
        <v>0</v>
      </c>
      <c r="O749">
        <v>0</v>
      </c>
    </row>
    <row r="750" spans="3:18" x14ac:dyDescent="0.3">
      <c r="C750" t="s">
        <v>364</v>
      </c>
      <c r="D750" t="s">
        <v>366</v>
      </c>
      <c r="E750">
        <v>2205003</v>
      </c>
      <c r="H750" t="s">
        <v>1002</v>
      </c>
      <c r="K750">
        <v>0</v>
      </c>
      <c r="M750">
        <v>0</v>
      </c>
      <c r="O750">
        <v>0</v>
      </c>
    </row>
    <row r="751" spans="3:18" x14ac:dyDescent="0.3">
      <c r="C751" t="s">
        <v>364</v>
      </c>
      <c r="D751" t="s">
        <v>366</v>
      </c>
      <c r="E751">
        <v>2205004</v>
      </c>
      <c r="H751" t="s">
        <v>1003</v>
      </c>
      <c r="K751">
        <v>0</v>
      </c>
      <c r="M751">
        <v>0</v>
      </c>
      <c r="O751">
        <v>0</v>
      </c>
    </row>
    <row r="752" spans="3:18" x14ac:dyDescent="0.3">
      <c r="C752" t="s">
        <v>364</v>
      </c>
      <c r="D752" t="s">
        <v>366</v>
      </c>
      <c r="E752">
        <v>2205005</v>
      </c>
      <c r="H752" t="s">
        <v>1004</v>
      </c>
      <c r="K752">
        <v>0</v>
      </c>
      <c r="M752">
        <v>0</v>
      </c>
      <c r="O752">
        <v>0</v>
      </c>
    </row>
    <row r="753" spans="3:18" x14ac:dyDescent="0.3">
      <c r="C753" t="s">
        <v>364</v>
      </c>
      <c r="D753" t="s">
        <v>366</v>
      </c>
      <c r="E753">
        <v>2205006</v>
      </c>
      <c r="H753" t="s">
        <v>1005</v>
      </c>
      <c r="K753">
        <v>0</v>
      </c>
      <c r="M753">
        <v>0</v>
      </c>
      <c r="O753">
        <v>0</v>
      </c>
    </row>
    <row r="754" spans="3:18" x14ac:dyDescent="0.3">
      <c r="C754" t="s">
        <v>364</v>
      </c>
      <c r="D754" t="s">
        <v>366</v>
      </c>
      <c r="E754">
        <v>2205007</v>
      </c>
      <c r="H754" t="s">
        <v>1006</v>
      </c>
      <c r="K754">
        <v>0</v>
      </c>
      <c r="M754">
        <v>0</v>
      </c>
      <c r="O754">
        <v>0</v>
      </c>
    </row>
    <row r="755" spans="3:18" x14ac:dyDescent="0.3">
      <c r="C755" t="s">
        <v>364</v>
      </c>
      <c r="D755" t="s">
        <v>366</v>
      </c>
      <c r="E755">
        <v>2205008</v>
      </c>
      <c r="H755" t="s">
        <v>1007</v>
      </c>
      <c r="K755">
        <v>0</v>
      </c>
      <c r="M755">
        <v>0</v>
      </c>
      <c r="O755">
        <v>0</v>
      </c>
    </row>
    <row r="756" spans="3:18" x14ac:dyDescent="0.3">
      <c r="C756" t="s">
        <v>364</v>
      </c>
      <c r="D756" t="s">
        <v>366</v>
      </c>
      <c r="E756">
        <v>2205009</v>
      </c>
      <c r="H756" t="s">
        <v>1008</v>
      </c>
      <c r="K756">
        <v>0</v>
      </c>
      <c r="M756">
        <v>0</v>
      </c>
      <c r="O756">
        <v>0</v>
      </c>
    </row>
    <row r="757" spans="3:18" x14ac:dyDescent="0.3">
      <c r="E757" t="s">
        <v>1009</v>
      </c>
      <c r="K757">
        <v>0</v>
      </c>
      <c r="M757">
        <v>0</v>
      </c>
      <c r="O757">
        <v>0</v>
      </c>
      <c r="R757" t="s">
        <v>438</v>
      </c>
    </row>
    <row r="758" spans="3:18" x14ac:dyDescent="0.3">
      <c r="C758" t="s">
        <v>364</v>
      </c>
      <c r="D758" t="s">
        <v>366</v>
      </c>
      <c r="E758">
        <v>210801</v>
      </c>
      <c r="H758" t="s">
        <v>1010</v>
      </c>
      <c r="K758">
        <v>0</v>
      </c>
      <c r="M758">
        <v>0</v>
      </c>
      <c r="O758">
        <v>0</v>
      </c>
    </row>
    <row r="759" spans="3:18" x14ac:dyDescent="0.3">
      <c r="C759" t="s">
        <v>364</v>
      </c>
      <c r="D759" t="s">
        <v>366</v>
      </c>
      <c r="E759">
        <v>2210801</v>
      </c>
      <c r="H759" t="s">
        <v>1010</v>
      </c>
      <c r="K759" s="37">
        <v>-313753179.94</v>
      </c>
      <c r="M759" s="37">
        <v>-255723535.03</v>
      </c>
      <c r="O759" s="37">
        <v>-58029644.909999996</v>
      </c>
      <c r="Q759">
        <v>-22.7</v>
      </c>
    </row>
    <row r="760" spans="3:18" x14ac:dyDescent="0.3">
      <c r="C760" t="s">
        <v>364</v>
      </c>
      <c r="D760" t="s">
        <v>366</v>
      </c>
      <c r="E760">
        <v>2210802</v>
      </c>
      <c r="H760" t="s">
        <v>1011</v>
      </c>
      <c r="K760">
        <v>0</v>
      </c>
      <c r="M760">
        <v>0</v>
      </c>
      <c r="O760">
        <v>0</v>
      </c>
    </row>
    <row r="761" spans="3:18" x14ac:dyDescent="0.3">
      <c r="C761" t="s">
        <v>364</v>
      </c>
      <c r="D761" t="s">
        <v>366</v>
      </c>
      <c r="E761">
        <v>2210804</v>
      </c>
      <c r="H761" t="s">
        <v>1012</v>
      </c>
      <c r="K761">
        <v>0</v>
      </c>
      <c r="M761">
        <v>0</v>
      </c>
      <c r="O761">
        <v>0</v>
      </c>
    </row>
    <row r="762" spans="3:18" x14ac:dyDescent="0.3">
      <c r="C762" t="s">
        <v>364</v>
      </c>
      <c r="D762" t="s">
        <v>366</v>
      </c>
      <c r="E762">
        <v>2210805</v>
      </c>
      <c r="H762" t="s">
        <v>1013</v>
      </c>
      <c r="K762">
        <v>0</v>
      </c>
      <c r="M762">
        <v>0</v>
      </c>
      <c r="O762">
        <v>0</v>
      </c>
    </row>
    <row r="763" spans="3:18" x14ac:dyDescent="0.3">
      <c r="K763" s="37">
        <v>-313753179.94</v>
      </c>
      <c r="M763" s="37">
        <v>-255723535.03</v>
      </c>
      <c r="O763" s="37">
        <v>-58029644.909999996</v>
      </c>
      <c r="Q763">
        <v>-22.7</v>
      </c>
      <c r="R763" t="s">
        <v>438</v>
      </c>
    </row>
    <row r="764" spans="3:18" x14ac:dyDescent="0.3">
      <c r="C764" t="s">
        <v>364</v>
      </c>
      <c r="D764" t="s">
        <v>366</v>
      </c>
      <c r="E764">
        <v>2210806</v>
      </c>
      <c r="H764" t="s">
        <v>1014</v>
      </c>
      <c r="K764" s="37">
        <v>-10990114.07</v>
      </c>
      <c r="M764" s="37">
        <v>-14371002.09</v>
      </c>
      <c r="O764" s="37">
        <v>3380888.02</v>
      </c>
      <c r="Q764">
        <v>23.5</v>
      </c>
    </row>
    <row r="765" spans="3:18" x14ac:dyDescent="0.3">
      <c r="C765" t="s">
        <v>364</v>
      </c>
      <c r="D765" t="s">
        <v>366</v>
      </c>
      <c r="E765">
        <v>2210807</v>
      </c>
      <c r="H765" t="s">
        <v>1015</v>
      </c>
      <c r="K765" s="37">
        <v>-612229.51</v>
      </c>
      <c r="M765" s="37">
        <v>-558225.55000000005</v>
      </c>
      <c r="O765" s="37">
        <v>-54003.96</v>
      </c>
      <c r="Q765">
        <v>-9.6999999999999993</v>
      </c>
    </row>
    <row r="766" spans="3:18" x14ac:dyDescent="0.3">
      <c r="C766" t="s">
        <v>364</v>
      </c>
      <c r="D766" t="s">
        <v>366</v>
      </c>
      <c r="E766">
        <v>2210808</v>
      </c>
      <c r="H766" t="s">
        <v>1016</v>
      </c>
      <c r="K766">
        <v>0</v>
      </c>
      <c r="M766">
        <v>0</v>
      </c>
      <c r="O766">
        <v>0</v>
      </c>
    </row>
    <row r="767" spans="3:18" x14ac:dyDescent="0.3">
      <c r="E767" t="s">
        <v>1017</v>
      </c>
      <c r="K767" s="37">
        <v>-11602343.58</v>
      </c>
      <c r="M767" s="37">
        <v>-14929227.640000001</v>
      </c>
      <c r="O767" s="37">
        <v>3326884.06</v>
      </c>
      <c r="Q767">
        <v>22.3</v>
      </c>
      <c r="R767" t="s">
        <v>438</v>
      </c>
    </row>
    <row r="768" spans="3:18" x14ac:dyDescent="0.3">
      <c r="C768" t="s">
        <v>364</v>
      </c>
      <c r="D768" t="s">
        <v>366</v>
      </c>
      <c r="E768">
        <v>210700</v>
      </c>
      <c r="H768" t="s">
        <v>1018</v>
      </c>
      <c r="K768">
        <v>0</v>
      </c>
      <c r="M768">
        <v>0</v>
      </c>
      <c r="O768">
        <v>0</v>
      </c>
    </row>
    <row r="769" spans="3:18" x14ac:dyDescent="0.3">
      <c r="C769" t="s">
        <v>364</v>
      </c>
      <c r="D769" t="s">
        <v>366</v>
      </c>
      <c r="E769">
        <v>210701</v>
      </c>
      <c r="H769" t="s">
        <v>1018</v>
      </c>
      <c r="K769">
        <v>0</v>
      </c>
      <c r="M769">
        <v>0</v>
      </c>
      <c r="O769">
        <v>0</v>
      </c>
    </row>
    <row r="770" spans="3:18" x14ac:dyDescent="0.3">
      <c r="E770" t="s">
        <v>1019</v>
      </c>
      <c r="K770">
        <v>0</v>
      </c>
      <c r="M770">
        <v>0</v>
      </c>
      <c r="O770">
        <v>0</v>
      </c>
      <c r="R770" t="s">
        <v>438</v>
      </c>
    </row>
    <row r="771" spans="3:18" x14ac:dyDescent="0.3">
      <c r="C771" t="s">
        <v>364</v>
      </c>
      <c r="D771" t="s">
        <v>366</v>
      </c>
      <c r="E771">
        <v>210600</v>
      </c>
      <c r="H771" t="s">
        <v>1020</v>
      </c>
      <c r="K771">
        <v>0</v>
      </c>
      <c r="M771">
        <v>0</v>
      </c>
      <c r="O771">
        <v>0</v>
      </c>
    </row>
    <row r="772" spans="3:18" x14ac:dyDescent="0.3">
      <c r="C772" t="s">
        <v>364</v>
      </c>
      <c r="D772" t="s">
        <v>366</v>
      </c>
      <c r="E772">
        <v>210601</v>
      </c>
      <c r="H772" t="s">
        <v>1021</v>
      </c>
      <c r="K772">
        <v>0</v>
      </c>
      <c r="M772">
        <v>0</v>
      </c>
      <c r="O772">
        <v>0</v>
      </c>
    </row>
    <row r="773" spans="3:18" x14ac:dyDescent="0.3">
      <c r="C773" t="s">
        <v>364</v>
      </c>
      <c r="D773" t="s">
        <v>366</v>
      </c>
      <c r="E773">
        <v>2210600</v>
      </c>
      <c r="H773" t="s">
        <v>1022</v>
      </c>
      <c r="K773">
        <v>0</v>
      </c>
      <c r="M773">
        <v>0</v>
      </c>
      <c r="O773">
        <v>0</v>
      </c>
    </row>
    <row r="774" spans="3:18" x14ac:dyDescent="0.3">
      <c r="C774" t="s">
        <v>364</v>
      </c>
      <c r="D774" t="s">
        <v>366</v>
      </c>
      <c r="E774">
        <v>2210601</v>
      </c>
      <c r="H774" t="s">
        <v>1023</v>
      </c>
      <c r="K774">
        <v>0</v>
      </c>
      <c r="M774">
        <v>0</v>
      </c>
      <c r="O774">
        <v>0</v>
      </c>
    </row>
    <row r="775" spans="3:18" x14ac:dyDescent="0.3">
      <c r="C775" t="s">
        <v>364</v>
      </c>
      <c r="D775" t="s">
        <v>366</v>
      </c>
      <c r="E775">
        <v>2210603</v>
      </c>
      <c r="H775" t="s">
        <v>1024</v>
      </c>
      <c r="K775" s="37">
        <v>-72525222.370000005</v>
      </c>
      <c r="M775" s="37">
        <v>-62395459.68</v>
      </c>
      <c r="O775" s="37">
        <v>-10129762.689999999</v>
      </c>
      <c r="Q775">
        <v>-16.2</v>
      </c>
    </row>
    <row r="776" spans="3:18" x14ac:dyDescent="0.3">
      <c r="C776" t="s">
        <v>364</v>
      </c>
      <c r="D776" t="s">
        <v>366</v>
      </c>
      <c r="E776">
        <v>2210604</v>
      </c>
      <c r="H776" t="s">
        <v>1025</v>
      </c>
      <c r="K776" s="37">
        <v>-17613194.620000001</v>
      </c>
      <c r="M776" s="37">
        <v>-18663191.690000001</v>
      </c>
      <c r="O776" s="37">
        <v>1049997.07</v>
      </c>
      <c r="Q776">
        <v>5.6</v>
      </c>
    </row>
    <row r="777" spans="3:18" x14ac:dyDescent="0.3">
      <c r="E777" t="s">
        <v>1026</v>
      </c>
      <c r="K777" s="37">
        <v>-90138416.989999995</v>
      </c>
      <c r="M777" s="37">
        <v>-81058651.370000005</v>
      </c>
      <c r="O777" s="37">
        <v>-9079765.6199999992</v>
      </c>
      <c r="Q777">
        <v>-11.2</v>
      </c>
      <c r="R777" t="s">
        <v>438</v>
      </c>
    </row>
    <row r="778" spans="3:18" x14ac:dyDescent="0.3">
      <c r="C778" t="s">
        <v>364</v>
      </c>
      <c r="D778" t="s">
        <v>366</v>
      </c>
      <c r="E778">
        <v>140600</v>
      </c>
      <c r="H778" t="s">
        <v>1027</v>
      </c>
      <c r="K778">
        <v>0</v>
      </c>
      <c r="M778">
        <v>0</v>
      </c>
      <c r="O778">
        <v>0</v>
      </c>
    </row>
    <row r="779" spans="3:18" x14ac:dyDescent="0.3">
      <c r="C779" t="s">
        <v>364</v>
      </c>
      <c r="D779" t="s">
        <v>366</v>
      </c>
      <c r="E779">
        <v>140601</v>
      </c>
      <c r="H779" t="s">
        <v>1028</v>
      </c>
      <c r="K779">
        <v>0</v>
      </c>
      <c r="M779">
        <v>0</v>
      </c>
      <c r="O779">
        <v>0</v>
      </c>
    </row>
    <row r="780" spans="3:18" x14ac:dyDescent="0.3">
      <c r="C780" t="s">
        <v>364</v>
      </c>
      <c r="D780" t="s">
        <v>366</v>
      </c>
      <c r="E780">
        <v>210410</v>
      </c>
      <c r="H780" t="s">
        <v>1029</v>
      </c>
      <c r="K780">
        <v>0</v>
      </c>
      <c r="M780">
        <v>0</v>
      </c>
      <c r="O780">
        <v>0</v>
      </c>
    </row>
    <row r="781" spans="3:18" x14ac:dyDescent="0.3">
      <c r="C781" t="s">
        <v>364</v>
      </c>
      <c r="D781" t="s">
        <v>366</v>
      </c>
      <c r="E781">
        <v>210420</v>
      </c>
      <c r="H781" t="s">
        <v>1030</v>
      </c>
      <c r="K781">
        <v>0</v>
      </c>
      <c r="M781">
        <v>0</v>
      </c>
      <c r="O781">
        <v>0</v>
      </c>
    </row>
    <row r="782" spans="3:18" x14ac:dyDescent="0.3">
      <c r="C782" t="s">
        <v>364</v>
      </c>
      <c r="D782" t="s">
        <v>366</v>
      </c>
      <c r="E782">
        <v>210421</v>
      </c>
      <c r="H782" t="s">
        <v>1031</v>
      </c>
      <c r="K782">
        <v>0</v>
      </c>
      <c r="M782">
        <v>0</v>
      </c>
      <c r="O782">
        <v>0</v>
      </c>
    </row>
    <row r="783" spans="3:18" x14ac:dyDescent="0.3">
      <c r="C783" t="s">
        <v>364</v>
      </c>
      <c r="D783" t="s">
        <v>366</v>
      </c>
      <c r="E783">
        <v>2210410</v>
      </c>
      <c r="H783" t="s">
        <v>1032</v>
      </c>
      <c r="K783" s="37">
        <v>-1017000</v>
      </c>
      <c r="M783" s="37">
        <v>-671000</v>
      </c>
      <c r="O783" s="37">
        <v>-346000</v>
      </c>
      <c r="Q783">
        <v>-51.6</v>
      </c>
    </row>
    <row r="784" spans="3:18" x14ac:dyDescent="0.3">
      <c r="E784" t="s">
        <v>1033</v>
      </c>
      <c r="K784" s="37">
        <v>-1017000</v>
      </c>
      <c r="M784" s="37">
        <v>-671000</v>
      </c>
      <c r="O784" s="37">
        <v>-346000</v>
      </c>
      <c r="Q784">
        <v>-51.6</v>
      </c>
      <c r="R784" t="s">
        <v>438</v>
      </c>
    </row>
    <row r="785" spans="3:18" x14ac:dyDescent="0.3">
      <c r="C785" t="s">
        <v>364</v>
      </c>
      <c r="D785" t="s">
        <v>366</v>
      </c>
      <c r="E785">
        <v>210400</v>
      </c>
      <c r="H785" t="s">
        <v>1034</v>
      </c>
      <c r="K785">
        <v>0</v>
      </c>
      <c r="M785">
        <v>0</v>
      </c>
      <c r="O785">
        <v>0</v>
      </c>
    </row>
    <row r="786" spans="3:18" x14ac:dyDescent="0.3">
      <c r="C786" t="s">
        <v>364</v>
      </c>
      <c r="D786" t="s">
        <v>366</v>
      </c>
      <c r="E786">
        <v>2210400</v>
      </c>
      <c r="H786" t="s">
        <v>1035</v>
      </c>
      <c r="K786">
        <v>0</v>
      </c>
      <c r="M786">
        <v>0</v>
      </c>
      <c r="O786">
        <v>0</v>
      </c>
    </row>
    <row r="787" spans="3:18" x14ac:dyDescent="0.3">
      <c r="E787" t="s">
        <v>1036</v>
      </c>
      <c r="K787">
        <v>0</v>
      </c>
      <c r="M787">
        <v>0</v>
      </c>
      <c r="O787">
        <v>0</v>
      </c>
      <c r="R787" t="s">
        <v>438</v>
      </c>
    </row>
    <row r="788" spans="3:18" x14ac:dyDescent="0.3">
      <c r="C788" t="s">
        <v>364</v>
      </c>
      <c r="D788" t="s">
        <v>366</v>
      </c>
      <c r="E788">
        <v>210500</v>
      </c>
      <c r="H788" t="s">
        <v>1037</v>
      </c>
      <c r="K788">
        <v>0</v>
      </c>
      <c r="M788">
        <v>0</v>
      </c>
      <c r="O788">
        <v>0</v>
      </c>
    </row>
    <row r="789" spans="3:18" x14ac:dyDescent="0.3">
      <c r="C789" t="s">
        <v>364</v>
      </c>
      <c r="D789" t="s">
        <v>366</v>
      </c>
      <c r="E789">
        <v>210501</v>
      </c>
      <c r="H789" t="s">
        <v>1037</v>
      </c>
      <c r="K789">
        <v>0</v>
      </c>
      <c r="M789">
        <v>0</v>
      </c>
      <c r="O789">
        <v>0</v>
      </c>
    </row>
    <row r="790" spans="3:18" x14ac:dyDescent="0.3">
      <c r="E790" t="s">
        <v>1038</v>
      </c>
      <c r="K790">
        <v>0</v>
      </c>
      <c r="M790">
        <v>0</v>
      </c>
      <c r="O790">
        <v>0</v>
      </c>
      <c r="R790" t="s">
        <v>438</v>
      </c>
    </row>
    <row r="791" spans="3:18" x14ac:dyDescent="0.3">
      <c r="C791" t="s">
        <v>364</v>
      </c>
      <c r="D791" t="s">
        <v>366</v>
      </c>
      <c r="E791">
        <v>2210803</v>
      </c>
      <c r="H791" t="s">
        <v>1039</v>
      </c>
      <c r="K791">
        <v>0</v>
      </c>
      <c r="M791">
        <v>0</v>
      </c>
      <c r="O791">
        <v>0</v>
      </c>
    </row>
    <row r="792" spans="3:18" x14ac:dyDescent="0.3">
      <c r="C792" t="s">
        <v>364</v>
      </c>
      <c r="D792" t="s">
        <v>366</v>
      </c>
      <c r="E792">
        <v>2210809</v>
      </c>
      <c r="H792" t="s">
        <v>1040</v>
      </c>
      <c r="K792">
        <v>0</v>
      </c>
      <c r="M792">
        <v>0</v>
      </c>
      <c r="O792">
        <v>0</v>
      </c>
    </row>
    <row r="793" spans="3:18" x14ac:dyDescent="0.3">
      <c r="C793" t="s">
        <v>364</v>
      </c>
      <c r="D793" t="s">
        <v>366</v>
      </c>
      <c r="E793">
        <v>2210810</v>
      </c>
      <c r="H793" t="s">
        <v>1041</v>
      </c>
      <c r="K793">
        <v>0</v>
      </c>
      <c r="M793">
        <v>0</v>
      </c>
      <c r="O793">
        <v>0</v>
      </c>
    </row>
    <row r="794" spans="3:18" x14ac:dyDescent="0.3">
      <c r="C794" t="s">
        <v>364</v>
      </c>
      <c r="D794" t="s">
        <v>366</v>
      </c>
      <c r="E794">
        <v>2210811</v>
      </c>
      <c r="H794" t="s">
        <v>1042</v>
      </c>
      <c r="K794" s="37">
        <v>-366655860.75</v>
      </c>
      <c r="M794" s="37">
        <v>-363497024.01999998</v>
      </c>
      <c r="O794" s="37">
        <v>-3158836.73</v>
      </c>
      <c r="Q794">
        <v>-0.9</v>
      </c>
    </row>
    <row r="795" spans="3:18" x14ac:dyDescent="0.3">
      <c r="E795" t="s">
        <v>1043</v>
      </c>
      <c r="K795" s="37">
        <v>-366655860.75</v>
      </c>
      <c r="M795" s="37">
        <v>-363497024.01999998</v>
      </c>
      <c r="O795" s="37">
        <v>-3158836.73</v>
      </c>
      <c r="Q795">
        <v>-0.9</v>
      </c>
      <c r="R795" t="s">
        <v>438</v>
      </c>
    </row>
    <row r="796" spans="3:18" x14ac:dyDescent="0.3">
      <c r="C796" t="s">
        <v>364</v>
      </c>
      <c r="D796" t="s">
        <v>366</v>
      </c>
      <c r="E796">
        <v>200820</v>
      </c>
      <c r="H796" t="s">
        <v>1044</v>
      </c>
      <c r="K796">
        <v>0</v>
      </c>
      <c r="M796">
        <v>0</v>
      </c>
      <c r="O796">
        <v>0</v>
      </c>
    </row>
    <row r="797" spans="3:18" x14ac:dyDescent="0.3">
      <c r="E797" t="s">
        <v>1045</v>
      </c>
      <c r="K797">
        <v>0</v>
      </c>
      <c r="M797">
        <v>0</v>
      </c>
      <c r="O797">
        <v>0</v>
      </c>
      <c r="R797" t="s">
        <v>438</v>
      </c>
    </row>
    <row r="798" spans="3:18" x14ac:dyDescent="0.3">
      <c r="C798" t="s">
        <v>364</v>
      </c>
      <c r="D798" t="s">
        <v>366</v>
      </c>
      <c r="E798">
        <v>2230200</v>
      </c>
      <c r="H798" t="s">
        <v>732</v>
      </c>
      <c r="K798">
        <v>0</v>
      </c>
      <c r="M798">
        <v>0</v>
      </c>
      <c r="O798">
        <v>0</v>
      </c>
    </row>
    <row r="799" spans="3:18" x14ac:dyDescent="0.3">
      <c r="K799">
        <v>0</v>
      </c>
      <c r="M799">
        <v>0</v>
      </c>
      <c r="O799">
        <v>0</v>
      </c>
      <c r="R799" t="s">
        <v>438</v>
      </c>
    </row>
    <row r="800" spans="3:18" x14ac:dyDescent="0.3">
      <c r="C800" t="s">
        <v>364</v>
      </c>
      <c r="D800" t="s">
        <v>366</v>
      </c>
      <c r="E800">
        <v>200810</v>
      </c>
      <c r="H800" t="s">
        <v>1046</v>
      </c>
      <c r="K800">
        <v>0</v>
      </c>
      <c r="M800">
        <v>0</v>
      </c>
      <c r="O800">
        <v>0</v>
      </c>
    </row>
    <row r="801" spans="3:18" x14ac:dyDescent="0.3">
      <c r="E801" t="s">
        <v>1047</v>
      </c>
      <c r="K801">
        <v>0</v>
      </c>
      <c r="M801">
        <v>0</v>
      </c>
      <c r="O801">
        <v>0</v>
      </c>
      <c r="R801" t="s">
        <v>438</v>
      </c>
    </row>
    <row r="802" spans="3:18" x14ac:dyDescent="0.3">
      <c r="C802" t="s">
        <v>364</v>
      </c>
      <c r="D802" t="s">
        <v>366</v>
      </c>
      <c r="E802">
        <v>200001</v>
      </c>
      <c r="H802" t="s">
        <v>1048</v>
      </c>
      <c r="K802">
        <v>0</v>
      </c>
      <c r="M802">
        <v>0</v>
      </c>
      <c r="O802">
        <v>0</v>
      </c>
    </row>
    <row r="803" spans="3:18" x14ac:dyDescent="0.3">
      <c r="C803" t="s">
        <v>364</v>
      </c>
      <c r="D803" t="s">
        <v>366</v>
      </c>
      <c r="E803">
        <v>200003</v>
      </c>
      <c r="H803" t="s">
        <v>1049</v>
      </c>
      <c r="K803">
        <v>0</v>
      </c>
      <c r="M803">
        <v>0</v>
      </c>
      <c r="O803">
        <v>0</v>
      </c>
    </row>
    <row r="804" spans="3:18" x14ac:dyDescent="0.3">
      <c r="C804" t="s">
        <v>364</v>
      </c>
      <c r="D804" t="s">
        <v>366</v>
      </c>
      <c r="E804">
        <v>200005</v>
      </c>
      <c r="H804" t="s">
        <v>1050</v>
      </c>
      <c r="K804">
        <v>0</v>
      </c>
      <c r="M804">
        <v>0</v>
      </c>
      <c r="O804">
        <v>0</v>
      </c>
    </row>
    <row r="805" spans="3:18" x14ac:dyDescent="0.3">
      <c r="C805" t="s">
        <v>364</v>
      </c>
      <c r="D805" t="s">
        <v>366</v>
      </c>
      <c r="E805">
        <v>200100</v>
      </c>
      <c r="H805" t="s">
        <v>1051</v>
      </c>
      <c r="K805">
        <v>0</v>
      </c>
      <c r="M805">
        <v>0</v>
      </c>
      <c r="O805">
        <v>0</v>
      </c>
    </row>
    <row r="806" spans="3:18" x14ac:dyDescent="0.3">
      <c r="C806" t="s">
        <v>364</v>
      </c>
      <c r="D806" t="s">
        <v>366</v>
      </c>
      <c r="E806">
        <v>200101</v>
      </c>
      <c r="H806" t="s">
        <v>1052</v>
      </c>
      <c r="K806">
        <v>0</v>
      </c>
      <c r="M806">
        <v>0</v>
      </c>
      <c r="O806">
        <v>0</v>
      </c>
    </row>
    <row r="807" spans="3:18" x14ac:dyDescent="0.3">
      <c r="C807" t="s">
        <v>364</v>
      </c>
      <c r="D807" t="s">
        <v>366</v>
      </c>
      <c r="E807">
        <v>200102</v>
      </c>
      <c r="H807" t="s">
        <v>1053</v>
      </c>
      <c r="K807">
        <v>0</v>
      </c>
      <c r="M807">
        <v>0</v>
      </c>
      <c r="O807">
        <v>0</v>
      </c>
    </row>
    <row r="808" spans="3:18" x14ac:dyDescent="0.3">
      <c r="C808" t="s">
        <v>364</v>
      </c>
      <c r="D808" t="s">
        <v>366</v>
      </c>
      <c r="E808">
        <v>200103</v>
      </c>
      <c r="H808" t="s">
        <v>1054</v>
      </c>
      <c r="K808">
        <v>0</v>
      </c>
      <c r="M808">
        <v>0</v>
      </c>
      <c r="O808">
        <v>0</v>
      </c>
    </row>
    <row r="809" spans="3:18" x14ac:dyDescent="0.3">
      <c r="C809" t="s">
        <v>364</v>
      </c>
      <c r="D809" t="s">
        <v>366</v>
      </c>
      <c r="E809">
        <v>200150</v>
      </c>
      <c r="H809" t="s">
        <v>1055</v>
      </c>
      <c r="K809">
        <v>0</v>
      </c>
      <c r="M809">
        <v>0</v>
      </c>
      <c r="O809">
        <v>0</v>
      </c>
    </row>
    <row r="810" spans="3:18" x14ac:dyDescent="0.3">
      <c r="C810" t="s">
        <v>364</v>
      </c>
      <c r="D810" t="s">
        <v>366</v>
      </c>
      <c r="E810">
        <v>200151</v>
      </c>
      <c r="H810" t="s">
        <v>1056</v>
      </c>
      <c r="K810">
        <v>0</v>
      </c>
      <c r="M810">
        <v>0</v>
      </c>
      <c r="O810">
        <v>0</v>
      </c>
    </row>
    <row r="811" spans="3:18" x14ac:dyDescent="0.3">
      <c r="C811" t="s">
        <v>364</v>
      </c>
      <c r="D811" t="s">
        <v>366</v>
      </c>
      <c r="E811">
        <v>200152</v>
      </c>
      <c r="H811" t="s">
        <v>1057</v>
      </c>
      <c r="K811">
        <v>0</v>
      </c>
      <c r="M811">
        <v>0</v>
      </c>
      <c r="O811">
        <v>0</v>
      </c>
    </row>
    <row r="812" spans="3:18" x14ac:dyDescent="0.3">
      <c r="C812" t="s">
        <v>364</v>
      </c>
      <c r="D812" t="s">
        <v>366</v>
      </c>
      <c r="E812">
        <v>200153</v>
      </c>
      <c r="H812" t="s">
        <v>1058</v>
      </c>
      <c r="K812">
        <v>0</v>
      </c>
      <c r="M812">
        <v>0</v>
      </c>
      <c r="O812">
        <v>0</v>
      </c>
    </row>
    <row r="813" spans="3:18" x14ac:dyDescent="0.3">
      <c r="C813" t="s">
        <v>364</v>
      </c>
      <c r="D813" t="s">
        <v>366</v>
      </c>
      <c r="E813">
        <v>200154</v>
      </c>
      <c r="H813" t="s">
        <v>1059</v>
      </c>
      <c r="K813">
        <v>0</v>
      </c>
      <c r="M813">
        <v>0</v>
      </c>
      <c r="O813">
        <v>0</v>
      </c>
    </row>
    <row r="814" spans="3:18" x14ac:dyDescent="0.3">
      <c r="C814" t="s">
        <v>364</v>
      </c>
      <c r="D814" t="s">
        <v>366</v>
      </c>
      <c r="E814">
        <v>200155</v>
      </c>
      <c r="H814" t="s">
        <v>1060</v>
      </c>
      <c r="K814">
        <v>0</v>
      </c>
      <c r="M814">
        <v>0</v>
      </c>
      <c r="O814">
        <v>0</v>
      </c>
    </row>
    <row r="815" spans="3:18" x14ac:dyDescent="0.3">
      <c r="C815" t="s">
        <v>364</v>
      </c>
      <c r="D815" t="s">
        <v>366</v>
      </c>
      <c r="E815">
        <v>200156</v>
      </c>
      <c r="H815" t="s">
        <v>1061</v>
      </c>
      <c r="K815">
        <v>0</v>
      </c>
      <c r="M815">
        <v>0</v>
      </c>
      <c r="O815">
        <v>0</v>
      </c>
    </row>
    <row r="816" spans="3:18" x14ac:dyDescent="0.3">
      <c r="C816" t="s">
        <v>364</v>
      </c>
      <c r="D816" t="s">
        <v>366</v>
      </c>
      <c r="E816">
        <v>200157</v>
      </c>
      <c r="H816" t="s">
        <v>1062</v>
      </c>
      <c r="K816">
        <v>0</v>
      </c>
      <c r="M816">
        <v>0</v>
      </c>
      <c r="O816">
        <v>0</v>
      </c>
    </row>
    <row r="817" spans="3:15" x14ac:dyDescent="0.3">
      <c r="C817" t="s">
        <v>364</v>
      </c>
      <c r="D817" t="s">
        <v>366</v>
      </c>
      <c r="E817">
        <v>200158</v>
      </c>
      <c r="H817" t="s">
        <v>1063</v>
      </c>
      <c r="K817">
        <v>0</v>
      </c>
      <c r="M817">
        <v>0</v>
      </c>
      <c r="O817">
        <v>0</v>
      </c>
    </row>
    <row r="818" spans="3:15" x14ac:dyDescent="0.3">
      <c r="C818" t="s">
        <v>364</v>
      </c>
      <c r="D818" t="s">
        <v>366</v>
      </c>
      <c r="E818">
        <v>200159</v>
      </c>
      <c r="H818" t="s">
        <v>1064</v>
      </c>
      <c r="K818">
        <v>0</v>
      </c>
      <c r="M818">
        <v>0</v>
      </c>
      <c r="O818">
        <v>0</v>
      </c>
    </row>
    <row r="819" spans="3:15" x14ac:dyDescent="0.3">
      <c r="C819" t="s">
        <v>364</v>
      </c>
      <c r="D819" t="s">
        <v>366</v>
      </c>
      <c r="E819">
        <v>200160</v>
      </c>
      <c r="H819" t="s">
        <v>1065</v>
      </c>
      <c r="K819">
        <v>0</v>
      </c>
      <c r="M819">
        <v>0</v>
      </c>
      <c r="O819">
        <v>0</v>
      </c>
    </row>
    <row r="820" spans="3:15" x14ac:dyDescent="0.3">
      <c r="C820" t="s">
        <v>364</v>
      </c>
      <c r="D820" t="s">
        <v>366</v>
      </c>
      <c r="E820">
        <v>200161</v>
      </c>
      <c r="H820" t="s">
        <v>1065</v>
      </c>
      <c r="K820">
        <v>0</v>
      </c>
      <c r="M820">
        <v>0</v>
      </c>
      <c r="O820">
        <v>0</v>
      </c>
    </row>
    <row r="821" spans="3:15" x14ac:dyDescent="0.3">
      <c r="C821" t="s">
        <v>364</v>
      </c>
      <c r="D821" t="s">
        <v>366</v>
      </c>
      <c r="E821">
        <v>200162</v>
      </c>
      <c r="H821" t="s">
        <v>1066</v>
      </c>
      <c r="K821">
        <v>0</v>
      </c>
      <c r="M821">
        <v>0</v>
      </c>
      <c r="O821">
        <v>0</v>
      </c>
    </row>
    <row r="822" spans="3:15" x14ac:dyDescent="0.3">
      <c r="C822" t="s">
        <v>364</v>
      </c>
      <c r="D822" t="s">
        <v>366</v>
      </c>
      <c r="E822">
        <v>200170</v>
      </c>
      <c r="H822" t="s">
        <v>1055</v>
      </c>
      <c r="K822">
        <v>0</v>
      </c>
      <c r="M822">
        <v>0</v>
      </c>
      <c r="O822">
        <v>0</v>
      </c>
    </row>
    <row r="823" spans="3:15" x14ac:dyDescent="0.3">
      <c r="C823" t="s">
        <v>364</v>
      </c>
      <c r="D823" t="s">
        <v>366</v>
      </c>
      <c r="E823">
        <v>200171</v>
      </c>
      <c r="H823" t="s">
        <v>1056</v>
      </c>
      <c r="K823">
        <v>0</v>
      </c>
      <c r="M823">
        <v>0</v>
      </c>
      <c r="O823">
        <v>0</v>
      </c>
    </row>
    <row r="824" spans="3:15" x14ac:dyDescent="0.3">
      <c r="C824" t="s">
        <v>364</v>
      </c>
      <c r="D824" t="s">
        <v>366</v>
      </c>
      <c r="E824">
        <v>200172</v>
      </c>
      <c r="H824" t="s">
        <v>1057</v>
      </c>
      <c r="K824">
        <v>0</v>
      </c>
      <c r="M824">
        <v>0</v>
      </c>
      <c r="O824">
        <v>0</v>
      </c>
    </row>
    <row r="825" spans="3:15" x14ac:dyDescent="0.3">
      <c r="C825" t="s">
        <v>364</v>
      </c>
      <c r="D825" t="s">
        <v>366</v>
      </c>
      <c r="E825">
        <v>200173</v>
      </c>
      <c r="H825" t="s">
        <v>1058</v>
      </c>
      <c r="K825">
        <v>0</v>
      </c>
      <c r="M825">
        <v>0</v>
      </c>
      <c r="O825">
        <v>0</v>
      </c>
    </row>
    <row r="826" spans="3:15" x14ac:dyDescent="0.3">
      <c r="C826" t="s">
        <v>364</v>
      </c>
      <c r="D826" t="s">
        <v>366</v>
      </c>
      <c r="E826">
        <v>200174</v>
      </c>
      <c r="H826" t="s">
        <v>1067</v>
      </c>
      <c r="K826">
        <v>0</v>
      </c>
      <c r="M826">
        <v>0</v>
      </c>
      <c r="O826">
        <v>0</v>
      </c>
    </row>
    <row r="827" spans="3:15" x14ac:dyDescent="0.3">
      <c r="C827" t="s">
        <v>364</v>
      </c>
      <c r="D827" t="s">
        <v>366</v>
      </c>
      <c r="E827">
        <v>200175</v>
      </c>
      <c r="H827" t="s">
        <v>1060</v>
      </c>
      <c r="K827">
        <v>0</v>
      </c>
      <c r="M827">
        <v>0</v>
      </c>
      <c r="O827">
        <v>0</v>
      </c>
    </row>
    <row r="828" spans="3:15" x14ac:dyDescent="0.3">
      <c r="C828" t="s">
        <v>364</v>
      </c>
      <c r="D828" t="s">
        <v>366</v>
      </c>
      <c r="E828">
        <v>200176</v>
      </c>
      <c r="H828" t="s">
        <v>1061</v>
      </c>
      <c r="K828">
        <v>0</v>
      </c>
      <c r="M828">
        <v>0</v>
      </c>
      <c r="O828">
        <v>0</v>
      </c>
    </row>
    <row r="829" spans="3:15" x14ac:dyDescent="0.3">
      <c r="C829" t="s">
        <v>364</v>
      </c>
      <c r="D829" t="s">
        <v>366</v>
      </c>
      <c r="E829">
        <v>200177</v>
      </c>
      <c r="H829" t="s">
        <v>1062</v>
      </c>
      <c r="K829">
        <v>0</v>
      </c>
      <c r="M829">
        <v>0</v>
      </c>
      <c r="O829">
        <v>0</v>
      </c>
    </row>
    <row r="830" spans="3:15" x14ac:dyDescent="0.3">
      <c r="C830" t="s">
        <v>364</v>
      </c>
      <c r="D830" t="s">
        <v>366</v>
      </c>
      <c r="E830">
        <v>200178</v>
      </c>
      <c r="H830" t="s">
        <v>1063</v>
      </c>
      <c r="K830">
        <v>0</v>
      </c>
      <c r="M830">
        <v>0</v>
      </c>
      <c r="O830">
        <v>0</v>
      </c>
    </row>
    <row r="831" spans="3:15" x14ac:dyDescent="0.3">
      <c r="C831" t="s">
        <v>364</v>
      </c>
      <c r="D831" t="s">
        <v>366</v>
      </c>
      <c r="E831">
        <v>200179</v>
      </c>
      <c r="H831" t="s">
        <v>1064</v>
      </c>
      <c r="K831">
        <v>0</v>
      </c>
      <c r="M831">
        <v>0</v>
      </c>
      <c r="O831">
        <v>0</v>
      </c>
    </row>
    <row r="832" spans="3:15" x14ac:dyDescent="0.3">
      <c r="C832" t="s">
        <v>364</v>
      </c>
      <c r="D832" t="s">
        <v>366</v>
      </c>
      <c r="E832">
        <v>200180</v>
      </c>
      <c r="H832" t="s">
        <v>1065</v>
      </c>
      <c r="K832">
        <v>0</v>
      </c>
      <c r="M832">
        <v>0</v>
      </c>
      <c r="O832">
        <v>0</v>
      </c>
    </row>
    <row r="833" spans="3:15" x14ac:dyDescent="0.3">
      <c r="C833" t="s">
        <v>364</v>
      </c>
      <c r="D833" t="s">
        <v>366</v>
      </c>
      <c r="E833">
        <v>200181</v>
      </c>
      <c r="H833" t="s">
        <v>1065</v>
      </c>
      <c r="K833">
        <v>0</v>
      </c>
      <c r="M833">
        <v>0</v>
      </c>
      <c r="O833">
        <v>0</v>
      </c>
    </row>
    <row r="834" spans="3:15" x14ac:dyDescent="0.3">
      <c r="C834" t="s">
        <v>364</v>
      </c>
      <c r="D834" t="s">
        <v>366</v>
      </c>
      <c r="E834">
        <v>200182</v>
      </c>
      <c r="H834" t="s">
        <v>1066</v>
      </c>
      <c r="K834">
        <v>0</v>
      </c>
      <c r="M834">
        <v>0</v>
      </c>
      <c r="O834">
        <v>0</v>
      </c>
    </row>
    <row r="835" spans="3:15" x14ac:dyDescent="0.3">
      <c r="C835" t="s">
        <v>364</v>
      </c>
      <c r="D835" t="s">
        <v>366</v>
      </c>
      <c r="E835">
        <v>200200</v>
      </c>
      <c r="H835" t="s">
        <v>1068</v>
      </c>
      <c r="K835">
        <v>0</v>
      </c>
      <c r="M835">
        <v>0</v>
      </c>
      <c r="O835">
        <v>0</v>
      </c>
    </row>
    <row r="836" spans="3:15" x14ac:dyDescent="0.3">
      <c r="C836" t="s">
        <v>364</v>
      </c>
      <c r="D836" t="s">
        <v>366</v>
      </c>
      <c r="E836">
        <v>200201</v>
      </c>
      <c r="H836" t="s">
        <v>1069</v>
      </c>
      <c r="K836">
        <v>0</v>
      </c>
      <c r="M836">
        <v>0</v>
      </c>
      <c r="O836">
        <v>0</v>
      </c>
    </row>
    <row r="837" spans="3:15" x14ac:dyDescent="0.3">
      <c r="C837" t="s">
        <v>364</v>
      </c>
      <c r="D837" t="s">
        <v>366</v>
      </c>
      <c r="E837">
        <v>200202</v>
      </c>
      <c r="H837" t="s">
        <v>1070</v>
      </c>
      <c r="K837">
        <v>0</v>
      </c>
      <c r="M837">
        <v>0</v>
      </c>
      <c r="O837">
        <v>0</v>
      </c>
    </row>
    <row r="838" spans="3:15" x14ac:dyDescent="0.3">
      <c r="C838" t="s">
        <v>364</v>
      </c>
      <c r="D838" t="s">
        <v>366</v>
      </c>
      <c r="E838">
        <v>200203</v>
      </c>
      <c r="H838" t="s">
        <v>1071</v>
      </c>
      <c r="K838">
        <v>0</v>
      </c>
      <c r="M838">
        <v>0</v>
      </c>
      <c r="O838">
        <v>0</v>
      </c>
    </row>
    <row r="839" spans="3:15" x14ac:dyDescent="0.3">
      <c r="C839" t="s">
        <v>364</v>
      </c>
      <c r="D839" t="s">
        <v>366</v>
      </c>
      <c r="E839">
        <v>200204</v>
      </c>
      <c r="H839" t="s">
        <v>1072</v>
      </c>
      <c r="K839">
        <v>0</v>
      </c>
      <c r="M839">
        <v>0</v>
      </c>
      <c r="O839">
        <v>0</v>
      </c>
    </row>
    <row r="840" spans="3:15" x14ac:dyDescent="0.3">
      <c r="C840" t="s">
        <v>364</v>
      </c>
      <c r="D840" t="s">
        <v>366</v>
      </c>
      <c r="E840">
        <v>200205</v>
      </c>
      <c r="H840" t="s">
        <v>1073</v>
      </c>
      <c r="K840">
        <v>0</v>
      </c>
      <c r="M840">
        <v>0</v>
      </c>
      <c r="O840">
        <v>0</v>
      </c>
    </row>
    <row r="841" spans="3:15" x14ac:dyDescent="0.3">
      <c r="C841" t="s">
        <v>364</v>
      </c>
      <c r="D841" t="s">
        <v>366</v>
      </c>
      <c r="E841">
        <v>200206</v>
      </c>
      <c r="H841" t="s">
        <v>1074</v>
      </c>
      <c r="K841">
        <v>0</v>
      </c>
      <c r="M841">
        <v>0</v>
      </c>
      <c r="O841">
        <v>0</v>
      </c>
    </row>
    <row r="842" spans="3:15" x14ac:dyDescent="0.3">
      <c r="C842" t="s">
        <v>364</v>
      </c>
      <c r="D842" t="s">
        <v>366</v>
      </c>
      <c r="E842">
        <v>200300</v>
      </c>
      <c r="H842" t="s">
        <v>1075</v>
      </c>
      <c r="K842">
        <v>0</v>
      </c>
      <c r="M842">
        <v>0</v>
      </c>
      <c r="O842">
        <v>0</v>
      </c>
    </row>
    <row r="843" spans="3:15" x14ac:dyDescent="0.3">
      <c r="C843" t="s">
        <v>364</v>
      </c>
      <c r="D843" t="s">
        <v>366</v>
      </c>
      <c r="E843">
        <v>200301</v>
      </c>
      <c r="H843" t="s">
        <v>1076</v>
      </c>
      <c r="K843">
        <v>0</v>
      </c>
      <c r="M843">
        <v>0</v>
      </c>
      <c r="O843">
        <v>0</v>
      </c>
    </row>
    <row r="844" spans="3:15" x14ac:dyDescent="0.3">
      <c r="C844" t="s">
        <v>364</v>
      </c>
      <c r="D844" t="s">
        <v>366</v>
      </c>
      <c r="E844">
        <v>200302</v>
      </c>
      <c r="H844" t="s">
        <v>1075</v>
      </c>
      <c r="K844">
        <v>0</v>
      </c>
      <c r="M844">
        <v>0</v>
      </c>
      <c r="O844">
        <v>0</v>
      </c>
    </row>
    <row r="845" spans="3:15" x14ac:dyDescent="0.3">
      <c r="C845" t="s">
        <v>364</v>
      </c>
      <c r="D845" t="s">
        <v>366</v>
      </c>
      <c r="E845">
        <v>200400</v>
      </c>
      <c r="H845" t="s">
        <v>1077</v>
      </c>
      <c r="K845">
        <v>0</v>
      </c>
      <c r="M845">
        <v>0</v>
      </c>
      <c r="O845">
        <v>0</v>
      </c>
    </row>
    <row r="846" spans="3:15" x14ac:dyDescent="0.3">
      <c r="C846" t="s">
        <v>364</v>
      </c>
      <c r="D846" t="s">
        <v>366</v>
      </c>
      <c r="E846">
        <v>200401</v>
      </c>
      <c r="H846" t="s">
        <v>1078</v>
      </c>
      <c r="K846">
        <v>0</v>
      </c>
      <c r="M846">
        <v>0</v>
      </c>
      <c r="O846">
        <v>0</v>
      </c>
    </row>
    <row r="847" spans="3:15" x14ac:dyDescent="0.3">
      <c r="C847" t="s">
        <v>364</v>
      </c>
      <c r="D847" t="s">
        <v>366</v>
      </c>
      <c r="E847">
        <v>200402</v>
      </c>
      <c r="H847" t="s">
        <v>1079</v>
      </c>
      <c r="K847">
        <v>0</v>
      </c>
      <c r="M847">
        <v>0</v>
      </c>
      <c r="O847">
        <v>0</v>
      </c>
    </row>
    <row r="848" spans="3:15" x14ac:dyDescent="0.3">
      <c r="C848" t="s">
        <v>364</v>
      </c>
      <c r="D848" t="s">
        <v>366</v>
      </c>
      <c r="E848">
        <v>200403</v>
      </c>
      <c r="H848" t="s">
        <v>1080</v>
      </c>
      <c r="K848">
        <v>0</v>
      </c>
      <c r="M848">
        <v>0</v>
      </c>
      <c r="O848">
        <v>0</v>
      </c>
    </row>
    <row r="849" spans="3:15" x14ac:dyDescent="0.3">
      <c r="C849" t="s">
        <v>364</v>
      </c>
      <c r="D849" t="s">
        <v>366</v>
      </c>
      <c r="E849">
        <v>200500</v>
      </c>
      <c r="H849" t="s">
        <v>1081</v>
      </c>
      <c r="K849">
        <v>0</v>
      </c>
      <c r="M849">
        <v>0</v>
      </c>
      <c r="O849">
        <v>0</v>
      </c>
    </row>
    <row r="850" spans="3:15" x14ac:dyDescent="0.3">
      <c r="C850" t="s">
        <v>364</v>
      </c>
      <c r="D850" t="s">
        <v>366</v>
      </c>
      <c r="E850">
        <v>200600</v>
      </c>
      <c r="H850" t="s">
        <v>1082</v>
      </c>
      <c r="K850">
        <v>0</v>
      </c>
      <c r="M850">
        <v>0</v>
      </c>
      <c r="O850">
        <v>0</v>
      </c>
    </row>
    <row r="851" spans="3:15" x14ac:dyDescent="0.3">
      <c r="C851" t="s">
        <v>364</v>
      </c>
      <c r="D851" t="s">
        <v>366</v>
      </c>
      <c r="E851">
        <v>200601</v>
      </c>
      <c r="H851" t="s">
        <v>1083</v>
      </c>
      <c r="K851">
        <v>0</v>
      </c>
      <c r="M851">
        <v>0</v>
      </c>
      <c r="O851">
        <v>0</v>
      </c>
    </row>
    <row r="852" spans="3:15" x14ac:dyDescent="0.3">
      <c r="C852" t="s">
        <v>364</v>
      </c>
      <c r="D852" t="s">
        <v>366</v>
      </c>
      <c r="E852">
        <v>200700</v>
      </c>
      <c r="H852" t="s">
        <v>1084</v>
      </c>
      <c r="K852">
        <v>0</v>
      </c>
      <c r="M852">
        <v>0</v>
      </c>
      <c r="O852">
        <v>0</v>
      </c>
    </row>
    <row r="853" spans="3:15" x14ac:dyDescent="0.3">
      <c r="C853" t="s">
        <v>364</v>
      </c>
      <c r="D853" t="s">
        <v>366</v>
      </c>
      <c r="E853">
        <v>200701</v>
      </c>
      <c r="H853" t="s">
        <v>1085</v>
      </c>
      <c r="K853">
        <v>0</v>
      </c>
      <c r="M853">
        <v>0</v>
      </c>
      <c r="O853">
        <v>0</v>
      </c>
    </row>
    <row r="854" spans="3:15" x14ac:dyDescent="0.3">
      <c r="C854" t="s">
        <v>364</v>
      </c>
      <c r="D854" t="s">
        <v>366</v>
      </c>
      <c r="E854">
        <v>200702</v>
      </c>
      <c r="H854" t="s">
        <v>1086</v>
      </c>
      <c r="K854">
        <v>0</v>
      </c>
      <c r="M854">
        <v>0</v>
      </c>
      <c r="O854">
        <v>0</v>
      </c>
    </row>
    <row r="855" spans="3:15" x14ac:dyDescent="0.3">
      <c r="C855" t="s">
        <v>364</v>
      </c>
      <c r="D855" t="s">
        <v>366</v>
      </c>
      <c r="E855">
        <v>200703</v>
      </c>
      <c r="H855" t="s">
        <v>1087</v>
      </c>
      <c r="K855">
        <v>0</v>
      </c>
      <c r="M855">
        <v>0</v>
      </c>
      <c r="O855">
        <v>0</v>
      </c>
    </row>
    <row r="856" spans="3:15" x14ac:dyDescent="0.3">
      <c r="C856" t="s">
        <v>364</v>
      </c>
      <c r="D856" t="s">
        <v>366</v>
      </c>
      <c r="E856">
        <v>200704</v>
      </c>
      <c r="H856" t="s">
        <v>1088</v>
      </c>
      <c r="K856">
        <v>0</v>
      </c>
      <c r="M856">
        <v>0</v>
      </c>
      <c r="O856">
        <v>0</v>
      </c>
    </row>
    <row r="857" spans="3:15" x14ac:dyDescent="0.3">
      <c r="C857" t="s">
        <v>364</v>
      </c>
      <c r="D857" t="s">
        <v>366</v>
      </c>
      <c r="E857">
        <v>200705</v>
      </c>
      <c r="H857" t="s">
        <v>1089</v>
      </c>
      <c r="K857">
        <v>0</v>
      </c>
      <c r="M857">
        <v>0</v>
      </c>
      <c r="O857">
        <v>0</v>
      </c>
    </row>
    <row r="858" spans="3:15" x14ac:dyDescent="0.3">
      <c r="C858" t="s">
        <v>364</v>
      </c>
      <c r="D858" t="s">
        <v>366</v>
      </c>
      <c r="E858">
        <v>200706</v>
      </c>
      <c r="H858" t="s">
        <v>1090</v>
      </c>
      <c r="K858">
        <v>0</v>
      </c>
      <c r="M858">
        <v>0</v>
      </c>
      <c r="O858">
        <v>0</v>
      </c>
    </row>
    <row r="859" spans="3:15" x14ac:dyDescent="0.3">
      <c r="C859" t="s">
        <v>364</v>
      </c>
      <c r="D859" t="s">
        <v>366</v>
      </c>
      <c r="E859">
        <v>200707</v>
      </c>
      <c r="H859" t="s">
        <v>1091</v>
      </c>
      <c r="K859">
        <v>0</v>
      </c>
      <c r="M859">
        <v>0</v>
      </c>
      <c r="O859">
        <v>0</v>
      </c>
    </row>
    <row r="860" spans="3:15" x14ac:dyDescent="0.3">
      <c r="C860" t="s">
        <v>364</v>
      </c>
      <c r="D860" t="s">
        <v>366</v>
      </c>
      <c r="E860">
        <v>200708</v>
      </c>
      <c r="H860" t="s">
        <v>1092</v>
      </c>
      <c r="K860">
        <v>0</v>
      </c>
      <c r="M860">
        <v>0</v>
      </c>
      <c r="O860">
        <v>0</v>
      </c>
    </row>
    <row r="861" spans="3:15" x14ac:dyDescent="0.3">
      <c r="C861" t="s">
        <v>364</v>
      </c>
      <c r="D861" t="s">
        <v>366</v>
      </c>
      <c r="E861">
        <v>200709</v>
      </c>
      <c r="H861" t="s">
        <v>1093</v>
      </c>
      <c r="K861">
        <v>0</v>
      </c>
      <c r="M861">
        <v>0</v>
      </c>
      <c r="O861">
        <v>0</v>
      </c>
    </row>
    <row r="862" spans="3:15" x14ac:dyDescent="0.3">
      <c r="C862" t="s">
        <v>364</v>
      </c>
      <c r="D862" t="s">
        <v>366</v>
      </c>
      <c r="E862">
        <v>200710</v>
      </c>
      <c r="H862" t="s">
        <v>1094</v>
      </c>
      <c r="K862">
        <v>0</v>
      </c>
      <c r="M862">
        <v>0</v>
      </c>
      <c r="O862">
        <v>0</v>
      </c>
    </row>
    <row r="863" spans="3:15" x14ac:dyDescent="0.3">
      <c r="C863" t="s">
        <v>364</v>
      </c>
      <c r="D863" t="s">
        <v>366</v>
      </c>
      <c r="E863">
        <v>200711</v>
      </c>
      <c r="H863" t="s">
        <v>1095</v>
      </c>
      <c r="K863">
        <v>0</v>
      </c>
      <c r="M863">
        <v>0</v>
      </c>
      <c r="O863">
        <v>0</v>
      </c>
    </row>
    <row r="864" spans="3:15" x14ac:dyDescent="0.3">
      <c r="C864" t="s">
        <v>364</v>
      </c>
      <c r="D864" t="s">
        <v>366</v>
      </c>
      <c r="E864">
        <v>200712</v>
      </c>
      <c r="H864" t="s">
        <v>1096</v>
      </c>
      <c r="K864">
        <v>0</v>
      </c>
      <c r="M864">
        <v>0</v>
      </c>
      <c r="O864">
        <v>0</v>
      </c>
    </row>
    <row r="865" spans="3:15" x14ac:dyDescent="0.3">
      <c r="C865" t="s">
        <v>364</v>
      </c>
      <c r="D865" t="s">
        <v>366</v>
      </c>
      <c r="E865">
        <v>200713</v>
      </c>
      <c r="H865" t="s">
        <v>1097</v>
      </c>
      <c r="K865">
        <v>0</v>
      </c>
      <c r="M865">
        <v>0</v>
      </c>
      <c r="O865">
        <v>0</v>
      </c>
    </row>
    <row r="866" spans="3:15" x14ac:dyDescent="0.3">
      <c r="C866" t="s">
        <v>364</v>
      </c>
      <c r="D866" t="s">
        <v>366</v>
      </c>
      <c r="E866">
        <v>200714</v>
      </c>
      <c r="H866" t="s">
        <v>1098</v>
      </c>
      <c r="K866">
        <v>0</v>
      </c>
      <c r="M866">
        <v>0</v>
      </c>
      <c r="O866">
        <v>0</v>
      </c>
    </row>
    <row r="867" spans="3:15" x14ac:dyDescent="0.3">
      <c r="C867" t="s">
        <v>364</v>
      </c>
      <c r="D867" t="s">
        <v>366</v>
      </c>
      <c r="E867">
        <v>200715</v>
      </c>
      <c r="H867" t="s">
        <v>1099</v>
      </c>
      <c r="K867">
        <v>0</v>
      </c>
      <c r="M867">
        <v>0</v>
      </c>
      <c r="O867">
        <v>0</v>
      </c>
    </row>
    <row r="868" spans="3:15" x14ac:dyDescent="0.3">
      <c r="C868" t="s">
        <v>364</v>
      </c>
      <c r="D868" t="s">
        <v>366</v>
      </c>
      <c r="E868">
        <v>200716</v>
      </c>
      <c r="H868" t="s">
        <v>1100</v>
      </c>
      <c r="K868">
        <v>0</v>
      </c>
      <c r="M868">
        <v>0</v>
      </c>
      <c r="O868">
        <v>0</v>
      </c>
    </row>
    <row r="869" spans="3:15" x14ac:dyDescent="0.3">
      <c r="C869" t="s">
        <v>364</v>
      </c>
      <c r="D869" t="s">
        <v>366</v>
      </c>
      <c r="E869">
        <v>200717</v>
      </c>
      <c r="H869" t="s">
        <v>1101</v>
      </c>
      <c r="K869">
        <v>0</v>
      </c>
      <c r="M869">
        <v>0</v>
      </c>
      <c r="O869">
        <v>0</v>
      </c>
    </row>
    <row r="870" spans="3:15" x14ac:dyDescent="0.3">
      <c r="C870" t="s">
        <v>364</v>
      </c>
      <c r="D870" t="s">
        <v>366</v>
      </c>
      <c r="E870">
        <v>200718</v>
      </c>
      <c r="H870" t="s">
        <v>1102</v>
      </c>
      <c r="K870">
        <v>0</v>
      </c>
      <c r="M870">
        <v>0</v>
      </c>
      <c r="O870">
        <v>0</v>
      </c>
    </row>
    <row r="871" spans="3:15" x14ac:dyDescent="0.3">
      <c r="C871" t="s">
        <v>364</v>
      </c>
      <c r="D871" t="s">
        <v>366</v>
      </c>
      <c r="E871">
        <v>200719</v>
      </c>
      <c r="H871" t="s">
        <v>1103</v>
      </c>
      <c r="K871">
        <v>0</v>
      </c>
      <c r="M871">
        <v>0</v>
      </c>
      <c r="O871">
        <v>0</v>
      </c>
    </row>
    <row r="872" spans="3:15" x14ac:dyDescent="0.3">
      <c r="C872" t="s">
        <v>364</v>
      </c>
      <c r="D872" t="s">
        <v>366</v>
      </c>
      <c r="E872">
        <v>200720</v>
      </c>
      <c r="H872" t="s">
        <v>1104</v>
      </c>
      <c r="K872">
        <v>0</v>
      </c>
      <c r="M872">
        <v>0</v>
      </c>
      <c r="O872">
        <v>0</v>
      </c>
    </row>
    <row r="873" spans="3:15" x14ac:dyDescent="0.3">
      <c r="C873" t="s">
        <v>364</v>
      </c>
      <c r="D873" t="s">
        <v>366</v>
      </c>
      <c r="E873">
        <v>200721</v>
      </c>
      <c r="H873" t="s">
        <v>1105</v>
      </c>
      <c r="K873">
        <v>0</v>
      </c>
      <c r="M873">
        <v>0</v>
      </c>
      <c r="O873">
        <v>0</v>
      </c>
    </row>
    <row r="874" spans="3:15" x14ac:dyDescent="0.3">
      <c r="C874" t="s">
        <v>364</v>
      </c>
      <c r="D874" t="s">
        <v>366</v>
      </c>
      <c r="E874">
        <v>200722</v>
      </c>
      <c r="H874" t="s">
        <v>1106</v>
      </c>
      <c r="K874">
        <v>0</v>
      </c>
      <c r="M874">
        <v>0</v>
      </c>
      <c r="O874">
        <v>0</v>
      </c>
    </row>
    <row r="875" spans="3:15" x14ac:dyDescent="0.3">
      <c r="C875" t="s">
        <v>364</v>
      </c>
      <c r="D875" t="s">
        <v>366</v>
      </c>
      <c r="E875">
        <v>200723</v>
      </c>
      <c r="H875" t="s">
        <v>1107</v>
      </c>
      <c r="K875">
        <v>0</v>
      </c>
      <c r="M875">
        <v>0</v>
      </c>
      <c r="O875">
        <v>0</v>
      </c>
    </row>
    <row r="876" spans="3:15" x14ac:dyDescent="0.3">
      <c r="C876" t="s">
        <v>364</v>
      </c>
      <c r="D876" t="s">
        <v>366</v>
      </c>
      <c r="E876">
        <v>200724</v>
      </c>
      <c r="H876" t="s">
        <v>1108</v>
      </c>
      <c r="K876">
        <v>0</v>
      </c>
      <c r="M876">
        <v>0</v>
      </c>
      <c r="O876">
        <v>0</v>
      </c>
    </row>
    <row r="877" spans="3:15" x14ac:dyDescent="0.3">
      <c r="C877" t="s">
        <v>364</v>
      </c>
      <c r="D877" t="s">
        <v>366</v>
      </c>
      <c r="E877">
        <v>200725</v>
      </c>
      <c r="H877" t="s">
        <v>1109</v>
      </c>
      <c r="K877">
        <v>0</v>
      </c>
      <c r="M877">
        <v>0</v>
      </c>
      <c r="O877">
        <v>0</v>
      </c>
    </row>
    <row r="878" spans="3:15" x14ac:dyDescent="0.3">
      <c r="C878" t="s">
        <v>364</v>
      </c>
      <c r="D878" t="s">
        <v>366</v>
      </c>
      <c r="E878">
        <v>200726</v>
      </c>
      <c r="H878" t="s">
        <v>1110</v>
      </c>
      <c r="K878">
        <v>0</v>
      </c>
      <c r="M878">
        <v>0</v>
      </c>
      <c r="O878">
        <v>0</v>
      </c>
    </row>
    <row r="879" spans="3:15" x14ac:dyDescent="0.3">
      <c r="C879" t="s">
        <v>364</v>
      </c>
      <c r="D879" t="s">
        <v>366</v>
      </c>
      <c r="E879">
        <v>200727</v>
      </c>
      <c r="H879" t="s">
        <v>1111</v>
      </c>
      <c r="K879">
        <v>0</v>
      </c>
      <c r="M879">
        <v>0</v>
      </c>
      <c r="O879">
        <v>0</v>
      </c>
    </row>
    <row r="880" spans="3:15" x14ac:dyDescent="0.3">
      <c r="C880" t="s">
        <v>364</v>
      </c>
      <c r="D880" t="s">
        <v>366</v>
      </c>
      <c r="E880">
        <v>200728</v>
      </c>
      <c r="H880" t="s">
        <v>1112</v>
      </c>
      <c r="K880">
        <v>0</v>
      </c>
      <c r="M880">
        <v>0</v>
      </c>
      <c r="O880">
        <v>0</v>
      </c>
    </row>
    <row r="881" spans="3:15" x14ac:dyDescent="0.3">
      <c r="C881" t="s">
        <v>364</v>
      </c>
      <c r="D881" t="s">
        <v>366</v>
      </c>
      <c r="E881">
        <v>200729</v>
      </c>
      <c r="H881" t="s">
        <v>1113</v>
      </c>
      <c r="K881">
        <v>0</v>
      </c>
      <c r="M881">
        <v>0</v>
      </c>
      <c r="O881">
        <v>0</v>
      </c>
    </row>
    <row r="882" spans="3:15" x14ac:dyDescent="0.3">
      <c r="C882" t="s">
        <v>364</v>
      </c>
      <c r="D882" t="s">
        <v>366</v>
      </c>
      <c r="E882">
        <v>200730</v>
      </c>
      <c r="H882" t="s">
        <v>1114</v>
      </c>
      <c r="K882">
        <v>0</v>
      </c>
      <c r="M882">
        <v>0</v>
      </c>
      <c r="O882">
        <v>0</v>
      </c>
    </row>
    <row r="883" spans="3:15" x14ac:dyDescent="0.3">
      <c r="C883" t="s">
        <v>364</v>
      </c>
      <c r="D883" t="s">
        <v>366</v>
      </c>
      <c r="E883">
        <v>200731</v>
      </c>
      <c r="H883" t="s">
        <v>1115</v>
      </c>
      <c r="K883">
        <v>0</v>
      </c>
      <c r="M883">
        <v>0</v>
      </c>
      <c r="O883">
        <v>0</v>
      </c>
    </row>
    <row r="884" spans="3:15" x14ac:dyDescent="0.3">
      <c r="C884" t="s">
        <v>364</v>
      </c>
      <c r="D884" t="s">
        <v>366</v>
      </c>
      <c r="E884">
        <v>200732</v>
      </c>
      <c r="H884" t="s">
        <v>1116</v>
      </c>
      <c r="K884">
        <v>0</v>
      </c>
      <c r="M884">
        <v>0</v>
      </c>
      <c r="O884">
        <v>0</v>
      </c>
    </row>
    <row r="885" spans="3:15" x14ac:dyDescent="0.3">
      <c r="C885" t="s">
        <v>364</v>
      </c>
      <c r="D885" t="s">
        <v>366</v>
      </c>
      <c r="E885">
        <v>200733</v>
      </c>
      <c r="H885" t="s">
        <v>1117</v>
      </c>
      <c r="K885">
        <v>0</v>
      </c>
      <c r="M885">
        <v>0</v>
      </c>
      <c r="O885">
        <v>0</v>
      </c>
    </row>
    <row r="886" spans="3:15" x14ac:dyDescent="0.3">
      <c r="C886" t="s">
        <v>364</v>
      </c>
      <c r="D886" t="s">
        <v>366</v>
      </c>
      <c r="E886">
        <v>200734</v>
      </c>
      <c r="H886" t="s">
        <v>1118</v>
      </c>
      <c r="K886">
        <v>0</v>
      </c>
      <c r="M886">
        <v>0</v>
      </c>
      <c r="O886">
        <v>0</v>
      </c>
    </row>
    <row r="887" spans="3:15" x14ac:dyDescent="0.3">
      <c r="C887" t="s">
        <v>364</v>
      </c>
      <c r="D887" t="s">
        <v>366</v>
      </c>
      <c r="E887">
        <v>200735</v>
      </c>
      <c r="H887" t="s">
        <v>1119</v>
      </c>
      <c r="K887">
        <v>0</v>
      </c>
      <c r="M887">
        <v>0</v>
      </c>
      <c r="O887">
        <v>0</v>
      </c>
    </row>
    <row r="888" spans="3:15" x14ac:dyDescent="0.3">
      <c r="C888" t="s">
        <v>364</v>
      </c>
      <c r="D888" t="s">
        <v>366</v>
      </c>
      <c r="E888">
        <v>200760</v>
      </c>
      <c r="H888" t="s">
        <v>1120</v>
      </c>
      <c r="K888">
        <v>0</v>
      </c>
      <c r="M888">
        <v>0</v>
      </c>
      <c r="O888">
        <v>0</v>
      </c>
    </row>
    <row r="889" spans="3:15" x14ac:dyDescent="0.3">
      <c r="C889" t="s">
        <v>364</v>
      </c>
      <c r="D889" t="s">
        <v>366</v>
      </c>
      <c r="E889">
        <v>200761</v>
      </c>
      <c r="H889" t="s">
        <v>1121</v>
      </c>
      <c r="K889">
        <v>0</v>
      </c>
      <c r="M889">
        <v>0</v>
      </c>
      <c r="O889">
        <v>0</v>
      </c>
    </row>
    <row r="890" spans="3:15" x14ac:dyDescent="0.3">
      <c r="C890" t="s">
        <v>364</v>
      </c>
      <c r="D890" t="s">
        <v>366</v>
      </c>
      <c r="E890">
        <v>200762</v>
      </c>
      <c r="H890" t="s">
        <v>1122</v>
      </c>
      <c r="K890">
        <v>0</v>
      </c>
      <c r="M890">
        <v>0</v>
      </c>
      <c r="O890">
        <v>0</v>
      </c>
    </row>
    <row r="891" spans="3:15" x14ac:dyDescent="0.3">
      <c r="C891" t="s">
        <v>364</v>
      </c>
      <c r="D891" t="s">
        <v>366</v>
      </c>
      <c r="E891">
        <v>200763</v>
      </c>
      <c r="H891" t="s">
        <v>1123</v>
      </c>
      <c r="K891">
        <v>0</v>
      </c>
      <c r="M891">
        <v>0</v>
      </c>
      <c r="O891">
        <v>0</v>
      </c>
    </row>
    <row r="892" spans="3:15" x14ac:dyDescent="0.3">
      <c r="C892" t="s">
        <v>364</v>
      </c>
      <c r="D892" t="s">
        <v>366</v>
      </c>
      <c r="E892">
        <v>200764</v>
      </c>
      <c r="H892" t="s">
        <v>1124</v>
      </c>
      <c r="K892">
        <v>0</v>
      </c>
      <c r="M892">
        <v>0</v>
      </c>
      <c r="O892">
        <v>0</v>
      </c>
    </row>
    <row r="893" spans="3:15" x14ac:dyDescent="0.3">
      <c r="C893" t="s">
        <v>364</v>
      </c>
      <c r="D893" t="s">
        <v>366</v>
      </c>
      <c r="E893">
        <v>200765</v>
      </c>
      <c r="H893" t="s">
        <v>1125</v>
      </c>
      <c r="K893">
        <v>0</v>
      </c>
      <c r="M893">
        <v>0</v>
      </c>
      <c r="O893">
        <v>0</v>
      </c>
    </row>
    <row r="894" spans="3:15" x14ac:dyDescent="0.3">
      <c r="C894" t="s">
        <v>364</v>
      </c>
      <c r="D894" t="s">
        <v>366</v>
      </c>
      <c r="E894">
        <v>200769</v>
      </c>
      <c r="H894" t="s">
        <v>1126</v>
      </c>
      <c r="K894">
        <v>0</v>
      </c>
      <c r="M894">
        <v>0</v>
      </c>
      <c r="O894">
        <v>0</v>
      </c>
    </row>
    <row r="895" spans="3:15" x14ac:dyDescent="0.3">
      <c r="C895" t="s">
        <v>364</v>
      </c>
      <c r="D895" t="s">
        <v>366</v>
      </c>
      <c r="E895">
        <v>220900</v>
      </c>
      <c r="H895" t="s">
        <v>1127</v>
      </c>
      <c r="K895">
        <v>0</v>
      </c>
      <c r="M895">
        <v>0</v>
      </c>
      <c r="O895">
        <v>0</v>
      </c>
    </row>
    <row r="896" spans="3:15" x14ac:dyDescent="0.3">
      <c r="C896" t="s">
        <v>364</v>
      </c>
      <c r="D896" t="s">
        <v>366</v>
      </c>
      <c r="E896">
        <v>220901</v>
      </c>
      <c r="H896" t="s">
        <v>1128</v>
      </c>
      <c r="K896">
        <v>0</v>
      </c>
      <c r="M896">
        <v>0</v>
      </c>
      <c r="O896">
        <v>0</v>
      </c>
    </row>
    <row r="897" spans="3:17" x14ac:dyDescent="0.3">
      <c r="C897" t="s">
        <v>364</v>
      </c>
      <c r="D897" t="s">
        <v>366</v>
      </c>
      <c r="E897">
        <v>220902</v>
      </c>
      <c r="H897" t="s">
        <v>1129</v>
      </c>
      <c r="K897">
        <v>0</v>
      </c>
      <c r="M897">
        <v>0</v>
      </c>
      <c r="O897">
        <v>0</v>
      </c>
    </row>
    <row r="898" spans="3:17" x14ac:dyDescent="0.3">
      <c r="C898" t="s">
        <v>364</v>
      </c>
      <c r="D898" t="s">
        <v>366</v>
      </c>
      <c r="E898">
        <v>2200185</v>
      </c>
      <c r="H898" t="s">
        <v>1130</v>
      </c>
      <c r="K898" s="37">
        <v>-147785959.22</v>
      </c>
      <c r="M898" s="37">
        <v>-130407107.14</v>
      </c>
      <c r="O898" s="37">
        <v>-17378852.079999998</v>
      </c>
      <c r="Q898">
        <v>-13.3</v>
      </c>
    </row>
    <row r="899" spans="3:17" x14ac:dyDescent="0.3">
      <c r="C899" t="s">
        <v>364</v>
      </c>
      <c r="D899" t="s">
        <v>366</v>
      </c>
      <c r="E899">
        <v>2200203</v>
      </c>
      <c r="H899" t="s">
        <v>1131</v>
      </c>
      <c r="K899" s="37">
        <v>-38969.279999999999</v>
      </c>
      <c r="M899" s="37">
        <v>-74469.279999999999</v>
      </c>
      <c r="O899" s="37">
        <v>35500</v>
      </c>
      <c r="Q899">
        <v>47.7</v>
      </c>
    </row>
    <row r="900" spans="3:17" x14ac:dyDescent="0.3">
      <c r="C900" t="s">
        <v>364</v>
      </c>
      <c r="D900" t="s">
        <v>366</v>
      </c>
      <c r="E900">
        <v>2200205</v>
      </c>
      <c r="H900" t="s">
        <v>1073</v>
      </c>
      <c r="K900">
        <v>0</v>
      </c>
      <c r="M900">
        <v>0</v>
      </c>
      <c r="O900">
        <v>0</v>
      </c>
    </row>
    <row r="901" spans="3:17" x14ac:dyDescent="0.3">
      <c r="C901" t="s">
        <v>364</v>
      </c>
      <c r="D901" t="s">
        <v>366</v>
      </c>
      <c r="E901">
        <v>2200206</v>
      </c>
      <c r="H901" t="s">
        <v>1074</v>
      </c>
      <c r="K901" s="37">
        <v>-365208.26</v>
      </c>
      <c r="M901" s="37">
        <v>-444751.65</v>
      </c>
      <c r="O901" s="37">
        <v>79543.39</v>
      </c>
      <c r="Q901">
        <v>17.899999999999999</v>
      </c>
    </row>
    <row r="902" spans="3:17" x14ac:dyDescent="0.3">
      <c r="C902" t="s">
        <v>364</v>
      </c>
      <c r="D902" t="s">
        <v>366</v>
      </c>
      <c r="E902">
        <v>2200300</v>
      </c>
      <c r="H902" t="s">
        <v>1132</v>
      </c>
      <c r="K902" s="37">
        <v>-103599.6</v>
      </c>
      <c r="M902" s="37">
        <v>-96549.8</v>
      </c>
      <c r="O902" s="37">
        <v>-7049.8</v>
      </c>
      <c r="Q902">
        <v>-7.3</v>
      </c>
    </row>
    <row r="903" spans="3:17" x14ac:dyDescent="0.3">
      <c r="C903" t="s">
        <v>364</v>
      </c>
      <c r="D903" t="s">
        <v>366</v>
      </c>
      <c r="E903">
        <v>2200302</v>
      </c>
      <c r="H903" t="s">
        <v>1133</v>
      </c>
      <c r="K903">
        <v>0</v>
      </c>
      <c r="M903" s="37">
        <v>-28374.09</v>
      </c>
      <c r="O903" s="37">
        <v>28374.09</v>
      </c>
      <c r="Q903">
        <v>100</v>
      </c>
    </row>
    <row r="904" spans="3:17" x14ac:dyDescent="0.3">
      <c r="C904" t="s">
        <v>364</v>
      </c>
      <c r="D904" t="s">
        <v>366</v>
      </c>
      <c r="E904">
        <v>2200305</v>
      </c>
      <c r="H904" t="s">
        <v>1134</v>
      </c>
      <c r="K904">
        <v>0</v>
      </c>
      <c r="M904">
        <v>0</v>
      </c>
      <c r="O904">
        <v>0</v>
      </c>
    </row>
    <row r="905" spans="3:17" x14ac:dyDescent="0.3">
      <c r="C905" t="s">
        <v>364</v>
      </c>
      <c r="D905" t="s">
        <v>366</v>
      </c>
      <c r="E905">
        <v>2200402</v>
      </c>
      <c r="H905" t="s">
        <v>1079</v>
      </c>
      <c r="K905" s="37">
        <v>-10268796.789999999</v>
      </c>
      <c r="M905" s="37">
        <v>-10268796.789999999</v>
      </c>
      <c r="O905">
        <v>0</v>
      </c>
    </row>
    <row r="906" spans="3:17" x14ac:dyDescent="0.3">
      <c r="C906" t="s">
        <v>364</v>
      </c>
      <c r="D906" t="s">
        <v>366</v>
      </c>
      <c r="E906">
        <v>2200403</v>
      </c>
      <c r="H906" t="s">
        <v>1135</v>
      </c>
      <c r="K906">
        <v>0</v>
      </c>
      <c r="M906">
        <v>0</v>
      </c>
      <c r="O906">
        <v>0</v>
      </c>
    </row>
    <row r="907" spans="3:17" x14ac:dyDescent="0.3">
      <c r="C907" t="s">
        <v>364</v>
      </c>
      <c r="D907" t="s">
        <v>366</v>
      </c>
      <c r="E907">
        <v>2200411</v>
      </c>
      <c r="H907" t="s">
        <v>1136</v>
      </c>
      <c r="K907" s="37">
        <v>-257190.9</v>
      </c>
      <c r="M907" s="37">
        <v>-337090.9</v>
      </c>
      <c r="O907" s="37">
        <v>79900</v>
      </c>
      <c r="Q907">
        <v>23.7</v>
      </c>
    </row>
    <row r="908" spans="3:17" x14ac:dyDescent="0.3">
      <c r="C908" t="s">
        <v>364</v>
      </c>
      <c r="D908" t="s">
        <v>366</v>
      </c>
      <c r="E908">
        <v>2200709</v>
      </c>
      <c r="H908" t="s">
        <v>1093</v>
      </c>
      <c r="K908">
        <v>0</v>
      </c>
      <c r="M908">
        <v>0</v>
      </c>
      <c r="O908">
        <v>0</v>
      </c>
    </row>
    <row r="909" spans="3:17" x14ac:dyDescent="0.3">
      <c r="C909" t="s">
        <v>364</v>
      </c>
      <c r="D909" t="s">
        <v>366</v>
      </c>
      <c r="E909">
        <v>2200716</v>
      </c>
      <c r="H909" t="s">
        <v>1137</v>
      </c>
      <c r="K909">
        <v>0</v>
      </c>
      <c r="M909">
        <v>0</v>
      </c>
      <c r="O909">
        <v>0</v>
      </c>
    </row>
    <row r="910" spans="3:17" x14ac:dyDescent="0.3">
      <c r="C910" t="s">
        <v>364</v>
      </c>
      <c r="D910" t="s">
        <v>366</v>
      </c>
      <c r="E910">
        <v>2200768</v>
      </c>
      <c r="H910" t="s">
        <v>1138</v>
      </c>
      <c r="K910">
        <v>-39.99</v>
      </c>
      <c r="M910" s="37">
        <v>-1696.69</v>
      </c>
      <c r="O910" s="37">
        <v>1656.7</v>
      </c>
      <c r="Q910">
        <v>97.6</v>
      </c>
    </row>
    <row r="911" spans="3:17" x14ac:dyDescent="0.3">
      <c r="C911" t="s">
        <v>364</v>
      </c>
      <c r="D911" t="s">
        <v>366</v>
      </c>
      <c r="E911">
        <v>2231000</v>
      </c>
      <c r="H911" t="s">
        <v>1139</v>
      </c>
      <c r="K911" s="37">
        <v>-160625.20000000001</v>
      </c>
      <c r="M911" s="37">
        <v>-160625.20000000001</v>
      </c>
      <c r="O911">
        <v>0</v>
      </c>
    </row>
    <row r="912" spans="3:17" x14ac:dyDescent="0.3">
      <c r="C912" t="s">
        <v>364</v>
      </c>
      <c r="D912" t="s">
        <v>366</v>
      </c>
      <c r="E912">
        <v>2231100</v>
      </c>
      <c r="H912" t="s">
        <v>1140</v>
      </c>
      <c r="K912">
        <v>0</v>
      </c>
      <c r="M912" s="37">
        <v>3099498.9</v>
      </c>
      <c r="O912" s="37">
        <v>-3099498.9</v>
      </c>
      <c r="Q912">
        <v>-100</v>
      </c>
    </row>
    <row r="913" spans="3:18" x14ac:dyDescent="0.3">
      <c r="C913" t="s">
        <v>364</v>
      </c>
      <c r="D913" t="s">
        <v>366</v>
      </c>
      <c r="E913">
        <v>2231101</v>
      </c>
      <c r="H913" t="s">
        <v>1141</v>
      </c>
      <c r="K913">
        <v>0</v>
      </c>
      <c r="M913" s="37">
        <v>-16824281.489999998</v>
      </c>
      <c r="O913" s="37">
        <v>16824281.489999998</v>
      </c>
      <c r="Q913">
        <v>100</v>
      </c>
    </row>
    <row r="914" spans="3:18" x14ac:dyDescent="0.3">
      <c r="C914" t="s">
        <v>364</v>
      </c>
      <c r="D914" t="s">
        <v>366</v>
      </c>
      <c r="E914">
        <v>2231102</v>
      </c>
      <c r="H914" t="s">
        <v>1142</v>
      </c>
      <c r="K914">
        <v>0</v>
      </c>
      <c r="M914">
        <v>0</v>
      </c>
      <c r="O914">
        <v>0</v>
      </c>
    </row>
    <row r="915" spans="3:18" x14ac:dyDescent="0.3">
      <c r="C915" t="s">
        <v>364</v>
      </c>
      <c r="D915" t="s">
        <v>366</v>
      </c>
      <c r="E915">
        <v>2231103</v>
      </c>
      <c r="H915" t="s">
        <v>1143</v>
      </c>
      <c r="K915">
        <v>0</v>
      </c>
      <c r="M915" s="37">
        <v>-1562400.93</v>
      </c>
      <c r="O915" s="37">
        <v>1562400.93</v>
      </c>
      <c r="Q915">
        <v>100</v>
      </c>
    </row>
    <row r="916" spans="3:18" x14ac:dyDescent="0.3">
      <c r="E916" t="s">
        <v>1144</v>
      </c>
      <c r="K916" s="37">
        <v>-158980389.24000001</v>
      </c>
      <c r="M916" s="37">
        <v>-157106645.06</v>
      </c>
      <c r="O916" s="37">
        <v>-1873744.18</v>
      </c>
      <c r="Q916">
        <v>-1.2</v>
      </c>
      <c r="R916" t="s">
        <v>438</v>
      </c>
    </row>
    <row r="917" spans="3:18" x14ac:dyDescent="0.3">
      <c r="C917" t="s">
        <v>364</v>
      </c>
      <c r="D917" t="s">
        <v>366</v>
      </c>
      <c r="E917">
        <v>200104</v>
      </c>
      <c r="H917" t="s">
        <v>1145</v>
      </c>
      <c r="K917">
        <v>0</v>
      </c>
      <c r="M917">
        <v>0</v>
      </c>
      <c r="O917">
        <v>0</v>
      </c>
    </row>
    <row r="918" spans="3:18" x14ac:dyDescent="0.3">
      <c r="C918" t="s">
        <v>364</v>
      </c>
      <c r="D918" t="s">
        <v>366</v>
      </c>
      <c r="E918">
        <v>200404</v>
      </c>
      <c r="H918" t="s">
        <v>1146</v>
      </c>
      <c r="K918">
        <v>0</v>
      </c>
      <c r="M918">
        <v>0</v>
      </c>
      <c r="O918">
        <v>0</v>
      </c>
    </row>
    <row r="919" spans="3:18" x14ac:dyDescent="0.3">
      <c r="C919" t="s">
        <v>364</v>
      </c>
      <c r="D919" t="s">
        <v>366</v>
      </c>
      <c r="E919">
        <v>200405</v>
      </c>
      <c r="H919" t="s">
        <v>1147</v>
      </c>
      <c r="K919">
        <v>0</v>
      </c>
      <c r="M919">
        <v>0</v>
      </c>
      <c r="O919">
        <v>0</v>
      </c>
    </row>
    <row r="920" spans="3:18" x14ac:dyDescent="0.3">
      <c r="C920" t="s">
        <v>364</v>
      </c>
      <c r="D920" t="s">
        <v>366</v>
      </c>
      <c r="E920">
        <v>2200106</v>
      </c>
      <c r="H920" t="s">
        <v>1148</v>
      </c>
      <c r="K920">
        <v>0</v>
      </c>
      <c r="M920">
        <v>0</v>
      </c>
      <c r="O920">
        <v>0</v>
      </c>
    </row>
    <row r="921" spans="3:18" x14ac:dyDescent="0.3">
      <c r="C921" t="s">
        <v>364</v>
      </c>
      <c r="D921" t="s">
        <v>366</v>
      </c>
      <c r="E921">
        <v>2200170</v>
      </c>
      <c r="H921" t="s">
        <v>1055</v>
      </c>
      <c r="K921">
        <v>0</v>
      </c>
      <c r="M921" s="37">
        <v>-3884529.95</v>
      </c>
      <c r="O921" s="37">
        <v>3884529.95</v>
      </c>
      <c r="Q921">
        <v>100</v>
      </c>
    </row>
    <row r="922" spans="3:18" x14ac:dyDescent="0.3">
      <c r="C922" t="s">
        <v>364</v>
      </c>
      <c r="D922" t="s">
        <v>366</v>
      </c>
      <c r="E922">
        <v>2200404</v>
      </c>
      <c r="H922" t="s">
        <v>1149</v>
      </c>
      <c r="K922">
        <v>0</v>
      </c>
      <c r="M922">
        <v>0</v>
      </c>
      <c r="O922">
        <v>0</v>
      </c>
    </row>
    <row r="923" spans="3:18" x14ac:dyDescent="0.3">
      <c r="C923" t="s">
        <v>364</v>
      </c>
      <c r="D923" t="s">
        <v>366</v>
      </c>
      <c r="E923">
        <v>2200405</v>
      </c>
      <c r="H923" t="s">
        <v>1150</v>
      </c>
      <c r="K923">
        <v>0</v>
      </c>
      <c r="M923">
        <v>0</v>
      </c>
      <c r="O923">
        <v>0</v>
      </c>
    </row>
    <row r="924" spans="3:18" x14ac:dyDescent="0.3">
      <c r="C924" t="s">
        <v>364</v>
      </c>
      <c r="D924" t="s">
        <v>366</v>
      </c>
      <c r="E924">
        <v>2200412</v>
      </c>
      <c r="H924" t="s">
        <v>1151</v>
      </c>
      <c r="K924">
        <v>0</v>
      </c>
      <c r="M924">
        <v>0</v>
      </c>
      <c r="O924">
        <v>0</v>
      </c>
    </row>
    <row r="925" spans="3:18" x14ac:dyDescent="0.3">
      <c r="K925">
        <v>0</v>
      </c>
      <c r="M925" s="37">
        <v>-3884529.95</v>
      </c>
      <c r="O925" s="37">
        <v>3884529.95</v>
      </c>
      <c r="Q925">
        <v>100</v>
      </c>
      <c r="R925" t="s">
        <v>438</v>
      </c>
    </row>
    <row r="926" spans="3:18" x14ac:dyDescent="0.3">
      <c r="C926" t="s">
        <v>364</v>
      </c>
      <c r="D926" t="s">
        <v>366</v>
      </c>
      <c r="E926">
        <v>2200406</v>
      </c>
      <c r="H926" t="s">
        <v>1152</v>
      </c>
      <c r="K926" s="37">
        <v>-902620.52</v>
      </c>
      <c r="M926" s="37">
        <v>-982880.39</v>
      </c>
      <c r="O926" s="37">
        <v>80259.87</v>
      </c>
      <c r="Q926">
        <v>8.1999999999999993</v>
      </c>
    </row>
    <row r="927" spans="3:18" x14ac:dyDescent="0.3">
      <c r="C927" t="s">
        <v>364</v>
      </c>
      <c r="D927" t="s">
        <v>366</v>
      </c>
      <c r="E927">
        <v>2200407</v>
      </c>
      <c r="H927" t="s">
        <v>1153</v>
      </c>
      <c r="K927" s="37">
        <v>-15958965.41</v>
      </c>
      <c r="M927" s="37">
        <v>-15838549.27</v>
      </c>
      <c r="O927" s="37">
        <v>-120416.14</v>
      </c>
      <c r="Q927">
        <v>-0.8</v>
      </c>
    </row>
    <row r="928" spans="3:18" x14ac:dyDescent="0.3">
      <c r="C928" t="s">
        <v>364</v>
      </c>
      <c r="D928" t="s">
        <v>366</v>
      </c>
      <c r="E928">
        <v>2200408</v>
      </c>
      <c r="H928" t="s">
        <v>1154</v>
      </c>
      <c r="K928">
        <v>0</v>
      </c>
      <c r="M928">
        <v>0</v>
      </c>
      <c r="O928">
        <v>0</v>
      </c>
    </row>
    <row r="929" spans="3:18" x14ac:dyDescent="0.3">
      <c r="K929" s="37">
        <v>-16861585.93</v>
      </c>
      <c r="M929" s="37">
        <v>-16821429.66</v>
      </c>
      <c r="O929" s="37">
        <v>-40156.269999999997</v>
      </c>
      <c r="Q929">
        <v>-0.2</v>
      </c>
      <c r="R929" t="s">
        <v>438</v>
      </c>
    </row>
    <row r="930" spans="3:18" x14ac:dyDescent="0.3">
      <c r="C930" t="s">
        <v>364</v>
      </c>
      <c r="D930" t="s">
        <v>366</v>
      </c>
      <c r="E930">
        <v>2231501</v>
      </c>
      <c r="H930" t="s">
        <v>1155</v>
      </c>
      <c r="K930" s="37">
        <v>-979977.98</v>
      </c>
      <c r="M930" s="37">
        <v>-1320649.98</v>
      </c>
      <c r="O930" s="37">
        <v>340672</v>
      </c>
      <c r="Q930">
        <v>25.8</v>
      </c>
    </row>
    <row r="931" spans="3:18" x14ac:dyDescent="0.3">
      <c r="C931" t="s">
        <v>364</v>
      </c>
      <c r="D931" t="s">
        <v>366</v>
      </c>
      <c r="E931">
        <v>2231502</v>
      </c>
      <c r="H931" t="s">
        <v>1155</v>
      </c>
      <c r="K931">
        <v>0</v>
      </c>
      <c r="M931">
        <v>0</v>
      </c>
      <c r="O931">
        <v>0</v>
      </c>
    </row>
    <row r="932" spans="3:18" x14ac:dyDescent="0.3">
      <c r="C932" t="s">
        <v>364</v>
      </c>
      <c r="D932" t="s">
        <v>366</v>
      </c>
      <c r="E932">
        <v>2231503</v>
      </c>
      <c r="H932" t="s">
        <v>1156</v>
      </c>
      <c r="K932" s="37">
        <v>-368716.4</v>
      </c>
      <c r="M932" s="37">
        <v>-380816.4</v>
      </c>
      <c r="O932" s="37">
        <v>12100</v>
      </c>
      <c r="Q932">
        <v>3.2</v>
      </c>
    </row>
    <row r="933" spans="3:18" x14ac:dyDescent="0.3">
      <c r="K933" s="37">
        <v>-1348694.38</v>
      </c>
      <c r="M933" s="37">
        <v>-1701466.38</v>
      </c>
      <c r="O933" s="37">
        <v>352772</v>
      </c>
      <c r="Q933">
        <v>20.7</v>
      </c>
      <c r="R933" t="s">
        <v>438</v>
      </c>
    </row>
    <row r="934" spans="3:18" x14ac:dyDescent="0.3">
      <c r="C934" t="s">
        <v>364</v>
      </c>
      <c r="D934" t="s">
        <v>366</v>
      </c>
      <c r="E934">
        <v>2231452</v>
      </c>
      <c r="H934" t="s">
        <v>1157</v>
      </c>
      <c r="K934">
        <v>0</v>
      </c>
      <c r="M934">
        <v>0</v>
      </c>
      <c r="O934">
        <v>0</v>
      </c>
    </row>
    <row r="935" spans="3:18" x14ac:dyDescent="0.3">
      <c r="K935">
        <v>0</v>
      </c>
      <c r="M935">
        <v>0</v>
      </c>
      <c r="O935">
        <v>0</v>
      </c>
      <c r="R935" t="s">
        <v>438</v>
      </c>
    </row>
    <row r="936" spans="3:18" x14ac:dyDescent="0.3">
      <c r="C936" t="s">
        <v>364</v>
      </c>
      <c r="D936" t="s">
        <v>366</v>
      </c>
      <c r="E936">
        <v>210000</v>
      </c>
      <c r="H936" t="s">
        <v>1158</v>
      </c>
      <c r="K936">
        <v>0</v>
      </c>
      <c r="M936">
        <v>0</v>
      </c>
      <c r="O936">
        <v>0</v>
      </c>
    </row>
    <row r="937" spans="3:18" x14ac:dyDescent="0.3">
      <c r="C937" t="s">
        <v>364</v>
      </c>
      <c r="D937" t="s">
        <v>366</v>
      </c>
      <c r="E937">
        <v>210001</v>
      </c>
      <c r="H937" t="s">
        <v>1159</v>
      </c>
      <c r="K937">
        <v>0</v>
      </c>
      <c r="M937">
        <v>0</v>
      </c>
      <c r="O937">
        <v>0</v>
      </c>
    </row>
    <row r="938" spans="3:18" x14ac:dyDescent="0.3">
      <c r="E938" t="s">
        <v>1160</v>
      </c>
      <c r="K938">
        <v>0</v>
      </c>
      <c r="M938">
        <v>0</v>
      </c>
      <c r="O938">
        <v>0</v>
      </c>
      <c r="R938" t="s">
        <v>438</v>
      </c>
    </row>
    <row r="939" spans="3:18" x14ac:dyDescent="0.3">
      <c r="C939" t="s">
        <v>364</v>
      </c>
      <c r="D939" t="s">
        <v>366</v>
      </c>
      <c r="E939">
        <v>210100</v>
      </c>
      <c r="H939" t="s">
        <v>1161</v>
      </c>
      <c r="K939">
        <v>0</v>
      </c>
      <c r="M939">
        <v>0</v>
      </c>
      <c r="O939">
        <v>0</v>
      </c>
    </row>
    <row r="940" spans="3:18" x14ac:dyDescent="0.3">
      <c r="C940" t="s">
        <v>364</v>
      </c>
      <c r="D940" t="s">
        <v>366</v>
      </c>
      <c r="E940">
        <v>210101</v>
      </c>
      <c r="H940" t="s">
        <v>1162</v>
      </c>
      <c r="K940">
        <v>0</v>
      </c>
      <c r="M940">
        <v>0</v>
      </c>
      <c r="O940">
        <v>0</v>
      </c>
    </row>
    <row r="941" spans="3:18" x14ac:dyDescent="0.3">
      <c r="C941" t="s">
        <v>364</v>
      </c>
      <c r="D941" t="s">
        <v>366</v>
      </c>
      <c r="E941">
        <v>210102</v>
      </c>
      <c r="H941" t="s">
        <v>1163</v>
      </c>
      <c r="K941">
        <v>0</v>
      </c>
      <c r="M941">
        <v>0</v>
      </c>
      <c r="O941">
        <v>0</v>
      </c>
    </row>
    <row r="942" spans="3:18" x14ac:dyDescent="0.3">
      <c r="C942" t="s">
        <v>364</v>
      </c>
      <c r="D942" t="s">
        <v>366</v>
      </c>
      <c r="E942">
        <v>210103</v>
      </c>
      <c r="H942" t="s">
        <v>1164</v>
      </c>
      <c r="K942">
        <v>0</v>
      </c>
      <c r="M942">
        <v>0</v>
      </c>
      <c r="O942">
        <v>0</v>
      </c>
    </row>
    <row r="943" spans="3:18" x14ac:dyDescent="0.3">
      <c r="E943" t="s">
        <v>1165</v>
      </c>
      <c r="K943">
        <v>0</v>
      </c>
      <c r="M943">
        <v>0</v>
      </c>
      <c r="O943">
        <v>0</v>
      </c>
      <c r="R943" t="s">
        <v>438</v>
      </c>
    </row>
    <row r="944" spans="3:18" x14ac:dyDescent="0.3">
      <c r="C944" t="s">
        <v>364</v>
      </c>
      <c r="D944" t="s">
        <v>366</v>
      </c>
      <c r="E944">
        <v>210200</v>
      </c>
      <c r="H944" t="s">
        <v>1166</v>
      </c>
      <c r="K944">
        <v>0</v>
      </c>
      <c r="M944">
        <v>0</v>
      </c>
      <c r="O944">
        <v>0</v>
      </c>
    </row>
    <row r="945" spans="3:18" x14ac:dyDescent="0.3">
      <c r="E945" t="s">
        <v>1167</v>
      </c>
      <c r="K945">
        <v>0</v>
      </c>
      <c r="M945">
        <v>0</v>
      </c>
      <c r="O945">
        <v>0</v>
      </c>
      <c r="R945" t="s">
        <v>438</v>
      </c>
    </row>
    <row r="946" spans="3:18" x14ac:dyDescent="0.3">
      <c r="C946" t="s">
        <v>364</v>
      </c>
      <c r="D946" t="s">
        <v>366</v>
      </c>
      <c r="E946">
        <v>210300</v>
      </c>
      <c r="H946" t="s">
        <v>1168</v>
      </c>
      <c r="K946">
        <v>0</v>
      </c>
      <c r="M946">
        <v>0</v>
      </c>
      <c r="O946">
        <v>0</v>
      </c>
    </row>
    <row r="947" spans="3:18" x14ac:dyDescent="0.3">
      <c r="C947" t="s">
        <v>364</v>
      </c>
      <c r="D947" t="s">
        <v>366</v>
      </c>
      <c r="E947">
        <v>210301</v>
      </c>
      <c r="H947" t="s">
        <v>1169</v>
      </c>
      <c r="K947">
        <v>0</v>
      </c>
      <c r="M947">
        <v>0</v>
      </c>
      <c r="O947">
        <v>0</v>
      </c>
    </row>
    <row r="948" spans="3:18" x14ac:dyDescent="0.3">
      <c r="C948" t="s">
        <v>364</v>
      </c>
      <c r="D948" t="s">
        <v>366</v>
      </c>
      <c r="E948">
        <v>210302</v>
      </c>
      <c r="H948" t="s">
        <v>1170</v>
      </c>
      <c r="K948">
        <v>0</v>
      </c>
      <c r="M948">
        <v>0</v>
      </c>
      <c r="O948">
        <v>0</v>
      </c>
    </row>
    <row r="949" spans="3:18" x14ac:dyDescent="0.3">
      <c r="C949" t="s">
        <v>364</v>
      </c>
      <c r="D949" t="s">
        <v>366</v>
      </c>
      <c r="E949">
        <v>210303</v>
      </c>
      <c r="H949" t="s">
        <v>1171</v>
      </c>
      <c r="K949">
        <v>0</v>
      </c>
      <c r="M949">
        <v>0</v>
      </c>
      <c r="O949">
        <v>0</v>
      </c>
    </row>
    <row r="950" spans="3:18" x14ac:dyDescent="0.3">
      <c r="C950" t="s">
        <v>364</v>
      </c>
      <c r="D950" t="s">
        <v>366</v>
      </c>
      <c r="E950">
        <v>210304</v>
      </c>
      <c r="H950" t="s">
        <v>1172</v>
      </c>
      <c r="K950">
        <v>0</v>
      </c>
      <c r="M950">
        <v>0</v>
      </c>
      <c r="O950">
        <v>0</v>
      </c>
    </row>
    <row r="951" spans="3:18" x14ac:dyDescent="0.3">
      <c r="E951" t="s">
        <v>1173</v>
      </c>
      <c r="K951">
        <v>0</v>
      </c>
      <c r="M951">
        <v>0</v>
      </c>
      <c r="O951">
        <v>0</v>
      </c>
      <c r="R951" t="s">
        <v>438</v>
      </c>
    </row>
    <row r="952" spans="3:18" x14ac:dyDescent="0.3">
      <c r="C952" t="s">
        <v>364</v>
      </c>
      <c r="D952" t="s">
        <v>366</v>
      </c>
      <c r="E952">
        <v>200910</v>
      </c>
      <c r="H952" t="s">
        <v>1174</v>
      </c>
      <c r="K952">
        <v>0</v>
      </c>
      <c r="M952">
        <v>0</v>
      </c>
      <c r="O952">
        <v>0</v>
      </c>
    </row>
    <row r="953" spans="3:18" x14ac:dyDescent="0.3">
      <c r="C953" t="s">
        <v>364</v>
      </c>
      <c r="D953" t="s">
        <v>366</v>
      </c>
      <c r="E953">
        <v>200911</v>
      </c>
      <c r="H953" t="s">
        <v>1175</v>
      </c>
      <c r="K953">
        <v>0</v>
      </c>
      <c r="M953">
        <v>0</v>
      </c>
      <c r="O953">
        <v>0</v>
      </c>
    </row>
    <row r="954" spans="3:18" x14ac:dyDescent="0.3">
      <c r="C954" t="s">
        <v>364</v>
      </c>
      <c r="D954" t="s">
        <v>366</v>
      </c>
      <c r="E954">
        <v>200912</v>
      </c>
      <c r="H954" t="s">
        <v>1176</v>
      </c>
      <c r="K954">
        <v>0</v>
      </c>
      <c r="M954">
        <v>0</v>
      </c>
      <c r="O954">
        <v>0</v>
      </c>
    </row>
    <row r="955" spans="3:18" x14ac:dyDescent="0.3">
      <c r="C955" t="s">
        <v>364</v>
      </c>
      <c r="D955" t="s">
        <v>366</v>
      </c>
      <c r="E955">
        <v>2200910</v>
      </c>
      <c r="H955" t="s">
        <v>1177</v>
      </c>
      <c r="K955">
        <v>0</v>
      </c>
      <c r="M955">
        <v>0</v>
      </c>
      <c r="O955">
        <v>0</v>
      </c>
    </row>
    <row r="956" spans="3:18" x14ac:dyDescent="0.3">
      <c r="C956" t="s">
        <v>364</v>
      </c>
      <c r="D956" t="s">
        <v>366</v>
      </c>
      <c r="E956">
        <v>2200911</v>
      </c>
      <c r="H956" t="s">
        <v>1178</v>
      </c>
      <c r="K956">
        <v>0</v>
      </c>
      <c r="M956">
        <v>0</v>
      </c>
      <c r="O956">
        <v>0</v>
      </c>
    </row>
    <row r="957" spans="3:18" x14ac:dyDescent="0.3">
      <c r="C957" t="s">
        <v>364</v>
      </c>
      <c r="D957" t="s">
        <v>366</v>
      </c>
      <c r="E957">
        <v>2200912</v>
      </c>
      <c r="H957" t="s">
        <v>1179</v>
      </c>
      <c r="K957" s="37">
        <v>-1012344.9</v>
      </c>
      <c r="M957" s="37">
        <v>-1140719.68</v>
      </c>
      <c r="O957" s="37">
        <v>128374.78</v>
      </c>
      <c r="Q957">
        <v>11.3</v>
      </c>
    </row>
    <row r="958" spans="3:18" x14ac:dyDescent="0.3">
      <c r="C958" t="s">
        <v>364</v>
      </c>
      <c r="D958" t="s">
        <v>366</v>
      </c>
      <c r="E958">
        <v>2200913</v>
      </c>
      <c r="H958" t="s">
        <v>1180</v>
      </c>
      <c r="K958">
        <v>0</v>
      </c>
      <c r="M958">
        <v>0</v>
      </c>
      <c r="O958">
        <v>0</v>
      </c>
    </row>
    <row r="959" spans="3:18" x14ac:dyDescent="0.3">
      <c r="C959" t="s">
        <v>364</v>
      </c>
      <c r="D959" t="s">
        <v>366</v>
      </c>
      <c r="E959">
        <v>2200919</v>
      </c>
      <c r="H959" t="s">
        <v>1179</v>
      </c>
      <c r="K959" s="37">
        <v>-24908644.460000001</v>
      </c>
      <c r="M959" s="37">
        <v>-23359177.440000001</v>
      </c>
      <c r="O959" s="37">
        <v>-1549467.02</v>
      </c>
      <c r="Q959">
        <v>-6.6</v>
      </c>
    </row>
    <row r="960" spans="3:18" x14ac:dyDescent="0.3">
      <c r="C960" t="s">
        <v>364</v>
      </c>
      <c r="D960" t="s">
        <v>366</v>
      </c>
      <c r="E960">
        <v>2200920</v>
      </c>
      <c r="H960" t="s">
        <v>1181</v>
      </c>
      <c r="K960" s="37">
        <v>-42462334.600000001</v>
      </c>
      <c r="M960" s="37">
        <v>-40468640.68</v>
      </c>
      <c r="O960" s="37">
        <v>-1993693.92</v>
      </c>
      <c r="Q960">
        <v>-4.9000000000000004</v>
      </c>
    </row>
    <row r="961" spans="3:18" x14ac:dyDescent="0.3">
      <c r="E961" t="s">
        <v>1182</v>
      </c>
      <c r="K961" s="37">
        <v>-68383323.959999993</v>
      </c>
      <c r="M961" s="37">
        <v>-64968537.799999997</v>
      </c>
      <c r="O961" s="37">
        <v>-3414786.16</v>
      </c>
      <c r="Q961">
        <v>-5.3</v>
      </c>
      <c r="R961" t="s">
        <v>438</v>
      </c>
    </row>
    <row r="962" spans="3:18" x14ac:dyDescent="0.3">
      <c r="C962" t="s">
        <v>364</v>
      </c>
      <c r="D962" t="s">
        <v>366</v>
      </c>
      <c r="E962">
        <v>200830</v>
      </c>
      <c r="H962" t="s">
        <v>1183</v>
      </c>
      <c r="K962">
        <v>0</v>
      </c>
      <c r="M962">
        <v>0</v>
      </c>
      <c r="O962">
        <v>0</v>
      </c>
    </row>
    <row r="963" spans="3:18" x14ac:dyDescent="0.3">
      <c r="E963" t="s">
        <v>1184</v>
      </c>
      <c r="K963">
        <v>0</v>
      </c>
      <c r="M963">
        <v>0</v>
      </c>
      <c r="O963">
        <v>0</v>
      </c>
      <c r="R963" t="s">
        <v>438</v>
      </c>
    </row>
    <row r="964" spans="3:18" x14ac:dyDescent="0.3">
      <c r="C964" t="s">
        <v>364</v>
      </c>
      <c r="D964" t="s">
        <v>366</v>
      </c>
      <c r="E964">
        <v>2200440</v>
      </c>
      <c r="H964" t="s">
        <v>1185</v>
      </c>
      <c r="K964" s="37">
        <v>-419616702.95999998</v>
      </c>
      <c r="M964" s="37">
        <v>-522266135.81999999</v>
      </c>
      <c r="O964" s="37">
        <v>102649432.86</v>
      </c>
      <c r="Q964">
        <v>19.7</v>
      </c>
    </row>
    <row r="965" spans="3:18" x14ac:dyDescent="0.3">
      <c r="C965" t="s">
        <v>364</v>
      </c>
      <c r="D965" t="s">
        <v>366</v>
      </c>
      <c r="E965">
        <v>2200441</v>
      </c>
      <c r="H965" t="s">
        <v>1186</v>
      </c>
      <c r="K965" s="37">
        <v>16586.03</v>
      </c>
      <c r="M965" s="37">
        <v>29506.5</v>
      </c>
      <c r="O965" s="37">
        <v>-12920.47</v>
      </c>
      <c r="Q965">
        <v>-43.8</v>
      </c>
    </row>
    <row r="966" spans="3:18" x14ac:dyDescent="0.3">
      <c r="C966" t="s">
        <v>364</v>
      </c>
      <c r="D966" t="s">
        <v>366</v>
      </c>
      <c r="E966">
        <v>2200445</v>
      </c>
      <c r="H966" t="s">
        <v>1187</v>
      </c>
      <c r="K966" s="37">
        <v>85790449.689999998</v>
      </c>
      <c r="M966" s="37">
        <v>130814391.72</v>
      </c>
      <c r="O966" s="37">
        <v>-45023942.030000001</v>
      </c>
      <c r="Q966">
        <v>-34.4</v>
      </c>
    </row>
    <row r="967" spans="3:18" x14ac:dyDescent="0.3">
      <c r="C967" t="s">
        <v>364</v>
      </c>
      <c r="D967" t="s">
        <v>366</v>
      </c>
      <c r="E967">
        <v>2200446</v>
      </c>
      <c r="H967" t="s">
        <v>1188</v>
      </c>
      <c r="K967" s="37">
        <v>-19239.5</v>
      </c>
      <c r="M967" s="37">
        <v>-20989.5</v>
      </c>
      <c r="O967" s="37">
        <v>1750</v>
      </c>
      <c r="Q967">
        <v>8.3000000000000007</v>
      </c>
    </row>
    <row r="968" spans="3:18" x14ac:dyDescent="0.3">
      <c r="K968" s="37">
        <v>-333828906.74000001</v>
      </c>
      <c r="M968" s="37">
        <v>-391443227.10000002</v>
      </c>
      <c r="O968" s="37">
        <v>57614320.359999999</v>
      </c>
      <c r="Q968">
        <v>14.7</v>
      </c>
      <c r="R968" t="s">
        <v>438</v>
      </c>
    </row>
    <row r="969" spans="3:18" x14ac:dyDescent="0.3">
      <c r="E969" t="s">
        <v>1189</v>
      </c>
      <c r="K969" s="37">
        <v>-1379135834.5799999</v>
      </c>
      <c r="M969" s="37">
        <v>-1365926149.46</v>
      </c>
      <c r="O969" s="37">
        <v>-13209685.119999999</v>
      </c>
      <c r="Q969">
        <v>-1</v>
      </c>
      <c r="R969" t="s">
        <v>420</v>
      </c>
    </row>
    <row r="970" spans="3:18" x14ac:dyDescent="0.3">
      <c r="E970" t="s">
        <v>1190</v>
      </c>
      <c r="K970" s="37">
        <v>2752820354.6399999</v>
      </c>
      <c r="M970" s="37">
        <v>2649110048.0300002</v>
      </c>
      <c r="O970" s="37">
        <v>103710306.61</v>
      </c>
      <c r="Q970">
        <v>3.9</v>
      </c>
      <c r="R970" t="s">
        <v>403</v>
      </c>
    </row>
    <row r="972" spans="3:18" x14ac:dyDescent="0.3">
      <c r="E972" t="s">
        <v>1191</v>
      </c>
      <c r="K972" s="37">
        <v>2757147813.8299999</v>
      </c>
      <c r="M972" s="37">
        <v>2653665268.23</v>
      </c>
      <c r="O972" s="37">
        <v>103482545.59999999</v>
      </c>
      <c r="Q972">
        <v>3.9</v>
      </c>
      <c r="R972" t="s">
        <v>1192</v>
      </c>
    </row>
    <row r="974" spans="3:18" x14ac:dyDescent="0.3">
      <c r="E974" t="s">
        <v>1193</v>
      </c>
    </row>
    <row r="975" spans="3:18" x14ac:dyDescent="0.3">
      <c r="C975" t="s">
        <v>364</v>
      </c>
      <c r="D975" t="s">
        <v>366</v>
      </c>
      <c r="E975">
        <v>2220300</v>
      </c>
      <c r="H975" t="s">
        <v>1194</v>
      </c>
      <c r="K975" s="37">
        <v>-249970329.80000001</v>
      </c>
      <c r="M975" s="37">
        <v>-157999929.80000001</v>
      </c>
      <c r="O975" s="37">
        <v>-91970400</v>
      </c>
      <c r="Q975">
        <v>-58.2</v>
      </c>
    </row>
    <row r="976" spans="3:18" x14ac:dyDescent="0.3">
      <c r="K976" s="37">
        <v>-249970329.80000001</v>
      </c>
      <c r="M976" s="37">
        <v>-157999929.80000001</v>
      </c>
      <c r="O976" s="37">
        <v>-91970400</v>
      </c>
      <c r="Q976">
        <v>-58.2</v>
      </c>
      <c r="R976" t="s">
        <v>420</v>
      </c>
    </row>
    <row r="977" spans="3:18" x14ac:dyDescent="0.3">
      <c r="C977" t="s">
        <v>364</v>
      </c>
      <c r="D977" t="s">
        <v>366</v>
      </c>
      <c r="E977">
        <v>2200841</v>
      </c>
      <c r="H977" t="s">
        <v>1195</v>
      </c>
      <c r="K977" s="37">
        <v>-64210.01</v>
      </c>
      <c r="M977" s="37">
        <v>-64210.01</v>
      </c>
      <c r="O977">
        <v>0</v>
      </c>
    </row>
    <row r="978" spans="3:18" x14ac:dyDescent="0.3">
      <c r="C978" t="s">
        <v>364</v>
      </c>
      <c r="D978" t="s">
        <v>366</v>
      </c>
      <c r="E978">
        <v>2200842</v>
      </c>
      <c r="H978" t="s">
        <v>1196</v>
      </c>
      <c r="K978" s="37">
        <v>-16552519.689999999</v>
      </c>
      <c r="M978" s="37">
        <v>-16716881.359999999</v>
      </c>
      <c r="O978" s="37">
        <v>164361.67000000001</v>
      </c>
      <c r="Q978">
        <v>1</v>
      </c>
    </row>
    <row r="979" spans="3:18" x14ac:dyDescent="0.3">
      <c r="C979" t="s">
        <v>364</v>
      </c>
      <c r="D979" t="s">
        <v>366</v>
      </c>
      <c r="E979">
        <v>2200843</v>
      </c>
      <c r="H979" t="s">
        <v>1197</v>
      </c>
      <c r="K979" s="37">
        <v>-5793163.4800000004</v>
      </c>
      <c r="M979" s="37">
        <v>-5650821.2599999998</v>
      </c>
      <c r="O979" s="37">
        <v>-142342.22</v>
      </c>
      <c r="Q979">
        <v>-2.5</v>
      </c>
    </row>
    <row r="980" spans="3:18" x14ac:dyDescent="0.3">
      <c r="C980" t="s">
        <v>364</v>
      </c>
      <c r="D980" t="s">
        <v>366</v>
      </c>
      <c r="E980">
        <v>2200844</v>
      </c>
      <c r="H980" t="s">
        <v>1198</v>
      </c>
      <c r="K980" s="37">
        <v>-64360</v>
      </c>
      <c r="M980" s="37">
        <v>-64360</v>
      </c>
      <c r="O980">
        <v>0</v>
      </c>
    </row>
    <row r="981" spans="3:18" x14ac:dyDescent="0.3">
      <c r="K981" s="37">
        <v>-22474253.18</v>
      </c>
      <c r="M981" s="37">
        <v>-22496272.629999999</v>
      </c>
      <c r="O981" s="37">
        <v>22019.45</v>
      </c>
      <c r="Q981">
        <v>0.1</v>
      </c>
      <c r="R981" t="s">
        <v>420</v>
      </c>
    </row>
    <row r="982" spans="3:18" x14ac:dyDescent="0.3">
      <c r="C982" t="s">
        <v>364</v>
      </c>
      <c r="D982" t="s">
        <v>366</v>
      </c>
      <c r="E982">
        <v>2220174</v>
      </c>
      <c r="H982" t="s">
        <v>1199</v>
      </c>
      <c r="K982">
        <v>0</v>
      </c>
      <c r="M982">
        <v>0</v>
      </c>
      <c r="O982">
        <v>0</v>
      </c>
    </row>
    <row r="983" spans="3:18" x14ac:dyDescent="0.3">
      <c r="K983">
        <v>0</v>
      </c>
      <c r="M983">
        <v>0</v>
      </c>
      <c r="O983">
        <v>0</v>
      </c>
      <c r="R983" t="s">
        <v>420</v>
      </c>
    </row>
    <row r="984" spans="3:18" x14ac:dyDescent="0.3">
      <c r="C984" t="s">
        <v>364</v>
      </c>
      <c r="D984" t="s">
        <v>366</v>
      </c>
      <c r="E984">
        <v>2220170</v>
      </c>
      <c r="H984" t="s">
        <v>1200</v>
      </c>
      <c r="K984" s="37">
        <v>-28080600</v>
      </c>
      <c r="M984" s="37">
        <v>-14321320</v>
      </c>
      <c r="O984" s="37">
        <v>-13759280</v>
      </c>
      <c r="Q984">
        <v>-96.1</v>
      </c>
    </row>
    <row r="985" spans="3:18" x14ac:dyDescent="0.3">
      <c r="C985" t="s">
        <v>364</v>
      </c>
      <c r="D985" t="s">
        <v>366</v>
      </c>
      <c r="E985">
        <v>2220171</v>
      </c>
      <c r="H985" t="s">
        <v>1201</v>
      </c>
      <c r="K985">
        <v>0</v>
      </c>
      <c r="M985">
        <v>0</v>
      </c>
      <c r="O985">
        <v>0</v>
      </c>
    </row>
    <row r="986" spans="3:18" x14ac:dyDescent="0.3">
      <c r="C986" t="s">
        <v>364</v>
      </c>
      <c r="D986" t="s">
        <v>366</v>
      </c>
      <c r="E986">
        <v>2220173</v>
      </c>
      <c r="H986" t="s">
        <v>1202</v>
      </c>
      <c r="K986">
        <v>0</v>
      </c>
      <c r="M986">
        <v>0</v>
      </c>
      <c r="O986">
        <v>0</v>
      </c>
    </row>
    <row r="987" spans="3:18" x14ac:dyDescent="0.3">
      <c r="K987" s="37">
        <v>-28080600</v>
      </c>
      <c r="M987" s="37">
        <v>-14321320</v>
      </c>
      <c r="O987" s="37">
        <v>-13759280</v>
      </c>
      <c r="Q987">
        <v>-96.1</v>
      </c>
      <c r="R987" t="s">
        <v>420</v>
      </c>
    </row>
    <row r="988" spans="3:18" x14ac:dyDescent="0.3">
      <c r="C988" t="s">
        <v>364</v>
      </c>
      <c r="D988" t="s">
        <v>366</v>
      </c>
      <c r="E988">
        <v>2240000</v>
      </c>
      <c r="H988" t="s">
        <v>1203</v>
      </c>
      <c r="K988">
        <v>0</v>
      </c>
      <c r="M988">
        <v>0</v>
      </c>
      <c r="O988">
        <v>0</v>
      </c>
    </row>
    <row r="989" spans="3:18" x14ac:dyDescent="0.3">
      <c r="C989" t="s">
        <v>364</v>
      </c>
      <c r="D989" t="s">
        <v>366</v>
      </c>
      <c r="E989">
        <v>2240001</v>
      </c>
      <c r="H989" t="s">
        <v>1204</v>
      </c>
      <c r="K989">
        <v>0</v>
      </c>
      <c r="M989">
        <v>0</v>
      </c>
      <c r="O989">
        <v>0</v>
      </c>
    </row>
    <row r="990" spans="3:18" x14ac:dyDescent="0.3">
      <c r="C990" t="s">
        <v>364</v>
      </c>
      <c r="D990" t="s">
        <v>366</v>
      </c>
      <c r="E990">
        <v>2240002</v>
      </c>
      <c r="H990" t="s">
        <v>1205</v>
      </c>
      <c r="K990">
        <v>0</v>
      </c>
      <c r="M990">
        <v>0</v>
      </c>
      <c r="O990">
        <v>0</v>
      </c>
    </row>
    <row r="991" spans="3:18" x14ac:dyDescent="0.3">
      <c r="C991" t="s">
        <v>364</v>
      </c>
      <c r="D991" t="s">
        <v>366</v>
      </c>
      <c r="E991">
        <v>2240004</v>
      </c>
      <c r="H991" t="s">
        <v>1206</v>
      </c>
      <c r="K991">
        <v>0</v>
      </c>
      <c r="M991">
        <v>0</v>
      </c>
      <c r="O991">
        <v>0</v>
      </c>
    </row>
    <row r="992" spans="3:18" x14ac:dyDescent="0.3">
      <c r="C992" t="s">
        <v>364</v>
      </c>
      <c r="D992" t="s">
        <v>366</v>
      </c>
      <c r="E992">
        <v>2240005</v>
      </c>
      <c r="H992" t="s">
        <v>1207</v>
      </c>
      <c r="K992">
        <v>0</v>
      </c>
      <c r="M992">
        <v>0</v>
      </c>
      <c r="O992">
        <v>0</v>
      </c>
    </row>
    <row r="993" spans="3:18" x14ac:dyDescent="0.3">
      <c r="C993" t="s">
        <v>364</v>
      </c>
      <c r="D993" t="s">
        <v>366</v>
      </c>
      <c r="E993">
        <v>2240007</v>
      </c>
      <c r="H993" t="s">
        <v>1208</v>
      </c>
      <c r="K993">
        <v>0</v>
      </c>
      <c r="M993">
        <v>0</v>
      </c>
      <c r="O993">
        <v>0</v>
      </c>
    </row>
    <row r="994" spans="3:18" x14ac:dyDescent="0.3">
      <c r="C994" t="s">
        <v>364</v>
      </c>
      <c r="D994" t="s">
        <v>366</v>
      </c>
      <c r="E994">
        <v>2240012</v>
      </c>
      <c r="H994" t="s">
        <v>1209</v>
      </c>
      <c r="K994">
        <v>0</v>
      </c>
      <c r="M994">
        <v>0</v>
      </c>
      <c r="O994">
        <v>0</v>
      </c>
    </row>
    <row r="995" spans="3:18" x14ac:dyDescent="0.3">
      <c r="C995" t="s">
        <v>364</v>
      </c>
      <c r="D995" t="s">
        <v>366</v>
      </c>
      <c r="E995">
        <v>2240013</v>
      </c>
      <c r="H995" t="s">
        <v>1210</v>
      </c>
      <c r="K995">
        <v>0</v>
      </c>
      <c r="M995">
        <v>0</v>
      </c>
      <c r="O995">
        <v>0</v>
      </c>
    </row>
    <row r="996" spans="3:18" x14ac:dyDescent="0.3">
      <c r="C996" t="s">
        <v>364</v>
      </c>
      <c r="D996" t="s">
        <v>366</v>
      </c>
      <c r="E996">
        <v>2240014</v>
      </c>
      <c r="H996" t="s">
        <v>1211</v>
      </c>
      <c r="K996">
        <v>0</v>
      </c>
      <c r="M996">
        <v>0</v>
      </c>
      <c r="O996">
        <v>0</v>
      </c>
    </row>
    <row r="997" spans="3:18" x14ac:dyDescent="0.3">
      <c r="C997" t="s">
        <v>364</v>
      </c>
      <c r="D997" t="s">
        <v>366</v>
      </c>
      <c r="E997">
        <v>2240015</v>
      </c>
      <c r="H997" t="s">
        <v>1212</v>
      </c>
      <c r="K997">
        <v>0</v>
      </c>
      <c r="M997">
        <v>0</v>
      </c>
      <c r="O997">
        <v>0</v>
      </c>
    </row>
    <row r="998" spans="3:18" x14ac:dyDescent="0.3">
      <c r="C998" t="s">
        <v>364</v>
      </c>
      <c r="D998" t="s">
        <v>366</v>
      </c>
      <c r="E998">
        <v>2240027</v>
      </c>
      <c r="H998" t="s">
        <v>1213</v>
      </c>
      <c r="K998">
        <v>0</v>
      </c>
      <c r="M998">
        <v>0</v>
      </c>
      <c r="O998">
        <v>0</v>
      </c>
    </row>
    <row r="999" spans="3:18" x14ac:dyDescent="0.3">
      <c r="K999">
        <v>0</v>
      </c>
      <c r="M999">
        <v>0</v>
      </c>
      <c r="O999">
        <v>0</v>
      </c>
      <c r="R999" t="s">
        <v>420</v>
      </c>
    </row>
    <row r="1000" spans="3:18" x14ac:dyDescent="0.3">
      <c r="C1000" t="s">
        <v>364</v>
      </c>
      <c r="D1000" t="s">
        <v>366</v>
      </c>
      <c r="E1000">
        <v>2220165</v>
      </c>
      <c r="H1000" t="s">
        <v>1214</v>
      </c>
      <c r="K1000" s="37">
        <v>-54566400</v>
      </c>
      <c r="M1000" s="37">
        <v>-53920000</v>
      </c>
      <c r="O1000" s="37">
        <v>-646400</v>
      </c>
      <c r="Q1000">
        <v>-1.2</v>
      </c>
    </row>
    <row r="1001" spans="3:18" x14ac:dyDescent="0.3">
      <c r="K1001" s="37">
        <v>-54566400</v>
      </c>
      <c r="M1001" s="37">
        <v>-53920000</v>
      </c>
      <c r="O1001" s="37">
        <v>-646400</v>
      </c>
      <c r="Q1001">
        <v>-1.2</v>
      </c>
      <c r="R1001" t="s">
        <v>420</v>
      </c>
    </row>
    <row r="1002" spans="3:18" x14ac:dyDescent="0.3">
      <c r="C1002" t="s">
        <v>364</v>
      </c>
      <c r="D1002" t="s">
        <v>366</v>
      </c>
      <c r="E1002">
        <v>2220166</v>
      </c>
      <c r="H1002" t="s">
        <v>1215</v>
      </c>
      <c r="K1002">
        <v>0</v>
      </c>
      <c r="M1002">
        <v>0</v>
      </c>
      <c r="O1002">
        <v>0</v>
      </c>
    </row>
    <row r="1003" spans="3:18" x14ac:dyDescent="0.3">
      <c r="C1003" t="s">
        <v>364</v>
      </c>
      <c r="D1003" t="s">
        <v>366</v>
      </c>
      <c r="E1003">
        <v>2220167</v>
      </c>
      <c r="H1003" t="s">
        <v>1216</v>
      </c>
      <c r="K1003" s="37">
        <v>-85260000</v>
      </c>
      <c r="M1003" s="37">
        <v>-84250000</v>
      </c>
      <c r="O1003" s="37">
        <v>-1010000</v>
      </c>
      <c r="Q1003">
        <v>-1.2</v>
      </c>
    </row>
    <row r="1004" spans="3:18" x14ac:dyDescent="0.3">
      <c r="C1004" t="s">
        <v>364</v>
      </c>
      <c r="D1004" t="s">
        <v>366</v>
      </c>
      <c r="E1004">
        <v>2220168</v>
      </c>
      <c r="H1004" t="s">
        <v>1217</v>
      </c>
      <c r="K1004">
        <v>0</v>
      </c>
      <c r="M1004">
        <v>0</v>
      </c>
      <c r="O1004">
        <v>0</v>
      </c>
    </row>
    <row r="1005" spans="3:18" x14ac:dyDescent="0.3">
      <c r="C1005" t="s">
        <v>364</v>
      </c>
      <c r="D1005" t="s">
        <v>366</v>
      </c>
      <c r="E1005">
        <v>2220169</v>
      </c>
      <c r="H1005" t="s">
        <v>1218</v>
      </c>
      <c r="K1005" s="37">
        <v>-106756650</v>
      </c>
      <c r="M1005" s="37">
        <v>-72133750</v>
      </c>
      <c r="O1005" s="37">
        <v>-34622900</v>
      </c>
      <c r="Q1005">
        <v>-48</v>
      </c>
    </row>
    <row r="1006" spans="3:18" x14ac:dyDescent="0.3">
      <c r="K1006" s="37">
        <v>-192016650</v>
      </c>
      <c r="M1006" s="37">
        <v>-156383750</v>
      </c>
      <c r="O1006" s="37">
        <v>-35632900</v>
      </c>
      <c r="Q1006">
        <v>-22.8</v>
      </c>
      <c r="R1006" t="s">
        <v>420</v>
      </c>
    </row>
    <row r="1007" spans="3:18" x14ac:dyDescent="0.3">
      <c r="C1007" t="s">
        <v>364</v>
      </c>
      <c r="D1007" t="s">
        <v>366</v>
      </c>
      <c r="E1007">
        <v>2220162</v>
      </c>
      <c r="H1007" t="s">
        <v>1219</v>
      </c>
      <c r="K1007">
        <v>0</v>
      </c>
      <c r="M1007">
        <v>0</v>
      </c>
      <c r="O1007">
        <v>0</v>
      </c>
    </row>
    <row r="1008" spans="3:18" x14ac:dyDescent="0.3">
      <c r="C1008" t="s">
        <v>364</v>
      </c>
      <c r="D1008" t="s">
        <v>366</v>
      </c>
      <c r="E1008">
        <v>2220163</v>
      </c>
      <c r="H1008" t="s">
        <v>1220</v>
      </c>
      <c r="K1008">
        <v>0</v>
      </c>
      <c r="M1008">
        <v>0</v>
      </c>
      <c r="O1008">
        <v>0</v>
      </c>
    </row>
    <row r="1009" spans="3:18" x14ac:dyDescent="0.3">
      <c r="C1009" t="s">
        <v>364</v>
      </c>
      <c r="D1009" t="s">
        <v>366</v>
      </c>
      <c r="E1009">
        <v>2220164</v>
      </c>
      <c r="H1009" t="s">
        <v>1221</v>
      </c>
      <c r="K1009">
        <v>0</v>
      </c>
      <c r="M1009">
        <v>0</v>
      </c>
      <c r="O1009">
        <v>0</v>
      </c>
    </row>
    <row r="1010" spans="3:18" x14ac:dyDescent="0.3">
      <c r="K1010">
        <v>0</v>
      </c>
      <c r="M1010">
        <v>0</v>
      </c>
      <c r="O1010">
        <v>0</v>
      </c>
      <c r="R1010" t="s">
        <v>420</v>
      </c>
    </row>
    <row r="1011" spans="3:18" x14ac:dyDescent="0.3">
      <c r="C1011" t="s">
        <v>364</v>
      </c>
      <c r="D1011" t="s">
        <v>366</v>
      </c>
      <c r="E1011">
        <v>2220211</v>
      </c>
      <c r="H1011" t="s">
        <v>1222</v>
      </c>
      <c r="K1011">
        <v>0</v>
      </c>
      <c r="M1011">
        <v>0</v>
      </c>
      <c r="O1011">
        <v>0</v>
      </c>
    </row>
    <row r="1012" spans="3:18" x14ac:dyDescent="0.3">
      <c r="C1012" t="s">
        <v>364</v>
      </c>
      <c r="D1012" t="s">
        <v>366</v>
      </c>
      <c r="E1012">
        <v>2220212</v>
      </c>
      <c r="H1012" t="s">
        <v>1223</v>
      </c>
      <c r="K1012">
        <v>0</v>
      </c>
      <c r="M1012">
        <v>0</v>
      </c>
      <c r="O1012">
        <v>0</v>
      </c>
    </row>
    <row r="1013" spans="3:18" x14ac:dyDescent="0.3">
      <c r="C1013" t="s">
        <v>364</v>
      </c>
      <c r="D1013" t="s">
        <v>366</v>
      </c>
      <c r="E1013">
        <v>2220213</v>
      </c>
      <c r="H1013" t="s">
        <v>1224</v>
      </c>
      <c r="K1013">
        <v>0</v>
      </c>
      <c r="M1013">
        <v>0</v>
      </c>
      <c r="O1013">
        <v>0</v>
      </c>
    </row>
    <row r="1014" spans="3:18" x14ac:dyDescent="0.3">
      <c r="C1014" t="s">
        <v>364</v>
      </c>
      <c r="D1014" t="s">
        <v>366</v>
      </c>
      <c r="E1014">
        <v>2220214</v>
      </c>
      <c r="H1014" t="s">
        <v>1225</v>
      </c>
      <c r="K1014">
        <v>0</v>
      </c>
      <c r="M1014">
        <v>0</v>
      </c>
      <c r="O1014">
        <v>0</v>
      </c>
    </row>
    <row r="1015" spans="3:18" x14ac:dyDescent="0.3">
      <c r="C1015" t="s">
        <v>364</v>
      </c>
      <c r="D1015" t="s">
        <v>366</v>
      </c>
      <c r="E1015">
        <v>2220215</v>
      </c>
      <c r="H1015" t="s">
        <v>1226</v>
      </c>
      <c r="K1015">
        <v>0</v>
      </c>
      <c r="M1015">
        <v>0</v>
      </c>
      <c r="O1015">
        <v>0</v>
      </c>
    </row>
    <row r="1016" spans="3:18" x14ac:dyDescent="0.3">
      <c r="K1016">
        <v>0</v>
      </c>
      <c r="M1016">
        <v>0</v>
      </c>
      <c r="O1016">
        <v>0</v>
      </c>
      <c r="R1016" t="s">
        <v>420</v>
      </c>
    </row>
    <row r="1017" spans="3:18" x14ac:dyDescent="0.3">
      <c r="C1017" t="s">
        <v>364</v>
      </c>
      <c r="D1017" t="s">
        <v>366</v>
      </c>
      <c r="E1017">
        <v>2220157</v>
      </c>
      <c r="H1017" t="s">
        <v>1227</v>
      </c>
      <c r="K1017">
        <v>0</v>
      </c>
      <c r="M1017">
        <v>0</v>
      </c>
      <c r="O1017">
        <v>0</v>
      </c>
    </row>
    <row r="1018" spans="3:18" x14ac:dyDescent="0.3">
      <c r="C1018" t="s">
        <v>364</v>
      </c>
      <c r="D1018" t="s">
        <v>366</v>
      </c>
      <c r="E1018">
        <v>2220158</v>
      </c>
      <c r="H1018" t="s">
        <v>1228</v>
      </c>
      <c r="K1018" s="37">
        <v>-153468000</v>
      </c>
      <c r="M1018" s="37">
        <v>-151650000</v>
      </c>
      <c r="O1018" s="37">
        <v>-1818000</v>
      </c>
      <c r="Q1018">
        <v>-1.2</v>
      </c>
    </row>
    <row r="1019" spans="3:18" x14ac:dyDescent="0.3">
      <c r="C1019" t="s">
        <v>364</v>
      </c>
      <c r="D1019" t="s">
        <v>366</v>
      </c>
      <c r="E1019">
        <v>2220159</v>
      </c>
      <c r="H1019" t="s">
        <v>1229</v>
      </c>
      <c r="K1019">
        <v>0</v>
      </c>
      <c r="M1019">
        <v>0</v>
      </c>
      <c r="O1019">
        <v>0</v>
      </c>
    </row>
    <row r="1020" spans="3:18" x14ac:dyDescent="0.3">
      <c r="C1020" t="s">
        <v>364</v>
      </c>
      <c r="D1020" t="s">
        <v>366</v>
      </c>
      <c r="E1020">
        <v>2220160</v>
      </c>
      <c r="H1020" t="s">
        <v>1230</v>
      </c>
      <c r="K1020">
        <v>0</v>
      </c>
      <c r="M1020">
        <v>0</v>
      </c>
      <c r="O1020">
        <v>0</v>
      </c>
    </row>
    <row r="1021" spans="3:18" x14ac:dyDescent="0.3">
      <c r="C1021" t="s">
        <v>364</v>
      </c>
      <c r="D1021" t="s">
        <v>366</v>
      </c>
      <c r="E1021">
        <v>2220161</v>
      </c>
      <c r="H1021" t="s">
        <v>1231</v>
      </c>
      <c r="K1021">
        <v>0</v>
      </c>
      <c r="M1021">
        <v>0</v>
      </c>
      <c r="O1021">
        <v>0</v>
      </c>
    </row>
    <row r="1022" spans="3:18" x14ac:dyDescent="0.3">
      <c r="K1022" s="37">
        <v>-153468000</v>
      </c>
      <c r="M1022" s="37">
        <v>-151650000</v>
      </c>
      <c r="O1022" s="37">
        <v>-1818000</v>
      </c>
      <c r="Q1022">
        <v>-1.2</v>
      </c>
      <c r="R1022" t="s">
        <v>420</v>
      </c>
    </row>
    <row r="1023" spans="3:18" x14ac:dyDescent="0.3">
      <c r="C1023" t="s">
        <v>364</v>
      </c>
      <c r="D1023" t="s">
        <v>366</v>
      </c>
      <c r="E1023">
        <v>220004</v>
      </c>
      <c r="H1023" t="s">
        <v>1232</v>
      </c>
      <c r="K1023">
        <v>0</v>
      </c>
      <c r="M1023">
        <v>0</v>
      </c>
      <c r="O1023">
        <v>0</v>
      </c>
    </row>
    <row r="1024" spans="3:18" x14ac:dyDescent="0.3">
      <c r="K1024">
        <v>0</v>
      </c>
      <c r="M1024">
        <v>0</v>
      </c>
      <c r="O1024">
        <v>0</v>
      </c>
      <c r="R1024" t="s">
        <v>420</v>
      </c>
    </row>
    <row r="1025" spans="3:18" x14ac:dyDescent="0.3">
      <c r="C1025" t="s">
        <v>364</v>
      </c>
      <c r="D1025" t="s">
        <v>366</v>
      </c>
      <c r="E1025">
        <v>220123</v>
      </c>
      <c r="H1025" t="s">
        <v>1233</v>
      </c>
      <c r="K1025">
        <v>0</v>
      </c>
      <c r="M1025">
        <v>0</v>
      </c>
      <c r="O1025">
        <v>0</v>
      </c>
    </row>
    <row r="1026" spans="3:18" x14ac:dyDescent="0.3">
      <c r="C1026" t="s">
        <v>364</v>
      </c>
      <c r="D1026" t="s">
        <v>366</v>
      </c>
      <c r="E1026">
        <v>220153</v>
      </c>
      <c r="H1026" t="s">
        <v>1233</v>
      </c>
      <c r="K1026">
        <v>0</v>
      </c>
      <c r="M1026">
        <v>0</v>
      </c>
      <c r="O1026">
        <v>0</v>
      </c>
    </row>
    <row r="1027" spans="3:18" x14ac:dyDescent="0.3">
      <c r="E1027" t="s">
        <v>1234</v>
      </c>
      <c r="K1027">
        <v>0</v>
      </c>
      <c r="M1027">
        <v>0</v>
      </c>
      <c r="O1027">
        <v>0</v>
      </c>
      <c r="R1027" t="s">
        <v>420</v>
      </c>
    </row>
    <row r="1028" spans="3:18" x14ac:dyDescent="0.3">
      <c r="C1028" t="s">
        <v>364</v>
      </c>
      <c r="D1028" t="s">
        <v>366</v>
      </c>
      <c r="E1028">
        <v>220200</v>
      </c>
      <c r="H1028" t="s">
        <v>1235</v>
      </c>
      <c r="K1028">
        <v>0</v>
      </c>
      <c r="M1028">
        <v>0</v>
      </c>
      <c r="O1028">
        <v>0</v>
      </c>
    </row>
    <row r="1029" spans="3:18" x14ac:dyDescent="0.3">
      <c r="C1029" t="s">
        <v>364</v>
      </c>
      <c r="D1029" t="s">
        <v>366</v>
      </c>
      <c r="E1029">
        <v>220201</v>
      </c>
      <c r="H1029" t="s">
        <v>1235</v>
      </c>
      <c r="K1029">
        <v>0</v>
      </c>
      <c r="M1029">
        <v>0</v>
      </c>
      <c r="O1029">
        <v>0</v>
      </c>
    </row>
    <row r="1030" spans="3:18" x14ac:dyDescent="0.3">
      <c r="E1030" t="s">
        <v>1236</v>
      </c>
      <c r="K1030">
        <v>0</v>
      </c>
      <c r="M1030">
        <v>0</v>
      </c>
      <c r="O1030">
        <v>0</v>
      </c>
      <c r="R1030" t="s">
        <v>420</v>
      </c>
    </row>
    <row r="1031" spans="3:18" x14ac:dyDescent="0.3">
      <c r="C1031" t="s">
        <v>364</v>
      </c>
      <c r="D1031" t="s">
        <v>366</v>
      </c>
      <c r="E1031">
        <v>220122</v>
      </c>
      <c r="H1031" t="s">
        <v>1237</v>
      </c>
      <c r="K1031">
        <v>0</v>
      </c>
      <c r="M1031">
        <v>0</v>
      </c>
      <c r="O1031">
        <v>0</v>
      </c>
    </row>
    <row r="1032" spans="3:18" x14ac:dyDescent="0.3">
      <c r="C1032" t="s">
        <v>364</v>
      </c>
      <c r="D1032" t="s">
        <v>366</v>
      </c>
      <c r="E1032">
        <v>220152</v>
      </c>
      <c r="H1032" t="s">
        <v>1237</v>
      </c>
      <c r="K1032">
        <v>0</v>
      </c>
      <c r="M1032">
        <v>0</v>
      </c>
      <c r="O1032">
        <v>0</v>
      </c>
    </row>
    <row r="1033" spans="3:18" x14ac:dyDescent="0.3">
      <c r="E1033" t="s">
        <v>1238</v>
      </c>
      <c r="K1033">
        <v>0</v>
      </c>
      <c r="M1033">
        <v>0</v>
      </c>
      <c r="O1033">
        <v>0</v>
      </c>
      <c r="R1033" t="s">
        <v>420</v>
      </c>
    </row>
    <row r="1034" spans="3:18" x14ac:dyDescent="0.3">
      <c r="C1034" t="s">
        <v>364</v>
      </c>
      <c r="D1034" t="s">
        <v>366</v>
      </c>
      <c r="E1034">
        <v>220117</v>
      </c>
      <c r="H1034" t="s">
        <v>1239</v>
      </c>
      <c r="K1034">
        <v>0</v>
      </c>
      <c r="M1034">
        <v>0</v>
      </c>
      <c r="O1034">
        <v>0</v>
      </c>
    </row>
    <row r="1035" spans="3:18" x14ac:dyDescent="0.3">
      <c r="C1035" t="s">
        <v>364</v>
      </c>
      <c r="D1035" t="s">
        <v>366</v>
      </c>
      <c r="E1035">
        <v>220147</v>
      </c>
      <c r="H1035" t="s">
        <v>1239</v>
      </c>
      <c r="K1035">
        <v>0</v>
      </c>
      <c r="M1035">
        <v>0</v>
      </c>
      <c r="O1035">
        <v>0</v>
      </c>
    </row>
    <row r="1036" spans="3:18" x14ac:dyDescent="0.3">
      <c r="E1036" t="s">
        <v>1240</v>
      </c>
      <c r="K1036">
        <v>0</v>
      </c>
      <c r="M1036">
        <v>0</v>
      </c>
      <c r="O1036">
        <v>0</v>
      </c>
      <c r="R1036" t="s">
        <v>420</v>
      </c>
    </row>
    <row r="1037" spans="3:18" x14ac:dyDescent="0.3">
      <c r="C1037" t="s">
        <v>364</v>
      </c>
      <c r="D1037" t="s">
        <v>366</v>
      </c>
      <c r="E1037">
        <v>220120</v>
      </c>
      <c r="H1037" t="s">
        <v>1241</v>
      </c>
      <c r="K1037">
        <v>0</v>
      </c>
      <c r="M1037">
        <v>0</v>
      </c>
      <c r="O1037">
        <v>0</v>
      </c>
    </row>
    <row r="1038" spans="3:18" x14ac:dyDescent="0.3">
      <c r="C1038" t="s">
        <v>364</v>
      </c>
      <c r="D1038" t="s">
        <v>366</v>
      </c>
      <c r="E1038">
        <v>220150</v>
      </c>
      <c r="H1038" t="s">
        <v>1241</v>
      </c>
      <c r="K1038">
        <v>0</v>
      </c>
      <c r="M1038">
        <v>0</v>
      </c>
      <c r="O1038">
        <v>0</v>
      </c>
    </row>
    <row r="1039" spans="3:18" x14ac:dyDescent="0.3">
      <c r="E1039" t="s">
        <v>1242</v>
      </c>
      <c r="K1039">
        <v>0</v>
      </c>
      <c r="M1039">
        <v>0</v>
      </c>
      <c r="O1039">
        <v>0</v>
      </c>
      <c r="R1039" t="s">
        <v>420</v>
      </c>
    </row>
    <row r="1040" spans="3:18" x14ac:dyDescent="0.3">
      <c r="C1040" t="s">
        <v>364</v>
      </c>
      <c r="D1040" t="s">
        <v>366</v>
      </c>
      <c r="E1040">
        <v>220119</v>
      </c>
      <c r="H1040" t="s">
        <v>1243</v>
      </c>
      <c r="K1040">
        <v>0</v>
      </c>
      <c r="M1040">
        <v>0</v>
      </c>
      <c r="O1040">
        <v>0</v>
      </c>
    </row>
    <row r="1041" spans="3:18" x14ac:dyDescent="0.3">
      <c r="C1041" t="s">
        <v>364</v>
      </c>
      <c r="D1041" t="s">
        <v>366</v>
      </c>
      <c r="E1041">
        <v>220149</v>
      </c>
      <c r="H1041" t="s">
        <v>1243</v>
      </c>
      <c r="K1041">
        <v>0</v>
      </c>
      <c r="M1041">
        <v>0</v>
      </c>
      <c r="O1041">
        <v>0</v>
      </c>
    </row>
    <row r="1042" spans="3:18" x14ac:dyDescent="0.3">
      <c r="E1042" t="s">
        <v>1244</v>
      </c>
      <c r="K1042">
        <v>0</v>
      </c>
      <c r="M1042">
        <v>0</v>
      </c>
      <c r="O1042">
        <v>0</v>
      </c>
      <c r="R1042" t="s">
        <v>420</v>
      </c>
    </row>
    <row r="1043" spans="3:18" x14ac:dyDescent="0.3">
      <c r="C1043" t="s">
        <v>364</v>
      </c>
      <c r="D1043" t="s">
        <v>366</v>
      </c>
      <c r="E1043">
        <v>220118</v>
      </c>
      <c r="H1043" t="s">
        <v>1245</v>
      </c>
      <c r="K1043">
        <v>0</v>
      </c>
      <c r="M1043">
        <v>0</v>
      </c>
      <c r="O1043">
        <v>0</v>
      </c>
    </row>
    <row r="1044" spans="3:18" x14ac:dyDescent="0.3">
      <c r="C1044" t="s">
        <v>364</v>
      </c>
      <c r="D1044" t="s">
        <v>366</v>
      </c>
      <c r="E1044">
        <v>220148</v>
      </c>
      <c r="H1044" t="s">
        <v>1245</v>
      </c>
      <c r="K1044">
        <v>0</v>
      </c>
      <c r="M1044">
        <v>0</v>
      </c>
      <c r="O1044">
        <v>0</v>
      </c>
    </row>
    <row r="1045" spans="3:18" x14ac:dyDescent="0.3">
      <c r="E1045" t="s">
        <v>1246</v>
      </c>
      <c r="K1045">
        <v>0</v>
      </c>
      <c r="M1045">
        <v>0</v>
      </c>
      <c r="O1045">
        <v>0</v>
      </c>
      <c r="R1045" t="s">
        <v>420</v>
      </c>
    </row>
    <row r="1046" spans="3:18" x14ac:dyDescent="0.3">
      <c r="C1046" t="s">
        <v>364</v>
      </c>
      <c r="D1046" t="s">
        <v>366</v>
      </c>
      <c r="E1046">
        <v>220116</v>
      </c>
      <c r="H1046" t="s">
        <v>1247</v>
      </c>
      <c r="K1046">
        <v>0</v>
      </c>
      <c r="M1046">
        <v>0</v>
      </c>
      <c r="O1046">
        <v>0</v>
      </c>
    </row>
    <row r="1047" spans="3:18" x14ac:dyDescent="0.3">
      <c r="C1047" t="s">
        <v>364</v>
      </c>
      <c r="D1047" t="s">
        <v>366</v>
      </c>
      <c r="E1047">
        <v>220146</v>
      </c>
      <c r="H1047" t="s">
        <v>1247</v>
      </c>
      <c r="K1047">
        <v>0</v>
      </c>
      <c r="M1047">
        <v>0</v>
      </c>
      <c r="O1047">
        <v>0</v>
      </c>
    </row>
    <row r="1048" spans="3:18" x14ac:dyDescent="0.3">
      <c r="E1048" t="s">
        <v>1248</v>
      </c>
      <c r="K1048">
        <v>0</v>
      </c>
      <c r="M1048">
        <v>0</v>
      </c>
      <c r="O1048">
        <v>0</v>
      </c>
      <c r="R1048" t="s">
        <v>420</v>
      </c>
    </row>
    <row r="1049" spans="3:18" x14ac:dyDescent="0.3">
      <c r="C1049" t="s">
        <v>364</v>
      </c>
      <c r="D1049" t="s">
        <v>366</v>
      </c>
      <c r="E1049">
        <v>220115</v>
      </c>
      <c r="H1049" t="s">
        <v>1249</v>
      </c>
      <c r="K1049">
        <v>0</v>
      </c>
      <c r="M1049">
        <v>0</v>
      </c>
      <c r="O1049">
        <v>0</v>
      </c>
    </row>
    <row r="1050" spans="3:18" x14ac:dyDescent="0.3">
      <c r="C1050" t="s">
        <v>364</v>
      </c>
      <c r="D1050" t="s">
        <v>366</v>
      </c>
      <c r="E1050">
        <v>220145</v>
      </c>
      <c r="H1050" t="s">
        <v>1249</v>
      </c>
      <c r="K1050">
        <v>0</v>
      </c>
      <c r="M1050">
        <v>0</v>
      </c>
      <c r="O1050">
        <v>0</v>
      </c>
    </row>
    <row r="1051" spans="3:18" x14ac:dyDescent="0.3">
      <c r="E1051" t="s">
        <v>1250</v>
      </c>
      <c r="K1051">
        <v>0</v>
      </c>
      <c r="M1051">
        <v>0</v>
      </c>
      <c r="O1051">
        <v>0</v>
      </c>
      <c r="R1051" t="s">
        <v>420</v>
      </c>
    </row>
    <row r="1052" spans="3:18" x14ac:dyDescent="0.3">
      <c r="C1052" t="s">
        <v>364</v>
      </c>
      <c r="D1052" t="s">
        <v>366</v>
      </c>
      <c r="E1052">
        <v>220114</v>
      </c>
      <c r="H1052" t="s">
        <v>1251</v>
      </c>
      <c r="K1052">
        <v>0</v>
      </c>
      <c r="M1052">
        <v>0</v>
      </c>
      <c r="O1052">
        <v>0</v>
      </c>
    </row>
    <row r="1053" spans="3:18" x14ac:dyDescent="0.3">
      <c r="C1053" t="s">
        <v>364</v>
      </c>
      <c r="D1053" t="s">
        <v>366</v>
      </c>
      <c r="E1053">
        <v>220144</v>
      </c>
      <c r="H1053" t="s">
        <v>1251</v>
      </c>
      <c r="K1053">
        <v>0</v>
      </c>
      <c r="M1053">
        <v>0</v>
      </c>
      <c r="O1053">
        <v>0</v>
      </c>
    </row>
    <row r="1054" spans="3:18" x14ac:dyDescent="0.3">
      <c r="E1054" t="s">
        <v>1252</v>
      </c>
      <c r="K1054">
        <v>0</v>
      </c>
      <c r="M1054">
        <v>0</v>
      </c>
      <c r="O1054">
        <v>0</v>
      </c>
      <c r="R1054" t="s">
        <v>420</v>
      </c>
    </row>
    <row r="1055" spans="3:18" x14ac:dyDescent="0.3">
      <c r="C1055" t="s">
        <v>364</v>
      </c>
      <c r="D1055" t="s">
        <v>366</v>
      </c>
      <c r="E1055">
        <v>220113</v>
      </c>
      <c r="H1055" t="s">
        <v>1253</v>
      </c>
      <c r="K1055">
        <v>0</v>
      </c>
      <c r="M1055">
        <v>0</v>
      </c>
      <c r="O1055">
        <v>0</v>
      </c>
    </row>
    <row r="1056" spans="3:18" x14ac:dyDescent="0.3">
      <c r="C1056" t="s">
        <v>364</v>
      </c>
      <c r="D1056" t="s">
        <v>366</v>
      </c>
      <c r="E1056">
        <v>220143</v>
      </c>
      <c r="H1056" t="s">
        <v>1253</v>
      </c>
      <c r="K1056">
        <v>0</v>
      </c>
      <c r="M1056">
        <v>0</v>
      </c>
      <c r="O1056">
        <v>0</v>
      </c>
    </row>
    <row r="1057" spans="3:18" x14ac:dyDescent="0.3">
      <c r="E1057" t="s">
        <v>1254</v>
      </c>
      <c r="K1057">
        <v>0</v>
      </c>
      <c r="M1057">
        <v>0</v>
      </c>
      <c r="O1057">
        <v>0</v>
      </c>
      <c r="R1057" t="s">
        <v>420</v>
      </c>
    </row>
    <row r="1058" spans="3:18" x14ac:dyDescent="0.3">
      <c r="C1058" t="s">
        <v>364</v>
      </c>
      <c r="D1058" t="s">
        <v>366</v>
      </c>
      <c r="E1058">
        <v>220112</v>
      </c>
      <c r="H1058" t="s">
        <v>1255</v>
      </c>
      <c r="K1058">
        <v>0</v>
      </c>
      <c r="M1058">
        <v>0</v>
      </c>
      <c r="O1058">
        <v>0</v>
      </c>
    </row>
    <row r="1059" spans="3:18" x14ac:dyDescent="0.3">
      <c r="C1059" t="s">
        <v>364</v>
      </c>
      <c r="D1059" t="s">
        <v>366</v>
      </c>
      <c r="E1059">
        <v>220142</v>
      </c>
      <c r="H1059" t="s">
        <v>1255</v>
      </c>
      <c r="K1059">
        <v>0</v>
      </c>
      <c r="M1059">
        <v>0</v>
      </c>
      <c r="O1059">
        <v>0</v>
      </c>
    </row>
    <row r="1060" spans="3:18" x14ac:dyDescent="0.3">
      <c r="E1060" t="s">
        <v>1256</v>
      </c>
      <c r="K1060">
        <v>0</v>
      </c>
      <c r="M1060">
        <v>0</v>
      </c>
      <c r="O1060">
        <v>0</v>
      </c>
      <c r="R1060" t="s">
        <v>420</v>
      </c>
    </row>
    <row r="1061" spans="3:18" x14ac:dyDescent="0.3">
      <c r="C1061" t="s">
        <v>364</v>
      </c>
      <c r="D1061" t="s">
        <v>366</v>
      </c>
      <c r="E1061">
        <v>220111</v>
      </c>
      <c r="H1061" t="s">
        <v>1257</v>
      </c>
      <c r="K1061">
        <v>0</v>
      </c>
      <c r="M1061">
        <v>0</v>
      </c>
      <c r="O1061">
        <v>0</v>
      </c>
    </row>
    <row r="1062" spans="3:18" x14ac:dyDescent="0.3">
      <c r="C1062" t="s">
        <v>364</v>
      </c>
      <c r="D1062" t="s">
        <v>366</v>
      </c>
      <c r="E1062">
        <v>220141</v>
      </c>
      <c r="H1062" t="s">
        <v>1257</v>
      </c>
      <c r="K1062">
        <v>0</v>
      </c>
      <c r="M1062">
        <v>0</v>
      </c>
      <c r="O1062">
        <v>0</v>
      </c>
    </row>
    <row r="1063" spans="3:18" x14ac:dyDescent="0.3">
      <c r="E1063" t="s">
        <v>1258</v>
      </c>
      <c r="K1063">
        <v>0</v>
      </c>
      <c r="M1063">
        <v>0</v>
      </c>
      <c r="O1063">
        <v>0</v>
      </c>
      <c r="R1063" t="s">
        <v>420</v>
      </c>
    </row>
    <row r="1064" spans="3:18" x14ac:dyDescent="0.3">
      <c r="C1064" t="s">
        <v>364</v>
      </c>
      <c r="D1064" t="s">
        <v>366</v>
      </c>
      <c r="E1064">
        <v>220000</v>
      </c>
      <c r="H1064" t="s">
        <v>1259</v>
      </c>
      <c r="K1064">
        <v>0</v>
      </c>
      <c r="M1064">
        <v>0</v>
      </c>
      <c r="O1064">
        <v>0</v>
      </c>
    </row>
    <row r="1065" spans="3:18" x14ac:dyDescent="0.3">
      <c r="E1065" t="s">
        <v>1260</v>
      </c>
      <c r="K1065">
        <v>0</v>
      </c>
      <c r="M1065">
        <v>0</v>
      </c>
      <c r="O1065">
        <v>0</v>
      </c>
      <c r="R1065" t="s">
        <v>420</v>
      </c>
    </row>
    <row r="1066" spans="3:18" x14ac:dyDescent="0.3">
      <c r="C1066" t="s">
        <v>364</v>
      </c>
      <c r="D1066" t="s">
        <v>366</v>
      </c>
      <c r="E1066">
        <v>220110</v>
      </c>
      <c r="H1066" t="s">
        <v>1261</v>
      </c>
      <c r="K1066">
        <v>0</v>
      </c>
      <c r="M1066">
        <v>0</v>
      </c>
      <c r="O1066">
        <v>0</v>
      </c>
    </row>
    <row r="1067" spans="3:18" x14ac:dyDescent="0.3">
      <c r="C1067" t="s">
        <v>364</v>
      </c>
      <c r="D1067" t="s">
        <v>366</v>
      </c>
      <c r="E1067">
        <v>220140</v>
      </c>
      <c r="H1067" t="s">
        <v>1261</v>
      </c>
      <c r="K1067">
        <v>0</v>
      </c>
      <c r="M1067">
        <v>0</v>
      </c>
      <c r="O1067">
        <v>0</v>
      </c>
    </row>
    <row r="1068" spans="3:18" x14ac:dyDescent="0.3">
      <c r="E1068" t="s">
        <v>1262</v>
      </c>
      <c r="K1068">
        <v>0</v>
      </c>
      <c r="M1068">
        <v>0</v>
      </c>
      <c r="O1068">
        <v>0</v>
      </c>
      <c r="R1068" t="s">
        <v>420</v>
      </c>
    </row>
    <row r="1069" spans="3:18" x14ac:dyDescent="0.3">
      <c r="C1069" t="s">
        <v>364</v>
      </c>
      <c r="D1069" t="s">
        <v>366</v>
      </c>
      <c r="E1069">
        <v>220100</v>
      </c>
      <c r="H1069" t="s">
        <v>1263</v>
      </c>
      <c r="K1069">
        <v>0</v>
      </c>
      <c r="M1069">
        <v>0</v>
      </c>
      <c r="O1069">
        <v>0</v>
      </c>
    </row>
    <row r="1070" spans="3:18" x14ac:dyDescent="0.3">
      <c r="C1070" t="s">
        <v>364</v>
      </c>
      <c r="D1070" t="s">
        <v>366</v>
      </c>
      <c r="E1070">
        <v>220130</v>
      </c>
      <c r="H1070" t="s">
        <v>1263</v>
      </c>
      <c r="K1070">
        <v>0</v>
      </c>
      <c r="M1070">
        <v>0</v>
      </c>
      <c r="O1070">
        <v>0</v>
      </c>
    </row>
    <row r="1071" spans="3:18" x14ac:dyDescent="0.3">
      <c r="E1071" t="s">
        <v>1264</v>
      </c>
      <c r="K1071">
        <v>0</v>
      </c>
      <c r="M1071">
        <v>0</v>
      </c>
      <c r="O1071">
        <v>0</v>
      </c>
      <c r="R1071" t="s">
        <v>420</v>
      </c>
    </row>
    <row r="1072" spans="3:18" x14ac:dyDescent="0.3">
      <c r="C1072" t="s">
        <v>364</v>
      </c>
      <c r="D1072" t="s">
        <v>366</v>
      </c>
      <c r="E1072">
        <v>220101</v>
      </c>
      <c r="H1072" t="s">
        <v>1265</v>
      </c>
      <c r="K1072">
        <v>0</v>
      </c>
      <c r="M1072">
        <v>0</v>
      </c>
      <c r="O1072">
        <v>0</v>
      </c>
    </row>
    <row r="1073" spans="3:18" x14ac:dyDescent="0.3">
      <c r="C1073" t="s">
        <v>364</v>
      </c>
      <c r="D1073" t="s">
        <v>366</v>
      </c>
      <c r="E1073">
        <v>220131</v>
      </c>
      <c r="H1073" t="s">
        <v>1265</v>
      </c>
      <c r="K1073">
        <v>0</v>
      </c>
      <c r="M1073">
        <v>0</v>
      </c>
      <c r="O1073">
        <v>0</v>
      </c>
    </row>
    <row r="1074" spans="3:18" x14ac:dyDescent="0.3">
      <c r="E1074" t="s">
        <v>1266</v>
      </c>
      <c r="K1074">
        <v>0</v>
      </c>
      <c r="M1074">
        <v>0</v>
      </c>
      <c r="O1074">
        <v>0</v>
      </c>
      <c r="R1074" t="s">
        <v>420</v>
      </c>
    </row>
    <row r="1075" spans="3:18" x14ac:dyDescent="0.3">
      <c r="C1075" t="s">
        <v>364</v>
      </c>
      <c r="D1075" t="s">
        <v>366</v>
      </c>
      <c r="E1075">
        <v>220102</v>
      </c>
      <c r="H1075" t="s">
        <v>1267</v>
      </c>
      <c r="K1075">
        <v>0</v>
      </c>
      <c r="M1075">
        <v>0</v>
      </c>
      <c r="O1075">
        <v>0</v>
      </c>
    </row>
    <row r="1076" spans="3:18" x14ac:dyDescent="0.3">
      <c r="C1076" t="s">
        <v>364</v>
      </c>
      <c r="D1076" t="s">
        <v>366</v>
      </c>
      <c r="E1076">
        <v>220121</v>
      </c>
      <c r="H1076" t="s">
        <v>1268</v>
      </c>
      <c r="K1076">
        <v>0</v>
      </c>
      <c r="M1076">
        <v>0</v>
      </c>
      <c r="O1076">
        <v>0</v>
      </c>
    </row>
    <row r="1077" spans="3:18" x14ac:dyDescent="0.3">
      <c r="C1077" t="s">
        <v>364</v>
      </c>
      <c r="D1077" t="s">
        <v>366</v>
      </c>
      <c r="E1077">
        <v>220132</v>
      </c>
      <c r="H1077" t="s">
        <v>1267</v>
      </c>
      <c r="K1077">
        <v>0</v>
      </c>
      <c r="M1077">
        <v>0</v>
      </c>
      <c r="O1077">
        <v>0</v>
      </c>
    </row>
    <row r="1078" spans="3:18" x14ac:dyDescent="0.3">
      <c r="C1078" t="s">
        <v>364</v>
      </c>
      <c r="D1078" t="s">
        <v>366</v>
      </c>
      <c r="E1078">
        <v>220151</v>
      </c>
      <c r="H1078" t="s">
        <v>1268</v>
      </c>
      <c r="K1078">
        <v>0</v>
      </c>
      <c r="M1078">
        <v>0</v>
      </c>
      <c r="O1078">
        <v>0</v>
      </c>
    </row>
    <row r="1079" spans="3:18" x14ac:dyDescent="0.3">
      <c r="E1079" t="s">
        <v>1269</v>
      </c>
      <c r="K1079">
        <v>0</v>
      </c>
      <c r="M1079">
        <v>0</v>
      </c>
      <c r="O1079">
        <v>0</v>
      </c>
      <c r="R1079" t="s">
        <v>420</v>
      </c>
    </row>
    <row r="1080" spans="3:18" x14ac:dyDescent="0.3">
      <c r="C1080" t="s">
        <v>364</v>
      </c>
      <c r="D1080" t="s">
        <v>366</v>
      </c>
      <c r="E1080">
        <v>220103</v>
      </c>
      <c r="H1080" t="s">
        <v>1270</v>
      </c>
      <c r="K1080">
        <v>0</v>
      </c>
      <c r="M1080">
        <v>0</v>
      </c>
      <c r="O1080">
        <v>0</v>
      </c>
    </row>
    <row r="1081" spans="3:18" x14ac:dyDescent="0.3">
      <c r="C1081" t="s">
        <v>364</v>
      </c>
      <c r="D1081" t="s">
        <v>366</v>
      </c>
      <c r="E1081">
        <v>220133</v>
      </c>
      <c r="H1081" t="s">
        <v>1270</v>
      </c>
      <c r="K1081">
        <v>0</v>
      </c>
      <c r="M1081">
        <v>0</v>
      </c>
      <c r="O1081">
        <v>0</v>
      </c>
    </row>
    <row r="1082" spans="3:18" x14ac:dyDescent="0.3">
      <c r="E1082" t="s">
        <v>1271</v>
      </c>
      <c r="K1082">
        <v>0</v>
      </c>
      <c r="M1082">
        <v>0</v>
      </c>
      <c r="O1082">
        <v>0</v>
      </c>
      <c r="R1082" t="s">
        <v>420</v>
      </c>
    </row>
    <row r="1083" spans="3:18" x14ac:dyDescent="0.3">
      <c r="C1083" t="s">
        <v>364</v>
      </c>
      <c r="D1083" t="s">
        <v>366</v>
      </c>
      <c r="E1083">
        <v>220001</v>
      </c>
      <c r="H1083" t="s">
        <v>1272</v>
      </c>
      <c r="K1083">
        <v>0</v>
      </c>
      <c r="M1083">
        <v>0</v>
      </c>
      <c r="O1083">
        <v>0</v>
      </c>
    </row>
    <row r="1084" spans="3:18" x14ac:dyDescent="0.3">
      <c r="E1084" t="s">
        <v>1273</v>
      </c>
      <c r="K1084">
        <v>0</v>
      </c>
      <c r="M1084">
        <v>0</v>
      </c>
      <c r="O1084">
        <v>0</v>
      </c>
      <c r="R1084" t="s">
        <v>420</v>
      </c>
    </row>
    <row r="1085" spans="3:18" x14ac:dyDescent="0.3">
      <c r="C1085" t="s">
        <v>364</v>
      </c>
      <c r="D1085" t="s">
        <v>366</v>
      </c>
      <c r="E1085">
        <v>220104</v>
      </c>
      <c r="H1085" t="s">
        <v>1274</v>
      </c>
      <c r="K1085">
        <v>0</v>
      </c>
      <c r="M1085">
        <v>0</v>
      </c>
      <c r="O1085">
        <v>0</v>
      </c>
    </row>
    <row r="1086" spans="3:18" x14ac:dyDescent="0.3">
      <c r="C1086" t="s">
        <v>364</v>
      </c>
      <c r="D1086" t="s">
        <v>366</v>
      </c>
      <c r="E1086">
        <v>220134</v>
      </c>
      <c r="H1086" t="s">
        <v>1274</v>
      </c>
      <c r="K1086">
        <v>0</v>
      </c>
      <c r="M1086">
        <v>0</v>
      </c>
      <c r="O1086">
        <v>0</v>
      </c>
    </row>
    <row r="1087" spans="3:18" x14ac:dyDescent="0.3">
      <c r="C1087" t="s">
        <v>364</v>
      </c>
      <c r="D1087" t="s">
        <v>366</v>
      </c>
      <c r="E1087">
        <v>2220172</v>
      </c>
      <c r="H1087" t="s">
        <v>1275</v>
      </c>
      <c r="K1087">
        <v>0</v>
      </c>
      <c r="M1087">
        <v>0</v>
      </c>
      <c r="O1087">
        <v>0</v>
      </c>
    </row>
    <row r="1088" spans="3:18" x14ac:dyDescent="0.3">
      <c r="C1088" t="s">
        <v>364</v>
      </c>
      <c r="D1088" t="s">
        <v>366</v>
      </c>
      <c r="E1088">
        <v>2220175</v>
      </c>
      <c r="H1088" t="s">
        <v>1276</v>
      </c>
      <c r="K1088" s="37">
        <v>-319725000</v>
      </c>
      <c r="M1088" s="37">
        <v>-315937500</v>
      </c>
      <c r="O1088" s="37">
        <v>-3787500</v>
      </c>
      <c r="Q1088">
        <v>-1.2</v>
      </c>
    </row>
    <row r="1089" spans="3:18" x14ac:dyDescent="0.3">
      <c r="C1089" t="s">
        <v>364</v>
      </c>
      <c r="D1089" t="s">
        <v>366</v>
      </c>
      <c r="E1089">
        <v>2220176</v>
      </c>
      <c r="H1089" t="s">
        <v>1277</v>
      </c>
      <c r="K1089">
        <v>0</v>
      </c>
      <c r="M1089">
        <v>0</v>
      </c>
      <c r="O1089">
        <v>0</v>
      </c>
    </row>
    <row r="1090" spans="3:18" x14ac:dyDescent="0.3">
      <c r="C1090" t="s">
        <v>364</v>
      </c>
      <c r="D1090" t="s">
        <v>366</v>
      </c>
      <c r="E1090">
        <v>2220177</v>
      </c>
      <c r="H1090" t="s">
        <v>1278</v>
      </c>
      <c r="K1090">
        <v>0</v>
      </c>
      <c r="M1090">
        <v>0</v>
      </c>
      <c r="O1090">
        <v>0</v>
      </c>
    </row>
    <row r="1091" spans="3:18" x14ac:dyDescent="0.3">
      <c r="C1091" t="s">
        <v>364</v>
      </c>
      <c r="D1091" t="s">
        <v>366</v>
      </c>
      <c r="E1091">
        <v>2220178</v>
      </c>
      <c r="H1091" t="s">
        <v>1279</v>
      </c>
      <c r="K1091">
        <v>0</v>
      </c>
      <c r="M1091">
        <v>0</v>
      </c>
      <c r="O1091">
        <v>0</v>
      </c>
    </row>
    <row r="1092" spans="3:18" x14ac:dyDescent="0.3">
      <c r="C1092" t="s">
        <v>364</v>
      </c>
      <c r="D1092" t="s">
        <v>366</v>
      </c>
      <c r="E1092">
        <v>2220179</v>
      </c>
      <c r="H1092" t="s">
        <v>1280</v>
      </c>
      <c r="K1092" s="37">
        <v>-177340800</v>
      </c>
      <c r="M1092" s="37">
        <v>-175240000</v>
      </c>
      <c r="O1092" s="37">
        <v>-2100800</v>
      </c>
      <c r="Q1092">
        <v>-1.2</v>
      </c>
    </row>
    <row r="1093" spans="3:18" x14ac:dyDescent="0.3">
      <c r="C1093" t="s">
        <v>364</v>
      </c>
      <c r="D1093" t="s">
        <v>366</v>
      </c>
      <c r="E1093">
        <v>2220180</v>
      </c>
      <c r="H1093" t="s">
        <v>1281</v>
      </c>
      <c r="K1093" s="37">
        <v>-196567800</v>
      </c>
      <c r="M1093" s="37">
        <v>-200820360</v>
      </c>
      <c r="O1093" s="37">
        <v>4252560</v>
      </c>
      <c r="Q1093">
        <v>2.1</v>
      </c>
    </row>
    <row r="1094" spans="3:18" x14ac:dyDescent="0.3">
      <c r="C1094" t="s">
        <v>364</v>
      </c>
      <c r="D1094" t="s">
        <v>366</v>
      </c>
      <c r="E1094">
        <v>2220181</v>
      </c>
      <c r="H1094" t="s">
        <v>1282</v>
      </c>
      <c r="K1094" s="37">
        <v>-50000000</v>
      </c>
      <c r="M1094" s="37">
        <v>-50000000</v>
      </c>
      <c r="O1094">
        <v>0</v>
      </c>
    </row>
    <row r="1095" spans="3:18" x14ac:dyDescent="0.3">
      <c r="C1095" t="s">
        <v>364</v>
      </c>
      <c r="D1095" t="s">
        <v>366</v>
      </c>
      <c r="E1095">
        <v>2220500</v>
      </c>
      <c r="H1095" t="s">
        <v>1283</v>
      </c>
      <c r="K1095" s="37">
        <v>-1115550</v>
      </c>
      <c r="M1095">
        <v>0</v>
      </c>
      <c r="O1095" s="37">
        <v>-1115550</v>
      </c>
    </row>
    <row r="1096" spans="3:18" x14ac:dyDescent="0.3">
      <c r="C1096" t="s">
        <v>364</v>
      </c>
      <c r="D1096" t="s">
        <v>366</v>
      </c>
      <c r="E1096">
        <v>2220501</v>
      </c>
      <c r="H1096" t="s">
        <v>1284</v>
      </c>
      <c r="K1096" s="37">
        <v>148563.04999999999</v>
      </c>
      <c r="M1096" s="37">
        <v>168185.75</v>
      </c>
      <c r="O1096" s="37">
        <v>-19622.7</v>
      </c>
      <c r="Q1096">
        <v>-11.7</v>
      </c>
    </row>
    <row r="1097" spans="3:18" x14ac:dyDescent="0.3">
      <c r="E1097" t="s">
        <v>1285</v>
      </c>
      <c r="K1097" s="37">
        <v>-744600586.95000005</v>
      </c>
      <c r="M1097" s="37">
        <v>-741829674.25</v>
      </c>
      <c r="O1097" s="37">
        <v>-2770912.7</v>
      </c>
      <c r="Q1097">
        <v>-0.4</v>
      </c>
      <c r="R1097" t="s">
        <v>420</v>
      </c>
    </row>
    <row r="1098" spans="3:18" x14ac:dyDescent="0.3">
      <c r="C1098" t="s">
        <v>364</v>
      </c>
      <c r="D1098" t="s">
        <v>366</v>
      </c>
      <c r="E1098">
        <v>220105</v>
      </c>
      <c r="H1098" t="s">
        <v>1286</v>
      </c>
      <c r="K1098">
        <v>0</v>
      </c>
      <c r="M1098">
        <v>0</v>
      </c>
      <c r="O1098">
        <v>0</v>
      </c>
    </row>
    <row r="1099" spans="3:18" x14ac:dyDescent="0.3">
      <c r="C1099" t="s">
        <v>364</v>
      </c>
      <c r="D1099" t="s">
        <v>366</v>
      </c>
      <c r="E1099">
        <v>220107</v>
      </c>
      <c r="H1099" t="s">
        <v>1287</v>
      </c>
      <c r="K1099">
        <v>0</v>
      </c>
      <c r="M1099">
        <v>0</v>
      </c>
      <c r="O1099">
        <v>0</v>
      </c>
    </row>
    <row r="1100" spans="3:18" x14ac:dyDescent="0.3">
      <c r="C1100" t="s">
        <v>364</v>
      </c>
      <c r="D1100" t="s">
        <v>366</v>
      </c>
      <c r="E1100">
        <v>220135</v>
      </c>
      <c r="H1100" t="s">
        <v>1286</v>
      </c>
      <c r="K1100">
        <v>0</v>
      </c>
      <c r="M1100">
        <v>0</v>
      </c>
      <c r="O1100">
        <v>0</v>
      </c>
    </row>
    <row r="1101" spans="3:18" x14ac:dyDescent="0.3">
      <c r="C1101" t="s">
        <v>364</v>
      </c>
      <c r="D1101" t="s">
        <v>366</v>
      </c>
      <c r="E1101">
        <v>220137</v>
      </c>
      <c r="H1101" t="s">
        <v>1287</v>
      </c>
      <c r="K1101">
        <v>0</v>
      </c>
      <c r="M1101">
        <v>0</v>
      </c>
      <c r="O1101">
        <v>0</v>
      </c>
    </row>
    <row r="1102" spans="3:18" x14ac:dyDescent="0.3">
      <c r="E1102" t="s">
        <v>1288</v>
      </c>
      <c r="K1102">
        <v>0</v>
      </c>
      <c r="M1102">
        <v>0</v>
      </c>
      <c r="O1102">
        <v>0</v>
      </c>
      <c r="R1102" t="s">
        <v>420</v>
      </c>
    </row>
    <row r="1103" spans="3:18" x14ac:dyDescent="0.3">
      <c r="C1103" t="s">
        <v>364</v>
      </c>
      <c r="D1103" t="s">
        <v>366</v>
      </c>
      <c r="E1103">
        <v>220002</v>
      </c>
      <c r="H1103" t="s">
        <v>1289</v>
      </c>
      <c r="K1103">
        <v>0</v>
      </c>
      <c r="M1103">
        <v>0</v>
      </c>
      <c r="O1103">
        <v>0</v>
      </c>
    </row>
    <row r="1104" spans="3:18" x14ac:dyDescent="0.3">
      <c r="E1104" t="s">
        <v>1290</v>
      </c>
      <c r="K1104">
        <v>0</v>
      </c>
      <c r="M1104">
        <v>0</v>
      </c>
      <c r="O1104">
        <v>0</v>
      </c>
      <c r="R1104" t="s">
        <v>420</v>
      </c>
    </row>
    <row r="1105" spans="3:18" x14ac:dyDescent="0.3">
      <c r="C1105" t="s">
        <v>364</v>
      </c>
      <c r="D1105" t="s">
        <v>366</v>
      </c>
      <c r="E1105">
        <v>220106</v>
      </c>
      <c r="H1105" t="s">
        <v>1291</v>
      </c>
      <c r="K1105">
        <v>0</v>
      </c>
      <c r="M1105">
        <v>0</v>
      </c>
      <c r="O1105">
        <v>0</v>
      </c>
    </row>
    <row r="1106" spans="3:18" x14ac:dyDescent="0.3">
      <c r="C1106" t="s">
        <v>364</v>
      </c>
      <c r="D1106" t="s">
        <v>366</v>
      </c>
      <c r="E1106">
        <v>220136</v>
      </c>
      <c r="H1106" t="s">
        <v>1291</v>
      </c>
      <c r="K1106">
        <v>0</v>
      </c>
      <c r="M1106">
        <v>0</v>
      </c>
      <c r="O1106">
        <v>0</v>
      </c>
    </row>
    <row r="1107" spans="3:18" x14ac:dyDescent="0.3">
      <c r="E1107" t="s">
        <v>1292</v>
      </c>
      <c r="K1107">
        <v>0</v>
      </c>
      <c r="M1107">
        <v>0</v>
      </c>
      <c r="O1107">
        <v>0</v>
      </c>
      <c r="R1107" t="s">
        <v>420</v>
      </c>
    </row>
    <row r="1108" spans="3:18" x14ac:dyDescent="0.3">
      <c r="C1108" t="s">
        <v>364</v>
      </c>
      <c r="D1108" t="s">
        <v>366</v>
      </c>
      <c r="E1108">
        <v>220003</v>
      </c>
      <c r="H1108" t="s">
        <v>1293</v>
      </c>
      <c r="K1108">
        <v>0</v>
      </c>
      <c r="M1108">
        <v>0</v>
      </c>
      <c r="O1108">
        <v>0</v>
      </c>
    </row>
    <row r="1109" spans="3:18" x14ac:dyDescent="0.3">
      <c r="E1109" t="s">
        <v>1294</v>
      </c>
      <c r="K1109">
        <v>0</v>
      </c>
      <c r="M1109">
        <v>0</v>
      </c>
      <c r="O1109">
        <v>0</v>
      </c>
      <c r="R1109" t="s">
        <v>420</v>
      </c>
    </row>
    <row r="1110" spans="3:18" x14ac:dyDescent="0.3">
      <c r="C1110" t="s">
        <v>364</v>
      </c>
      <c r="D1110" t="s">
        <v>366</v>
      </c>
      <c r="E1110">
        <v>220108</v>
      </c>
      <c r="H1110" t="s">
        <v>1295</v>
      </c>
      <c r="K1110">
        <v>0</v>
      </c>
      <c r="M1110">
        <v>0</v>
      </c>
      <c r="O1110">
        <v>0</v>
      </c>
    </row>
    <row r="1111" spans="3:18" x14ac:dyDescent="0.3">
      <c r="C1111" t="s">
        <v>364</v>
      </c>
      <c r="D1111" t="s">
        <v>366</v>
      </c>
      <c r="E1111">
        <v>220138</v>
      </c>
      <c r="H1111" t="s">
        <v>1295</v>
      </c>
      <c r="K1111">
        <v>0</v>
      </c>
      <c r="M1111">
        <v>0</v>
      </c>
      <c r="O1111">
        <v>0</v>
      </c>
    </row>
    <row r="1112" spans="3:18" x14ac:dyDescent="0.3">
      <c r="E1112" t="s">
        <v>1242</v>
      </c>
      <c r="K1112">
        <v>0</v>
      </c>
      <c r="M1112">
        <v>0</v>
      </c>
      <c r="O1112">
        <v>0</v>
      </c>
      <c r="R1112" t="s">
        <v>420</v>
      </c>
    </row>
    <row r="1113" spans="3:18" x14ac:dyDescent="0.3">
      <c r="C1113" t="s">
        <v>364</v>
      </c>
      <c r="D1113" t="s">
        <v>366</v>
      </c>
      <c r="E1113">
        <v>220109</v>
      </c>
      <c r="H1113" t="s">
        <v>1296</v>
      </c>
      <c r="K1113">
        <v>0</v>
      </c>
      <c r="M1113">
        <v>0</v>
      </c>
      <c r="O1113">
        <v>0</v>
      </c>
    </row>
    <row r="1114" spans="3:18" x14ac:dyDescent="0.3">
      <c r="C1114" t="s">
        <v>364</v>
      </c>
      <c r="D1114" t="s">
        <v>366</v>
      </c>
      <c r="E1114">
        <v>220139</v>
      </c>
      <c r="H1114" t="s">
        <v>1296</v>
      </c>
      <c r="K1114">
        <v>0</v>
      </c>
      <c r="M1114">
        <v>0</v>
      </c>
      <c r="O1114">
        <v>0</v>
      </c>
    </row>
    <row r="1115" spans="3:18" x14ac:dyDescent="0.3">
      <c r="E1115" t="s">
        <v>1297</v>
      </c>
      <c r="K1115">
        <v>0</v>
      </c>
      <c r="M1115">
        <v>0</v>
      </c>
      <c r="O1115">
        <v>0</v>
      </c>
      <c r="R1115" t="s">
        <v>420</v>
      </c>
    </row>
    <row r="1116" spans="3:18" x14ac:dyDescent="0.3">
      <c r="E1116" t="s">
        <v>1298</v>
      </c>
      <c r="K1116" s="37">
        <v>-1445176819.9300001</v>
      </c>
      <c r="M1116" s="37">
        <v>-1298600946.6800001</v>
      </c>
      <c r="O1116" s="37">
        <v>-146575873.25</v>
      </c>
      <c r="Q1116">
        <v>-11.3</v>
      </c>
      <c r="R1116" t="s">
        <v>403</v>
      </c>
    </row>
    <row r="1118" spans="3:18" x14ac:dyDescent="0.3">
      <c r="E1118" t="s">
        <v>1299</v>
      </c>
    </row>
    <row r="1119" spans="3:18" x14ac:dyDescent="0.3">
      <c r="E1119" t="s">
        <v>1300</v>
      </c>
    </row>
    <row r="1120" spans="3:18" x14ac:dyDescent="0.3">
      <c r="C1120" t="s">
        <v>364</v>
      </c>
      <c r="D1120" t="s">
        <v>366</v>
      </c>
      <c r="E1120">
        <v>2200840</v>
      </c>
      <c r="H1120" t="s">
        <v>1301</v>
      </c>
      <c r="K1120" s="37">
        <v>-1324197500.3499999</v>
      </c>
      <c r="M1120" s="37">
        <v>-1324197500.3499999</v>
      </c>
      <c r="O1120">
        <v>0</v>
      </c>
    </row>
    <row r="1121" spans="1:18" x14ac:dyDescent="0.3">
      <c r="E1121" t="s">
        <v>1300</v>
      </c>
      <c r="K1121" s="37">
        <v>-1324197500.3499999</v>
      </c>
      <c r="M1121" s="37">
        <v>-1324197500.3499999</v>
      </c>
      <c r="O1121">
        <v>0</v>
      </c>
      <c r="R1121" t="s">
        <v>420</v>
      </c>
    </row>
    <row r="1122" spans="1:18" x14ac:dyDescent="0.3">
      <c r="C1122" t="s">
        <v>364</v>
      </c>
      <c r="D1122" t="s">
        <v>366</v>
      </c>
      <c r="E1122">
        <v>3380000</v>
      </c>
      <c r="H1122" t="s">
        <v>1302</v>
      </c>
      <c r="K1122" s="37">
        <v>-8971300</v>
      </c>
      <c r="M1122" s="37">
        <v>-8361550</v>
      </c>
      <c r="O1122" s="37">
        <v>-609750</v>
      </c>
      <c r="Q1122">
        <v>-7.3</v>
      </c>
    </row>
    <row r="1123" spans="1:18" x14ac:dyDescent="0.3">
      <c r="C1123" t="s">
        <v>364</v>
      </c>
      <c r="D1123" t="s">
        <v>366</v>
      </c>
      <c r="E1123">
        <v>3380001</v>
      </c>
      <c r="H1123" t="s">
        <v>1303</v>
      </c>
      <c r="K1123">
        <v>0</v>
      </c>
      <c r="M1123">
        <v>0</v>
      </c>
      <c r="O1123">
        <v>0</v>
      </c>
    </row>
    <row r="1124" spans="1:18" x14ac:dyDescent="0.3">
      <c r="C1124" t="s">
        <v>364</v>
      </c>
      <c r="D1124" t="s">
        <v>366</v>
      </c>
      <c r="E1124">
        <v>3380002</v>
      </c>
      <c r="H1124" t="s">
        <v>1304</v>
      </c>
      <c r="K1124" s="37">
        <v>22259633.629999999</v>
      </c>
      <c r="M1124" s="37">
        <v>22259633.629999999</v>
      </c>
      <c r="O1124">
        <v>0</v>
      </c>
    </row>
    <row r="1125" spans="1:18" x14ac:dyDescent="0.3">
      <c r="K1125" s="37">
        <v>13288333.630000001</v>
      </c>
      <c r="M1125" s="37">
        <v>13898083.630000001</v>
      </c>
      <c r="O1125" s="37">
        <v>-609750</v>
      </c>
      <c r="Q1125">
        <v>-4.4000000000000004</v>
      </c>
      <c r="R1125" t="s">
        <v>420</v>
      </c>
    </row>
    <row r="1126" spans="1:18" x14ac:dyDescent="0.3">
      <c r="C1126" t="s">
        <v>364</v>
      </c>
      <c r="D1126" t="s">
        <v>366</v>
      </c>
      <c r="E1126">
        <v>300000</v>
      </c>
      <c r="H1126" t="s">
        <v>1305</v>
      </c>
      <c r="K1126">
        <v>0</v>
      </c>
      <c r="M1126">
        <v>0</v>
      </c>
      <c r="O1126">
        <v>0</v>
      </c>
    </row>
    <row r="1127" spans="1:18" x14ac:dyDescent="0.3">
      <c r="E1127" t="s">
        <v>1306</v>
      </c>
      <c r="K1127">
        <v>0</v>
      </c>
      <c r="M1127">
        <v>0</v>
      </c>
      <c r="O1127">
        <v>0</v>
      </c>
      <c r="R1127" t="s">
        <v>420</v>
      </c>
    </row>
    <row r="1128" spans="1:18" x14ac:dyDescent="0.3">
      <c r="C1128" t="s">
        <v>364</v>
      </c>
      <c r="D1128" t="s">
        <v>366</v>
      </c>
      <c r="E1128">
        <v>399999</v>
      </c>
      <c r="H1128" t="s">
        <v>1307</v>
      </c>
      <c r="K1128" s="37">
        <v>50731560.310000002</v>
      </c>
      <c r="M1128" s="37">
        <v>50731560.310000002</v>
      </c>
      <c r="O1128">
        <v>0</v>
      </c>
    </row>
    <row r="1129" spans="1:18" x14ac:dyDescent="0.3">
      <c r="E1129" t="s">
        <v>1308</v>
      </c>
      <c r="K1129" s="37">
        <v>50731560.310000002</v>
      </c>
      <c r="M1129" s="37">
        <v>50731560.310000002</v>
      </c>
      <c r="O1129">
        <v>0</v>
      </c>
      <c r="R1129" t="s">
        <v>420</v>
      </c>
    </row>
    <row r="1130" spans="1:18" x14ac:dyDescent="0.3">
      <c r="E1130" t="s">
        <v>1309</v>
      </c>
      <c r="K1130" s="37">
        <v>-51793387.490000002</v>
      </c>
      <c r="M1130" s="37">
        <v>-95496465.140000001</v>
      </c>
      <c r="O1130" s="37">
        <v>43703077.649999999</v>
      </c>
      <c r="Q1130">
        <v>45.8</v>
      </c>
      <c r="R1130" t="s">
        <v>420</v>
      </c>
    </row>
    <row r="1131" spans="1:18" x14ac:dyDescent="0.3">
      <c r="E1131" t="s">
        <v>1310</v>
      </c>
      <c r="K1131" s="37">
        <v>-1311970993.9000001</v>
      </c>
      <c r="M1131" s="37">
        <v>-1355064321.55</v>
      </c>
      <c r="O1131" s="37">
        <v>43093327.649999999</v>
      </c>
      <c r="Q1131">
        <v>3.2</v>
      </c>
      <c r="R1131" t="s">
        <v>403</v>
      </c>
    </row>
    <row r="1133" spans="1:18" x14ac:dyDescent="0.3">
      <c r="E1133" t="s">
        <v>1311</v>
      </c>
      <c r="K1133" s="37">
        <v>-2757147813.8299999</v>
      </c>
      <c r="M1133" s="37">
        <v>-2653665268.23</v>
      </c>
      <c r="O1133" s="37">
        <v>-103482545.59999999</v>
      </c>
      <c r="Q1133">
        <v>-3.9</v>
      </c>
      <c r="R1133" t="s">
        <v>1192</v>
      </c>
    </row>
    <row r="1136" spans="1:18" x14ac:dyDescent="0.3">
      <c r="A1136" t="s">
        <v>2973</v>
      </c>
    </row>
    <row r="1137" spans="1:18" x14ac:dyDescent="0.3">
      <c r="A1137" t="s">
        <v>1312</v>
      </c>
    </row>
    <row r="1139" spans="1:18" x14ac:dyDescent="0.3">
      <c r="A1139" t="s">
        <v>363</v>
      </c>
      <c r="F1139" t="s">
        <v>364</v>
      </c>
      <c r="G1139" t="s">
        <v>365</v>
      </c>
      <c r="I1139" t="s">
        <v>366</v>
      </c>
      <c r="N1139" t="s">
        <v>367</v>
      </c>
      <c r="P1139" t="s">
        <v>60</v>
      </c>
    </row>
    <row r="1141" spans="1:18" x14ac:dyDescent="0.3">
      <c r="B1141" t="s">
        <v>368</v>
      </c>
      <c r="C1141" t="s">
        <v>369</v>
      </c>
      <c r="D1141" t="s">
        <v>370</v>
      </c>
      <c r="E1141" t="s">
        <v>371</v>
      </c>
      <c r="J1141" t="s">
        <v>372</v>
      </c>
      <c r="L1141" t="s">
        <v>373</v>
      </c>
      <c r="O1141" t="s">
        <v>374</v>
      </c>
      <c r="Q1141" t="s">
        <v>375</v>
      </c>
      <c r="R1141" t="s">
        <v>376</v>
      </c>
    </row>
    <row r="1142" spans="1:18" x14ac:dyDescent="0.3">
      <c r="B1142" t="s">
        <v>377</v>
      </c>
      <c r="C1142" t="s">
        <v>378</v>
      </c>
      <c r="D1142" t="s">
        <v>379</v>
      </c>
      <c r="J1142" t="s">
        <v>2974</v>
      </c>
      <c r="L1142" t="s">
        <v>380</v>
      </c>
      <c r="O1142" t="s">
        <v>382</v>
      </c>
      <c r="Q1142" t="s">
        <v>383</v>
      </c>
      <c r="R1142" t="s">
        <v>384</v>
      </c>
    </row>
    <row r="1144" spans="1:18" x14ac:dyDescent="0.3">
      <c r="E1144" t="s">
        <v>1313</v>
      </c>
    </row>
    <row r="1145" spans="1:18" x14ac:dyDescent="0.3">
      <c r="E1145" t="s">
        <v>1314</v>
      </c>
    </row>
    <row r="1146" spans="1:18" x14ac:dyDescent="0.3">
      <c r="E1146" t="s">
        <v>1315</v>
      </c>
    </row>
    <row r="1147" spans="1:18" x14ac:dyDescent="0.3">
      <c r="E1147" t="s">
        <v>1316</v>
      </c>
    </row>
    <row r="1148" spans="1:18" x14ac:dyDescent="0.3">
      <c r="C1148" t="s">
        <v>364</v>
      </c>
      <c r="D1148" t="s">
        <v>366</v>
      </c>
      <c r="E1148">
        <v>4400111</v>
      </c>
      <c r="H1148" t="s">
        <v>1317</v>
      </c>
      <c r="K1148">
        <v>0</v>
      </c>
      <c r="M1148">
        <v>0</v>
      </c>
      <c r="O1148">
        <v>0</v>
      </c>
    </row>
    <row r="1149" spans="1:18" x14ac:dyDescent="0.3">
      <c r="C1149" t="s">
        <v>364</v>
      </c>
      <c r="D1149" t="s">
        <v>366</v>
      </c>
      <c r="E1149">
        <v>4400112</v>
      </c>
      <c r="H1149" t="s">
        <v>1318</v>
      </c>
      <c r="K1149" s="37">
        <v>-65002.31</v>
      </c>
      <c r="M1149" s="37">
        <v>-113413.72</v>
      </c>
      <c r="O1149" s="37">
        <v>48411.41</v>
      </c>
      <c r="Q1149">
        <v>42.7</v>
      </c>
    </row>
    <row r="1150" spans="1:18" x14ac:dyDescent="0.3">
      <c r="K1150" s="37">
        <v>-65002.31</v>
      </c>
      <c r="M1150" s="37">
        <v>-113413.72</v>
      </c>
      <c r="O1150" s="37">
        <v>48411.41</v>
      </c>
      <c r="Q1150">
        <v>42.7</v>
      </c>
      <c r="R1150" t="s">
        <v>1319</v>
      </c>
    </row>
    <row r="1151" spans="1:18" x14ac:dyDescent="0.3">
      <c r="C1151" t="s">
        <v>364</v>
      </c>
      <c r="D1151" t="s">
        <v>366</v>
      </c>
      <c r="E1151">
        <v>400104</v>
      </c>
      <c r="H1151" t="s">
        <v>1320</v>
      </c>
      <c r="K1151">
        <v>0</v>
      </c>
      <c r="M1151">
        <v>0</v>
      </c>
      <c r="O1151">
        <v>0</v>
      </c>
    </row>
    <row r="1152" spans="1:18" x14ac:dyDescent="0.3">
      <c r="K1152">
        <v>0</v>
      </c>
      <c r="M1152">
        <v>0</v>
      </c>
      <c r="O1152">
        <v>0</v>
      </c>
      <c r="R1152" t="s">
        <v>1319</v>
      </c>
    </row>
    <row r="1153" spans="3:18" x14ac:dyDescent="0.3">
      <c r="C1153" t="s">
        <v>364</v>
      </c>
      <c r="D1153" t="s">
        <v>366</v>
      </c>
      <c r="E1153">
        <v>400100</v>
      </c>
      <c r="H1153" t="s">
        <v>1321</v>
      </c>
      <c r="K1153">
        <v>0</v>
      </c>
      <c r="M1153">
        <v>0</v>
      </c>
      <c r="O1153">
        <v>0</v>
      </c>
    </row>
    <row r="1154" spans="3:18" x14ac:dyDescent="0.3">
      <c r="E1154" t="s">
        <v>1322</v>
      </c>
      <c r="K1154">
        <v>0</v>
      </c>
      <c r="M1154">
        <v>0</v>
      </c>
      <c r="O1154">
        <v>0</v>
      </c>
      <c r="R1154" t="s">
        <v>1319</v>
      </c>
    </row>
    <row r="1155" spans="3:18" x14ac:dyDescent="0.3">
      <c r="E1155" t="s">
        <v>1323</v>
      </c>
    </row>
    <row r="1156" spans="3:18" x14ac:dyDescent="0.3">
      <c r="C1156" t="s">
        <v>364</v>
      </c>
      <c r="D1156" t="s">
        <v>366</v>
      </c>
      <c r="E1156">
        <v>4400100</v>
      </c>
      <c r="H1156" t="s">
        <v>1324</v>
      </c>
      <c r="K1156" s="37">
        <v>-43623247.359999999</v>
      </c>
      <c r="M1156" s="37">
        <v>-37826136.049999997</v>
      </c>
      <c r="O1156" s="37">
        <v>-5797111.3099999996</v>
      </c>
      <c r="Q1156">
        <v>-15.3</v>
      </c>
    </row>
    <row r="1157" spans="3:18" x14ac:dyDescent="0.3">
      <c r="C1157" t="s">
        <v>364</v>
      </c>
      <c r="D1157" t="s">
        <v>366</v>
      </c>
      <c r="E1157">
        <v>4400104</v>
      </c>
      <c r="H1157" t="s">
        <v>1325</v>
      </c>
      <c r="K1157">
        <v>0</v>
      </c>
      <c r="M1157">
        <v>0</v>
      </c>
      <c r="O1157">
        <v>0</v>
      </c>
    </row>
    <row r="1158" spans="3:18" x14ac:dyDescent="0.3">
      <c r="C1158" t="s">
        <v>364</v>
      </c>
      <c r="D1158" t="s">
        <v>366</v>
      </c>
      <c r="E1158">
        <v>4400110</v>
      </c>
      <c r="H1158" t="s">
        <v>1326</v>
      </c>
      <c r="K1158" s="37">
        <v>-12109595.289999999</v>
      </c>
      <c r="M1158" s="37">
        <v>-10275547.07</v>
      </c>
      <c r="O1158" s="37">
        <v>-1834048.22</v>
      </c>
      <c r="Q1158">
        <v>-17.8</v>
      </c>
    </row>
    <row r="1159" spans="3:18" x14ac:dyDescent="0.3">
      <c r="C1159" t="s">
        <v>364</v>
      </c>
      <c r="D1159" t="s">
        <v>366</v>
      </c>
      <c r="E1159">
        <v>4400115</v>
      </c>
      <c r="H1159" t="s">
        <v>1327</v>
      </c>
      <c r="K1159" s="37">
        <v>-1212205.74</v>
      </c>
      <c r="M1159" s="37">
        <v>-1179971.48</v>
      </c>
      <c r="O1159" s="37">
        <v>-32234.26</v>
      </c>
      <c r="Q1159">
        <v>-2.7</v>
      </c>
    </row>
    <row r="1160" spans="3:18" x14ac:dyDescent="0.3">
      <c r="C1160" t="s">
        <v>364</v>
      </c>
      <c r="D1160" t="s">
        <v>366</v>
      </c>
      <c r="E1160">
        <v>4400116</v>
      </c>
      <c r="H1160" t="s">
        <v>1327</v>
      </c>
      <c r="K1160">
        <v>0</v>
      </c>
      <c r="M1160">
        <v>0</v>
      </c>
      <c r="O1160">
        <v>0</v>
      </c>
    </row>
    <row r="1161" spans="3:18" x14ac:dyDescent="0.3">
      <c r="C1161" t="s">
        <v>364</v>
      </c>
      <c r="D1161" t="s">
        <v>366</v>
      </c>
      <c r="E1161">
        <v>4400117</v>
      </c>
      <c r="H1161" t="s">
        <v>1328</v>
      </c>
      <c r="K1161" s="37">
        <v>-24754.61</v>
      </c>
      <c r="M1161" s="37">
        <v>-42404.44</v>
      </c>
      <c r="O1161" s="37">
        <v>17649.830000000002</v>
      </c>
      <c r="Q1161">
        <v>41.6</v>
      </c>
    </row>
    <row r="1162" spans="3:18" x14ac:dyDescent="0.3">
      <c r="C1162" t="s">
        <v>364</v>
      </c>
      <c r="D1162" t="s">
        <v>366</v>
      </c>
      <c r="E1162">
        <v>4400118</v>
      </c>
      <c r="H1162" t="s">
        <v>1329</v>
      </c>
      <c r="K1162">
        <v>0</v>
      </c>
      <c r="M1162">
        <v>0</v>
      </c>
      <c r="O1162">
        <v>0</v>
      </c>
    </row>
    <row r="1163" spans="3:18" x14ac:dyDescent="0.3">
      <c r="E1163" t="s">
        <v>1323</v>
      </c>
      <c r="K1163" s="37">
        <v>-56969803</v>
      </c>
      <c r="M1163" s="37">
        <v>-49324059.039999999</v>
      </c>
      <c r="O1163" s="37">
        <v>-7645743.96</v>
      </c>
      <c r="Q1163">
        <v>-15.5</v>
      </c>
      <c r="R1163" t="s">
        <v>1319</v>
      </c>
    </row>
    <row r="1164" spans="3:18" x14ac:dyDescent="0.3">
      <c r="C1164" t="s">
        <v>364</v>
      </c>
      <c r="D1164" t="s">
        <v>366</v>
      </c>
      <c r="E1164">
        <v>400101</v>
      </c>
      <c r="H1164" t="s">
        <v>1330</v>
      </c>
      <c r="K1164">
        <v>0</v>
      </c>
      <c r="M1164">
        <v>0</v>
      </c>
      <c r="O1164">
        <v>0</v>
      </c>
    </row>
    <row r="1165" spans="3:18" x14ac:dyDescent="0.3">
      <c r="E1165" t="s">
        <v>1331</v>
      </c>
      <c r="K1165">
        <v>0</v>
      </c>
      <c r="M1165">
        <v>0</v>
      </c>
      <c r="O1165">
        <v>0</v>
      </c>
      <c r="R1165" t="s">
        <v>1319</v>
      </c>
    </row>
    <row r="1166" spans="3:18" x14ac:dyDescent="0.3">
      <c r="C1166" t="s">
        <v>364</v>
      </c>
      <c r="D1166" t="s">
        <v>366</v>
      </c>
      <c r="E1166">
        <v>4400103</v>
      </c>
      <c r="H1166" t="s">
        <v>1332</v>
      </c>
      <c r="K1166" s="37">
        <v>-10251240.48</v>
      </c>
      <c r="M1166" s="37">
        <v>-7989911.2599999998</v>
      </c>
      <c r="O1166" s="37">
        <v>-2261329.2200000002</v>
      </c>
      <c r="Q1166">
        <v>-28.3</v>
      </c>
    </row>
    <row r="1167" spans="3:18" x14ac:dyDescent="0.3">
      <c r="C1167" t="s">
        <v>364</v>
      </c>
      <c r="D1167" t="s">
        <v>366</v>
      </c>
      <c r="E1167">
        <v>4400113</v>
      </c>
      <c r="H1167" t="s">
        <v>1333</v>
      </c>
      <c r="K1167" s="37">
        <v>-12327377.68</v>
      </c>
      <c r="M1167" s="37">
        <v>-10359803.59</v>
      </c>
      <c r="O1167" s="37">
        <v>-1967574.09</v>
      </c>
      <c r="Q1167">
        <v>-19</v>
      </c>
    </row>
    <row r="1168" spans="3:18" x14ac:dyDescent="0.3">
      <c r="C1168" t="s">
        <v>364</v>
      </c>
      <c r="D1168" t="s">
        <v>366</v>
      </c>
      <c r="E1168">
        <v>4400114</v>
      </c>
      <c r="H1168" t="s">
        <v>1334</v>
      </c>
      <c r="K1168">
        <v>0</v>
      </c>
      <c r="M1168">
        <v>0</v>
      </c>
      <c r="O1168">
        <v>0</v>
      </c>
    </row>
    <row r="1169" spans="3:18" x14ac:dyDescent="0.3">
      <c r="K1169" s="37">
        <v>-22578618.16</v>
      </c>
      <c r="M1169" s="37">
        <v>-18349714.850000001</v>
      </c>
      <c r="O1169" s="37">
        <v>-4228903.3099999996</v>
      </c>
      <c r="Q1169">
        <v>-23</v>
      </c>
      <c r="R1169" t="s">
        <v>1319</v>
      </c>
    </row>
    <row r="1170" spans="3:18" x14ac:dyDescent="0.3">
      <c r="C1170" t="s">
        <v>364</v>
      </c>
      <c r="D1170" t="s">
        <v>366</v>
      </c>
      <c r="E1170">
        <v>400200</v>
      </c>
      <c r="H1170" t="s">
        <v>1335</v>
      </c>
      <c r="K1170">
        <v>0</v>
      </c>
      <c r="M1170">
        <v>0</v>
      </c>
      <c r="O1170">
        <v>0</v>
      </c>
    </row>
    <row r="1171" spans="3:18" x14ac:dyDescent="0.3">
      <c r="C1171" t="s">
        <v>364</v>
      </c>
      <c r="D1171" t="s">
        <v>366</v>
      </c>
      <c r="E1171">
        <v>400201</v>
      </c>
      <c r="H1171" t="s">
        <v>1336</v>
      </c>
      <c r="K1171">
        <v>0</v>
      </c>
      <c r="M1171">
        <v>0</v>
      </c>
      <c r="O1171">
        <v>0</v>
      </c>
    </row>
    <row r="1172" spans="3:18" x14ac:dyDescent="0.3">
      <c r="C1172" t="s">
        <v>364</v>
      </c>
      <c r="D1172" t="s">
        <v>366</v>
      </c>
      <c r="E1172">
        <v>4400200</v>
      </c>
      <c r="H1172" t="s">
        <v>1335</v>
      </c>
      <c r="K1172">
        <v>0</v>
      </c>
      <c r="M1172">
        <v>0</v>
      </c>
      <c r="O1172">
        <v>0</v>
      </c>
    </row>
    <row r="1173" spans="3:18" x14ac:dyDescent="0.3">
      <c r="C1173" t="s">
        <v>364</v>
      </c>
      <c r="D1173" t="s">
        <v>366</v>
      </c>
      <c r="E1173">
        <v>4400201</v>
      </c>
      <c r="H1173" t="s">
        <v>1337</v>
      </c>
      <c r="K1173" s="37">
        <v>-570866.94999999995</v>
      </c>
      <c r="M1173" s="37">
        <v>-491323.56</v>
      </c>
      <c r="O1173" s="37">
        <v>-79543.39</v>
      </c>
      <c r="Q1173">
        <v>-16.2</v>
      </c>
    </row>
    <row r="1174" spans="3:18" x14ac:dyDescent="0.3">
      <c r="E1174" t="s">
        <v>1338</v>
      </c>
      <c r="K1174" s="37">
        <v>-570866.94999999995</v>
      </c>
      <c r="M1174" s="37">
        <v>-491323.56</v>
      </c>
      <c r="O1174" s="37">
        <v>-79543.39</v>
      </c>
      <c r="Q1174">
        <v>-16.2</v>
      </c>
      <c r="R1174" t="s">
        <v>1319</v>
      </c>
    </row>
    <row r="1175" spans="3:18" x14ac:dyDescent="0.3">
      <c r="C1175" t="s">
        <v>364</v>
      </c>
      <c r="D1175" t="s">
        <v>366</v>
      </c>
      <c r="E1175">
        <v>400203</v>
      </c>
      <c r="H1175" t="s">
        <v>1339</v>
      </c>
      <c r="K1175">
        <v>0</v>
      </c>
      <c r="M1175">
        <v>0</v>
      </c>
      <c r="O1175">
        <v>0</v>
      </c>
    </row>
    <row r="1176" spans="3:18" x14ac:dyDescent="0.3">
      <c r="E1176" t="s">
        <v>1340</v>
      </c>
      <c r="K1176">
        <v>0</v>
      </c>
      <c r="M1176">
        <v>0</v>
      </c>
      <c r="O1176">
        <v>0</v>
      </c>
      <c r="R1176" t="s">
        <v>1319</v>
      </c>
    </row>
    <row r="1177" spans="3:18" x14ac:dyDescent="0.3">
      <c r="C1177" t="s">
        <v>364</v>
      </c>
      <c r="D1177" t="s">
        <v>366</v>
      </c>
      <c r="E1177">
        <v>400204</v>
      </c>
      <c r="H1177" t="s">
        <v>1341</v>
      </c>
      <c r="K1177">
        <v>0</v>
      </c>
      <c r="M1177">
        <v>0</v>
      </c>
      <c r="O1177">
        <v>0</v>
      </c>
    </row>
    <row r="1178" spans="3:18" x14ac:dyDescent="0.3">
      <c r="K1178">
        <v>0</v>
      </c>
      <c r="M1178">
        <v>0</v>
      </c>
      <c r="O1178">
        <v>0</v>
      </c>
      <c r="R1178" t="s">
        <v>1319</v>
      </c>
    </row>
    <row r="1179" spans="3:18" x14ac:dyDescent="0.3">
      <c r="C1179" t="s">
        <v>364</v>
      </c>
      <c r="D1179" t="s">
        <v>366</v>
      </c>
      <c r="E1179">
        <v>400102</v>
      </c>
      <c r="H1179" t="s">
        <v>1342</v>
      </c>
      <c r="K1179">
        <v>0</v>
      </c>
      <c r="M1179">
        <v>0</v>
      </c>
      <c r="O1179">
        <v>0</v>
      </c>
    </row>
    <row r="1180" spans="3:18" x14ac:dyDescent="0.3">
      <c r="C1180" t="s">
        <v>364</v>
      </c>
      <c r="D1180" t="s">
        <v>366</v>
      </c>
      <c r="E1180">
        <v>400103</v>
      </c>
      <c r="H1180" t="s">
        <v>1342</v>
      </c>
      <c r="K1180">
        <v>0</v>
      </c>
      <c r="M1180">
        <v>0</v>
      </c>
      <c r="O1180">
        <v>0</v>
      </c>
    </row>
    <row r="1181" spans="3:18" x14ac:dyDescent="0.3">
      <c r="C1181" t="s">
        <v>364</v>
      </c>
      <c r="D1181" t="s">
        <v>366</v>
      </c>
      <c r="E1181">
        <v>400300</v>
      </c>
      <c r="H1181" t="s">
        <v>1343</v>
      </c>
      <c r="K1181">
        <v>0</v>
      </c>
      <c r="M1181">
        <v>0</v>
      </c>
      <c r="O1181">
        <v>0</v>
      </c>
    </row>
    <row r="1182" spans="3:18" x14ac:dyDescent="0.3">
      <c r="C1182" t="s">
        <v>364</v>
      </c>
      <c r="D1182" t="s">
        <v>366</v>
      </c>
      <c r="E1182">
        <v>410703</v>
      </c>
      <c r="H1182" t="s">
        <v>1344</v>
      </c>
      <c r="K1182">
        <v>0</v>
      </c>
      <c r="M1182">
        <v>0</v>
      </c>
      <c r="O1182">
        <v>0</v>
      </c>
    </row>
    <row r="1183" spans="3:18" x14ac:dyDescent="0.3">
      <c r="E1183" t="s">
        <v>1345</v>
      </c>
      <c r="K1183">
        <v>0</v>
      </c>
      <c r="M1183">
        <v>0</v>
      </c>
      <c r="O1183">
        <v>0</v>
      </c>
      <c r="R1183" t="s">
        <v>1319</v>
      </c>
    </row>
    <row r="1184" spans="3:18" x14ac:dyDescent="0.3">
      <c r="C1184" t="s">
        <v>364</v>
      </c>
      <c r="D1184" t="s">
        <v>366</v>
      </c>
      <c r="E1184">
        <v>4400130</v>
      </c>
      <c r="H1184" t="s">
        <v>1346</v>
      </c>
      <c r="K1184">
        <v>0</v>
      </c>
      <c r="M1184">
        <v>0</v>
      </c>
      <c r="O1184">
        <v>0</v>
      </c>
    </row>
    <row r="1185" spans="3:18" x14ac:dyDescent="0.3">
      <c r="C1185" t="s">
        <v>364</v>
      </c>
      <c r="D1185" t="s">
        <v>366</v>
      </c>
      <c r="E1185">
        <v>4400131</v>
      </c>
      <c r="H1185" t="s">
        <v>1347</v>
      </c>
      <c r="K1185">
        <v>0</v>
      </c>
      <c r="M1185">
        <v>0</v>
      </c>
      <c r="O1185">
        <v>0</v>
      </c>
    </row>
    <row r="1186" spans="3:18" x14ac:dyDescent="0.3">
      <c r="K1186">
        <v>0</v>
      </c>
      <c r="M1186">
        <v>0</v>
      </c>
      <c r="O1186">
        <v>0</v>
      </c>
      <c r="R1186" t="s">
        <v>1319</v>
      </c>
    </row>
    <row r="1187" spans="3:18" x14ac:dyDescent="0.3">
      <c r="E1187" t="s">
        <v>1348</v>
      </c>
      <c r="K1187" s="37">
        <v>-80184290.420000002</v>
      </c>
      <c r="M1187" s="37">
        <v>-68278511.170000002</v>
      </c>
      <c r="O1187" s="37">
        <v>-11905779.25</v>
      </c>
      <c r="Q1187">
        <v>-17.399999999999999</v>
      </c>
      <c r="R1187" t="s">
        <v>1349</v>
      </c>
    </row>
    <row r="1188" spans="3:18" x14ac:dyDescent="0.3">
      <c r="C1188" t="s">
        <v>364</v>
      </c>
      <c r="D1188" t="s">
        <v>366</v>
      </c>
      <c r="E1188">
        <v>4400301</v>
      </c>
      <c r="H1188" t="s">
        <v>1350</v>
      </c>
      <c r="K1188" s="37">
        <v>-327026.96000000002</v>
      </c>
      <c r="M1188" s="37">
        <v>-261803.29</v>
      </c>
      <c r="O1188" s="37">
        <v>-65223.67</v>
      </c>
      <c r="Q1188">
        <v>-24.9</v>
      </c>
    </row>
    <row r="1189" spans="3:18" x14ac:dyDescent="0.3">
      <c r="C1189" t="s">
        <v>364</v>
      </c>
      <c r="D1189" t="s">
        <v>366</v>
      </c>
      <c r="E1189">
        <v>4400302</v>
      </c>
      <c r="H1189" t="s">
        <v>1351</v>
      </c>
      <c r="K1189" s="37">
        <v>-28302.25</v>
      </c>
      <c r="M1189" s="37">
        <v>-23430.959999999999</v>
      </c>
      <c r="O1189" s="37">
        <v>-4871.29</v>
      </c>
      <c r="Q1189">
        <v>-20.8</v>
      </c>
    </row>
    <row r="1190" spans="3:18" x14ac:dyDescent="0.3">
      <c r="C1190" t="s">
        <v>364</v>
      </c>
      <c r="D1190" t="s">
        <v>366</v>
      </c>
      <c r="E1190">
        <v>4400303</v>
      </c>
      <c r="H1190" t="s">
        <v>1352</v>
      </c>
      <c r="K1190">
        <v>0</v>
      </c>
      <c r="M1190">
        <v>0</v>
      </c>
      <c r="O1190">
        <v>0</v>
      </c>
    </row>
    <row r="1191" spans="3:18" x14ac:dyDescent="0.3">
      <c r="C1191" t="s">
        <v>364</v>
      </c>
      <c r="D1191" t="s">
        <v>366</v>
      </c>
      <c r="E1191">
        <v>4400304</v>
      </c>
      <c r="H1191" t="s">
        <v>1353</v>
      </c>
      <c r="K1191">
        <v>0</v>
      </c>
      <c r="M1191">
        <v>0</v>
      </c>
      <c r="O1191">
        <v>0</v>
      </c>
    </row>
    <row r="1192" spans="3:18" x14ac:dyDescent="0.3">
      <c r="C1192" t="s">
        <v>364</v>
      </c>
      <c r="D1192" t="s">
        <v>366</v>
      </c>
      <c r="E1192">
        <v>4400305</v>
      </c>
      <c r="H1192" t="s">
        <v>1354</v>
      </c>
      <c r="K1192">
        <v>0</v>
      </c>
      <c r="M1192">
        <v>0</v>
      </c>
      <c r="O1192">
        <v>0</v>
      </c>
    </row>
    <row r="1193" spans="3:18" x14ac:dyDescent="0.3">
      <c r="C1193" t="s">
        <v>364</v>
      </c>
      <c r="D1193" t="s">
        <v>366</v>
      </c>
      <c r="E1193">
        <v>5510610</v>
      </c>
      <c r="H1193" t="s">
        <v>1355</v>
      </c>
      <c r="K1193" s="37">
        <v>346000</v>
      </c>
      <c r="M1193">
        <v>0</v>
      </c>
      <c r="O1193" s="37">
        <v>346000</v>
      </c>
    </row>
    <row r="1194" spans="3:18" x14ac:dyDescent="0.3">
      <c r="K1194" s="37">
        <v>-9329.2099999999991</v>
      </c>
      <c r="M1194" s="37">
        <v>-285234.25</v>
      </c>
      <c r="O1194" s="37">
        <v>275905.03999999998</v>
      </c>
      <c r="Q1194">
        <v>96.7</v>
      </c>
      <c r="R1194" t="s">
        <v>1319</v>
      </c>
    </row>
    <row r="1195" spans="3:18" x14ac:dyDescent="0.3">
      <c r="E1195" t="s">
        <v>1356</v>
      </c>
    </row>
    <row r="1196" spans="3:18" x14ac:dyDescent="0.3">
      <c r="C1196" t="s">
        <v>364</v>
      </c>
      <c r="D1196" t="s">
        <v>366</v>
      </c>
      <c r="E1196">
        <v>400301</v>
      </c>
      <c r="H1196" t="s">
        <v>1357</v>
      </c>
      <c r="K1196">
        <v>0</v>
      </c>
      <c r="M1196">
        <v>0</v>
      </c>
      <c r="O1196">
        <v>0</v>
      </c>
    </row>
    <row r="1197" spans="3:18" x14ac:dyDescent="0.3">
      <c r="C1197" t="s">
        <v>364</v>
      </c>
      <c r="D1197" t="s">
        <v>366</v>
      </c>
      <c r="E1197">
        <v>400306</v>
      </c>
      <c r="H1197" t="s">
        <v>1358</v>
      </c>
      <c r="K1197">
        <v>0</v>
      </c>
      <c r="M1197">
        <v>0</v>
      </c>
      <c r="O1197">
        <v>0</v>
      </c>
    </row>
    <row r="1198" spans="3:18" x14ac:dyDescent="0.3">
      <c r="E1198" t="s">
        <v>1359</v>
      </c>
      <c r="K1198">
        <v>0</v>
      </c>
      <c r="M1198">
        <v>0</v>
      </c>
      <c r="O1198">
        <v>0</v>
      </c>
      <c r="R1198" t="s">
        <v>1360</v>
      </c>
    </row>
    <row r="1199" spans="3:18" x14ac:dyDescent="0.3">
      <c r="C1199" t="s">
        <v>364</v>
      </c>
      <c r="D1199" t="s">
        <v>366</v>
      </c>
      <c r="E1199">
        <v>400302</v>
      </c>
      <c r="H1199" t="s">
        <v>1361</v>
      </c>
      <c r="K1199">
        <v>0</v>
      </c>
      <c r="M1199">
        <v>0</v>
      </c>
      <c r="O1199">
        <v>0</v>
      </c>
    </row>
    <row r="1200" spans="3:18" x14ac:dyDescent="0.3">
      <c r="E1200" t="s">
        <v>1362</v>
      </c>
      <c r="K1200">
        <v>0</v>
      </c>
      <c r="M1200">
        <v>0</v>
      </c>
      <c r="O1200">
        <v>0</v>
      </c>
      <c r="R1200" t="s">
        <v>1360</v>
      </c>
    </row>
    <row r="1201" spans="3:18" x14ac:dyDescent="0.3">
      <c r="C1201" t="s">
        <v>364</v>
      </c>
      <c r="D1201" t="s">
        <v>366</v>
      </c>
      <c r="E1201">
        <v>400303</v>
      </c>
      <c r="H1201" t="s">
        <v>1363</v>
      </c>
      <c r="K1201">
        <v>0</v>
      </c>
      <c r="M1201">
        <v>0</v>
      </c>
      <c r="O1201">
        <v>0</v>
      </c>
    </row>
    <row r="1202" spans="3:18" x14ac:dyDescent="0.3">
      <c r="E1202" t="s">
        <v>1364</v>
      </c>
      <c r="K1202">
        <v>0</v>
      </c>
      <c r="M1202">
        <v>0</v>
      </c>
      <c r="O1202">
        <v>0</v>
      </c>
      <c r="R1202" t="s">
        <v>1360</v>
      </c>
    </row>
    <row r="1203" spans="3:18" x14ac:dyDescent="0.3">
      <c r="C1203" t="s">
        <v>364</v>
      </c>
      <c r="D1203" t="s">
        <v>366</v>
      </c>
      <c r="E1203">
        <v>400304</v>
      </c>
      <c r="H1203" t="s">
        <v>1365</v>
      </c>
      <c r="K1203">
        <v>0</v>
      </c>
      <c r="M1203">
        <v>0</v>
      </c>
      <c r="O1203">
        <v>0</v>
      </c>
    </row>
    <row r="1204" spans="3:18" x14ac:dyDescent="0.3">
      <c r="E1204" t="s">
        <v>1366</v>
      </c>
      <c r="K1204">
        <v>0</v>
      </c>
      <c r="M1204">
        <v>0</v>
      </c>
      <c r="O1204">
        <v>0</v>
      </c>
      <c r="R1204" t="s">
        <v>1360</v>
      </c>
    </row>
    <row r="1205" spans="3:18" x14ac:dyDescent="0.3">
      <c r="C1205" t="s">
        <v>364</v>
      </c>
      <c r="D1205" t="s">
        <v>366</v>
      </c>
      <c r="E1205">
        <v>400305</v>
      </c>
      <c r="H1205" t="s">
        <v>1367</v>
      </c>
      <c r="K1205">
        <v>0</v>
      </c>
      <c r="M1205">
        <v>0</v>
      </c>
      <c r="O1205">
        <v>0</v>
      </c>
    </row>
    <row r="1206" spans="3:18" x14ac:dyDescent="0.3">
      <c r="E1206" t="s">
        <v>1368</v>
      </c>
      <c r="K1206">
        <v>0</v>
      </c>
      <c r="M1206">
        <v>0</v>
      </c>
      <c r="O1206">
        <v>0</v>
      </c>
      <c r="R1206" t="s">
        <v>1360</v>
      </c>
    </row>
    <row r="1207" spans="3:18" x14ac:dyDescent="0.3">
      <c r="C1207" t="s">
        <v>364</v>
      </c>
      <c r="D1207" t="s">
        <v>366</v>
      </c>
      <c r="E1207">
        <v>400400</v>
      </c>
      <c r="H1207" t="s">
        <v>1369</v>
      </c>
      <c r="K1207">
        <v>0</v>
      </c>
      <c r="M1207">
        <v>0</v>
      </c>
      <c r="O1207">
        <v>0</v>
      </c>
    </row>
    <row r="1208" spans="3:18" x14ac:dyDescent="0.3">
      <c r="E1208" t="s">
        <v>1370</v>
      </c>
      <c r="K1208">
        <v>0</v>
      </c>
      <c r="M1208">
        <v>0</v>
      </c>
      <c r="O1208">
        <v>0</v>
      </c>
      <c r="R1208" t="s">
        <v>1360</v>
      </c>
    </row>
    <row r="1209" spans="3:18" x14ac:dyDescent="0.3">
      <c r="C1209" t="s">
        <v>364</v>
      </c>
      <c r="D1209" t="s">
        <v>366</v>
      </c>
      <c r="E1209">
        <v>450000</v>
      </c>
      <c r="H1209" t="s">
        <v>1371</v>
      </c>
      <c r="K1209">
        <v>0</v>
      </c>
      <c r="M1209">
        <v>0</v>
      </c>
      <c r="O1209">
        <v>0</v>
      </c>
    </row>
    <row r="1210" spans="3:18" x14ac:dyDescent="0.3">
      <c r="E1210" t="s">
        <v>1372</v>
      </c>
      <c r="K1210">
        <v>0</v>
      </c>
      <c r="M1210">
        <v>0</v>
      </c>
      <c r="O1210">
        <v>0</v>
      </c>
      <c r="R1210" t="s">
        <v>1360</v>
      </c>
    </row>
    <row r="1211" spans="3:18" x14ac:dyDescent="0.3">
      <c r="E1211" t="s">
        <v>1373</v>
      </c>
      <c r="K1211">
        <v>0</v>
      </c>
      <c r="M1211">
        <v>0</v>
      </c>
      <c r="O1211">
        <v>0</v>
      </c>
      <c r="R1211" t="s">
        <v>1319</v>
      </c>
    </row>
    <row r="1212" spans="3:18" x14ac:dyDescent="0.3">
      <c r="C1212" t="s">
        <v>364</v>
      </c>
      <c r="D1212" t="s">
        <v>366</v>
      </c>
      <c r="E1212">
        <v>400404</v>
      </c>
      <c r="H1212" t="s">
        <v>1374</v>
      </c>
      <c r="K1212">
        <v>0</v>
      </c>
      <c r="M1212">
        <v>0</v>
      </c>
      <c r="O1212">
        <v>0</v>
      </c>
    </row>
    <row r="1213" spans="3:18" x14ac:dyDescent="0.3">
      <c r="E1213" t="s">
        <v>1375</v>
      </c>
      <c r="K1213">
        <v>0</v>
      </c>
      <c r="M1213">
        <v>0</v>
      </c>
      <c r="O1213">
        <v>0</v>
      </c>
      <c r="R1213" t="s">
        <v>1360</v>
      </c>
    </row>
    <row r="1214" spans="3:18" x14ac:dyDescent="0.3">
      <c r="C1214" t="s">
        <v>364</v>
      </c>
      <c r="D1214" t="s">
        <v>366</v>
      </c>
      <c r="E1214">
        <v>400401</v>
      </c>
      <c r="H1214" t="s">
        <v>1376</v>
      </c>
      <c r="K1214">
        <v>0</v>
      </c>
      <c r="M1214">
        <v>0</v>
      </c>
      <c r="O1214">
        <v>0</v>
      </c>
    </row>
    <row r="1215" spans="3:18" x14ac:dyDescent="0.3">
      <c r="E1215" t="s">
        <v>1362</v>
      </c>
      <c r="K1215">
        <v>0</v>
      </c>
      <c r="M1215">
        <v>0</v>
      </c>
      <c r="O1215">
        <v>0</v>
      </c>
      <c r="R1215" t="s">
        <v>1360</v>
      </c>
    </row>
    <row r="1216" spans="3:18" x14ac:dyDescent="0.3">
      <c r="C1216" t="s">
        <v>364</v>
      </c>
      <c r="D1216" t="s">
        <v>366</v>
      </c>
      <c r="E1216">
        <v>400402</v>
      </c>
      <c r="H1216" t="s">
        <v>1377</v>
      </c>
      <c r="K1216">
        <v>0</v>
      </c>
      <c r="M1216">
        <v>0</v>
      </c>
      <c r="O1216">
        <v>0</v>
      </c>
    </row>
    <row r="1217" spans="3:18" x14ac:dyDescent="0.3">
      <c r="E1217" t="s">
        <v>1378</v>
      </c>
      <c r="K1217">
        <v>0</v>
      </c>
      <c r="M1217">
        <v>0</v>
      </c>
      <c r="O1217">
        <v>0</v>
      </c>
      <c r="R1217" t="s">
        <v>1360</v>
      </c>
    </row>
    <row r="1218" spans="3:18" x14ac:dyDescent="0.3">
      <c r="C1218" t="s">
        <v>364</v>
      </c>
      <c r="D1218" t="s">
        <v>366</v>
      </c>
      <c r="E1218">
        <v>400403</v>
      </c>
      <c r="H1218" t="s">
        <v>1379</v>
      </c>
      <c r="K1218">
        <v>0</v>
      </c>
      <c r="M1218">
        <v>0</v>
      </c>
      <c r="O1218">
        <v>0</v>
      </c>
    </row>
    <row r="1219" spans="3:18" x14ac:dyDescent="0.3">
      <c r="E1219" t="s">
        <v>1380</v>
      </c>
      <c r="K1219">
        <v>0</v>
      </c>
      <c r="M1219">
        <v>0</v>
      </c>
      <c r="O1219">
        <v>0</v>
      </c>
      <c r="R1219" t="s">
        <v>1360</v>
      </c>
    </row>
    <row r="1220" spans="3:18" x14ac:dyDescent="0.3">
      <c r="C1220" t="s">
        <v>364</v>
      </c>
      <c r="D1220" t="s">
        <v>366</v>
      </c>
      <c r="E1220">
        <v>400501</v>
      </c>
      <c r="H1220" t="s">
        <v>1381</v>
      </c>
      <c r="K1220">
        <v>0</v>
      </c>
      <c r="M1220">
        <v>0</v>
      </c>
      <c r="O1220">
        <v>0</v>
      </c>
    </row>
    <row r="1221" spans="3:18" x14ac:dyDescent="0.3">
      <c r="E1221" t="s">
        <v>1382</v>
      </c>
      <c r="K1221">
        <v>0</v>
      </c>
      <c r="M1221">
        <v>0</v>
      </c>
      <c r="O1221">
        <v>0</v>
      </c>
      <c r="R1221" t="s">
        <v>1360</v>
      </c>
    </row>
    <row r="1222" spans="3:18" x14ac:dyDescent="0.3">
      <c r="C1222" t="s">
        <v>364</v>
      </c>
      <c r="D1222" t="s">
        <v>366</v>
      </c>
      <c r="E1222">
        <v>400500</v>
      </c>
      <c r="H1222" t="s">
        <v>1383</v>
      </c>
      <c r="K1222">
        <v>0</v>
      </c>
      <c r="M1222">
        <v>0</v>
      </c>
      <c r="O1222">
        <v>0</v>
      </c>
    </row>
    <row r="1223" spans="3:18" x14ac:dyDescent="0.3">
      <c r="E1223" t="s">
        <v>1384</v>
      </c>
      <c r="K1223">
        <v>0</v>
      </c>
      <c r="M1223">
        <v>0</v>
      </c>
      <c r="O1223">
        <v>0</v>
      </c>
      <c r="R1223" t="s">
        <v>1360</v>
      </c>
    </row>
    <row r="1224" spans="3:18" x14ac:dyDescent="0.3">
      <c r="E1224" t="s">
        <v>1385</v>
      </c>
      <c r="K1224">
        <v>0</v>
      </c>
      <c r="M1224">
        <v>0</v>
      </c>
      <c r="O1224">
        <v>0</v>
      </c>
      <c r="R1224" t="s">
        <v>1319</v>
      </c>
    </row>
    <row r="1225" spans="3:18" x14ac:dyDescent="0.3">
      <c r="C1225" t="s">
        <v>364</v>
      </c>
      <c r="D1225" t="s">
        <v>366</v>
      </c>
      <c r="E1225">
        <v>400502</v>
      </c>
      <c r="H1225" t="s">
        <v>1386</v>
      </c>
      <c r="K1225">
        <v>0</v>
      </c>
      <c r="M1225">
        <v>0</v>
      </c>
      <c r="O1225">
        <v>0</v>
      </c>
    </row>
    <row r="1226" spans="3:18" x14ac:dyDescent="0.3">
      <c r="C1226" t="s">
        <v>364</v>
      </c>
      <c r="D1226" t="s">
        <v>366</v>
      </c>
      <c r="E1226">
        <v>400503</v>
      </c>
      <c r="H1226" t="s">
        <v>1387</v>
      </c>
      <c r="K1226">
        <v>0</v>
      </c>
      <c r="M1226">
        <v>0</v>
      </c>
      <c r="O1226">
        <v>0</v>
      </c>
    </row>
    <row r="1227" spans="3:18" x14ac:dyDescent="0.3">
      <c r="E1227" t="s">
        <v>1388</v>
      </c>
      <c r="K1227">
        <v>0</v>
      </c>
      <c r="M1227">
        <v>0</v>
      </c>
      <c r="O1227">
        <v>0</v>
      </c>
      <c r="R1227" t="s">
        <v>1319</v>
      </c>
    </row>
    <row r="1228" spans="3:18" x14ac:dyDescent="0.3">
      <c r="E1228" t="s">
        <v>1389</v>
      </c>
      <c r="K1228" s="37">
        <v>-9329.2099999999991</v>
      </c>
      <c r="M1228" s="37">
        <v>-285234.25</v>
      </c>
      <c r="O1228" s="37">
        <v>275905.03999999998</v>
      </c>
      <c r="Q1228">
        <v>96.7</v>
      </c>
      <c r="R1228" t="s">
        <v>1349</v>
      </c>
    </row>
    <row r="1229" spans="3:18" x14ac:dyDescent="0.3">
      <c r="E1229" t="s">
        <v>1390</v>
      </c>
    </row>
    <row r="1230" spans="3:18" x14ac:dyDescent="0.3">
      <c r="C1230" t="s">
        <v>364</v>
      </c>
      <c r="D1230" t="s">
        <v>366</v>
      </c>
      <c r="E1230">
        <v>4410109</v>
      </c>
      <c r="H1230" t="s">
        <v>1391</v>
      </c>
      <c r="K1230">
        <v>0</v>
      </c>
      <c r="M1230">
        <v>0</v>
      </c>
      <c r="O1230">
        <v>0</v>
      </c>
    </row>
    <row r="1231" spans="3:18" x14ac:dyDescent="0.3">
      <c r="K1231">
        <v>0</v>
      </c>
      <c r="M1231">
        <v>0</v>
      </c>
      <c r="O1231">
        <v>0</v>
      </c>
      <c r="R1231" t="s">
        <v>1319</v>
      </c>
    </row>
    <row r="1232" spans="3:18" x14ac:dyDescent="0.3">
      <c r="C1232" t="s">
        <v>364</v>
      </c>
      <c r="D1232" t="s">
        <v>366</v>
      </c>
      <c r="E1232">
        <v>4410703</v>
      </c>
      <c r="H1232" t="s">
        <v>1392</v>
      </c>
      <c r="K1232">
        <v>0</v>
      </c>
      <c r="M1232">
        <v>0</v>
      </c>
      <c r="O1232">
        <v>0</v>
      </c>
    </row>
    <row r="1233" spans="3:18" x14ac:dyDescent="0.3">
      <c r="K1233">
        <v>0</v>
      </c>
      <c r="M1233">
        <v>0</v>
      </c>
      <c r="O1233">
        <v>0</v>
      </c>
      <c r="R1233" t="s">
        <v>1319</v>
      </c>
    </row>
    <row r="1234" spans="3:18" x14ac:dyDescent="0.3">
      <c r="C1234" t="s">
        <v>364</v>
      </c>
      <c r="D1234" t="s">
        <v>366</v>
      </c>
      <c r="E1234">
        <v>410655</v>
      </c>
      <c r="H1234" t="s">
        <v>1393</v>
      </c>
      <c r="K1234">
        <v>0</v>
      </c>
      <c r="M1234">
        <v>0</v>
      </c>
      <c r="O1234">
        <v>0</v>
      </c>
    </row>
    <row r="1235" spans="3:18" x14ac:dyDescent="0.3">
      <c r="K1235">
        <v>0</v>
      </c>
      <c r="M1235">
        <v>0</v>
      </c>
      <c r="O1235">
        <v>0</v>
      </c>
      <c r="R1235" t="s">
        <v>1319</v>
      </c>
    </row>
    <row r="1236" spans="3:18" x14ac:dyDescent="0.3">
      <c r="C1236" t="s">
        <v>364</v>
      </c>
      <c r="D1236" t="s">
        <v>366</v>
      </c>
      <c r="E1236">
        <v>410105</v>
      </c>
      <c r="H1236" t="s">
        <v>1394</v>
      </c>
      <c r="K1236">
        <v>0</v>
      </c>
      <c r="M1236">
        <v>0</v>
      </c>
      <c r="O1236">
        <v>0</v>
      </c>
    </row>
    <row r="1237" spans="3:18" x14ac:dyDescent="0.3">
      <c r="C1237" t="s">
        <v>364</v>
      </c>
      <c r="D1237" t="s">
        <v>366</v>
      </c>
      <c r="E1237">
        <v>4410105</v>
      </c>
      <c r="H1237" t="s">
        <v>1395</v>
      </c>
      <c r="K1237">
        <v>0</v>
      </c>
      <c r="M1237">
        <v>0</v>
      </c>
      <c r="O1237">
        <v>0</v>
      </c>
    </row>
    <row r="1238" spans="3:18" x14ac:dyDescent="0.3">
      <c r="K1238">
        <v>0</v>
      </c>
      <c r="M1238">
        <v>0</v>
      </c>
      <c r="O1238">
        <v>0</v>
      </c>
      <c r="R1238" t="s">
        <v>1319</v>
      </c>
    </row>
    <row r="1239" spans="3:18" x14ac:dyDescent="0.3">
      <c r="C1239" t="s">
        <v>364</v>
      </c>
      <c r="D1239" t="s">
        <v>366</v>
      </c>
      <c r="E1239">
        <v>410104</v>
      </c>
      <c r="H1239" t="s">
        <v>1396</v>
      </c>
      <c r="K1239">
        <v>0</v>
      </c>
      <c r="M1239">
        <v>0</v>
      </c>
      <c r="O1239">
        <v>0</v>
      </c>
    </row>
    <row r="1240" spans="3:18" x14ac:dyDescent="0.3">
      <c r="C1240" t="s">
        <v>364</v>
      </c>
      <c r="D1240" t="s">
        <v>366</v>
      </c>
      <c r="E1240">
        <v>4410104</v>
      </c>
      <c r="H1240" t="s">
        <v>1397</v>
      </c>
      <c r="K1240" s="37">
        <v>-3453086.62</v>
      </c>
      <c r="M1240" s="37">
        <v>-3453086.62</v>
      </c>
      <c r="O1240">
        <v>0</v>
      </c>
    </row>
    <row r="1241" spans="3:18" x14ac:dyDescent="0.3">
      <c r="K1241" s="37">
        <v>-3453086.62</v>
      </c>
      <c r="M1241" s="37">
        <v>-3453086.62</v>
      </c>
      <c r="O1241">
        <v>0</v>
      </c>
      <c r="R1241" t="s">
        <v>1319</v>
      </c>
    </row>
    <row r="1242" spans="3:18" x14ac:dyDescent="0.3">
      <c r="C1242" t="s">
        <v>364</v>
      </c>
      <c r="D1242" t="s">
        <v>366</v>
      </c>
      <c r="E1242">
        <v>410680</v>
      </c>
      <c r="H1242" t="s">
        <v>1398</v>
      </c>
      <c r="K1242">
        <v>0</v>
      </c>
      <c r="M1242">
        <v>0</v>
      </c>
      <c r="O1242">
        <v>0</v>
      </c>
    </row>
    <row r="1243" spans="3:18" x14ac:dyDescent="0.3">
      <c r="K1243">
        <v>0</v>
      </c>
      <c r="M1243">
        <v>0</v>
      </c>
      <c r="O1243">
        <v>0</v>
      </c>
      <c r="R1243" t="s">
        <v>1319</v>
      </c>
    </row>
    <row r="1244" spans="3:18" x14ac:dyDescent="0.3">
      <c r="C1244" t="s">
        <v>364</v>
      </c>
      <c r="D1244" t="s">
        <v>366</v>
      </c>
      <c r="E1244">
        <v>410101</v>
      </c>
      <c r="H1244" t="s">
        <v>1399</v>
      </c>
      <c r="K1244">
        <v>0</v>
      </c>
      <c r="M1244">
        <v>0</v>
      </c>
      <c r="O1244">
        <v>0</v>
      </c>
    </row>
    <row r="1245" spans="3:18" x14ac:dyDescent="0.3">
      <c r="C1245" t="s">
        <v>364</v>
      </c>
      <c r="D1245" t="s">
        <v>366</v>
      </c>
      <c r="E1245">
        <v>410103</v>
      </c>
      <c r="H1245" t="s">
        <v>1400</v>
      </c>
      <c r="K1245">
        <v>0</v>
      </c>
      <c r="M1245">
        <v>0</v>
      </c>
      <c r="O1245">
        <v>0</v>
      </c>
    </row>
    <row r="1246" spans="3:18" x14ac:dyDescent="0.3">
      <c r="C1246" t="s">
        <v>364</v>
      </c>
      <c r="D1246" t="s">
        <v>366</v>
      </c>
      <c r="E1246">
        <v>410701</v>
      </c>
      <c r="H1246" t="s">
        <v>1401</v>
      </c>
      <c r="K1246">
        <v>0</v>
      </c>
      <c r="M1246">
        <v>0</v>
      </c>
      <c r="O1246">
        <v>0</v>
      </c>
    </row>
    <row r="1247" spans="3:18" x14ac:dyDescent="0.3">
      <c r="C1247" t="s">
        <v>364</v>
      </c>
      <c r="D1247" t="s">
        <v>366</v>
      </c>
      <c r="E1247">
        <v>4410101</v>
      </c>
      <c r="H1247" t="s">
        <v>1402</v>
      </c>
      <c r="K1247" s="37">
        <v>-1432937.06</v>
      </c>
      <c r="M1247" s="37">
        <v>-1432937.06</v>
      </c>
      <c r="O1247">
        <v>0</v>
      </c>
    </row>
    <row r="1248" spans="3:18" x14ac:dyDescent="0.3">
      <c r="C1248" t="s">
        <v>364</v>
      </c>
      <c r="D1248" t="s">
        <v>366</v>
      </c>
      <c r="E1248">
        <v>4410106</v>
      </c>
      <c r="H1248" t="s">
        <v>1403</v>
      </c>
      <c r="K1248" s="37">
        <v>-711646.59</v>
      </c>
      <c r="M1248" s="37">
        <v>-711646.59</v>
      </c>
      <c r="O1248">
        <v>0</v>
      </c>
    </row>
    <row r="1249" spans="3:18" x14ac:dyDescent="0.3">
      <c r="C1249" t="s">
        <v>364</v>
      </c>
      <c r="D1249" t="s">
        <v>366</v>
      </c>
      <c r="E1249">
        <v>4410107</v>
      </c>
      <c r="H1249" t="s">
        <v>1404</v>
      </c>
      <c r="K1249" s="37">
        <v>-72053.740000000005</v>
      </c>
      <c r="M1249" s="37">
        <v>-72053.740000000005</v>
      </c>
      <c r="O1249">
        <v>0</v>
      </c>
    </row>
    <row r="1250" spans="3:18" x14ac:dyDescent="0.3">
      <c r="C1250" t="s">
        <v>364</v>
      </c>
      <c r="D1250" t="s">
        <v>366</v>
      </c>
      <c r="E1250">
        <v>4410108</v>
      </c>
      <c r="H1250" t="s">
        <v>1405</v>
      </c>
      <c r="K1250">
        <v>0</v>
      </c>
      <c r="M1250">
        <v>0</v>
      </c>
      <c r="O1250">
        <v>0</v>
      </c>
    </row>
    <row r="1251" spans="3:18" x14ac:dyDescent="0.3">
      <c r="C1251" t="s">
        <v>364</v>
      </c>
      <c r="D1251" t="s">
        <v>366</v>
      </c>
      <c r="E1251">
        <v>4410111</v>
      </c>
      <c r="H1251" t="s">
        <v>1406</v>
      </c>
      <c r="K1251">
        <v>0</v>
      </c>
      <c r="M1251">
        <v>0</v>
      </c>
      <c r="O1251">
        <v>0</v>
      </c>
    </row>
    <row r="1252" spans="3:18" x14ac:dyDescent="0.3">
      <c r="C1252" t="s">
        <v>364</v>
      </c>
      <c r="D1252" t="s">
        <v>366</v>
      </c>
      <c r="E1252">
        <v>4410112</v>
      </c>
      <c r="H1252" t="s">
        <v>1407</v>
      </c>
      <c r="K1252">
        <v>0</v>
      </c>
      <c r="M1252">
        <v>0</v>
      </c>
      <c r="O1252">
        <v>0</v>
      </c>
    </row>
    <row r="1253" spans="3:18" x14ac:dyDescent="0.3">
      <c r="E1253" t="s">
        <v>1408</v>
      </c>
      <c r="K1253" s="37">
        <v>-2216637.39</v>
      </c>
      <c r="M1253" s="37">
        <v>-2216637.39</v>
      </c>
      <c r="O1253">
        <v>0</v>
      </c>
      <c r="R1253" t="s">
        <v>1319</v>
      </c>
    </row>
    <row r="1254" spans="3:18" x14ac:dyDescent="0.3">
      <c r="C1254" t="s">
        <v>364</v>
      </c>
      <c r="D1254" t="s">
        <v>366</v>
      </c>
      <c r="E1254">
        <v>410100</v>
      </c>
      <c r="H1254" t="s">
        <v>1409</v>
      </c>
      <c r="K1254">
        <v>0</v>
      </c>
      <c r="M1254">
        <v>0</v>
      </c>
      <c r="O1254">
        <v>0</v>
      </c>
    </row>
    <row r="1255" spans="3:18" x14ac:dyDescent="0.3">
      <c r="C1255" t="s">
        <v>364</v>
      </c>
      <c r="D1255" t="s">
        <v>366</v>
      </c>
      <c r="E1255">
        <v>410102</v>
      </c>
      <c r="H1255" t="s">
        <v>1410</v>
      </c>
      <c r="K1255">
        <v>0</v>
      </c>
      <c r="M1255">
        <v>0</v>
      </c>
      <c r="O1255">
        <v>0</v>
      </c>
    </row>
    <row r="1256" spans="3:18" x14ac:dyDescent="0.3">
      <c r="C1256" t="s">
        <v>364</v>
      </c>
      <c r="D1256" t="s">
        <v>366</v>
      </c>
      <c r="E1256">
        <v>410650</v>
      </c>
      <c r="H1256" t="s">
        <v>1411</v>
      </c>
      <c r="K1256">
        <v>0</v>
      </c>
      <c r="M1256">
        <v>0</v>
      </c>
      <c r="O1256">
        <v>0</v>
      </c>
    </row>
    <row r="1257" spans="3:18" x14ac:dyDescent="0.3">
      <c r="C1257" t="s">
        <v>364</v>
      </c>
      <c r="D1257" t="s">
        <v>366</v>
      </c>
      <c r="E1257">
        <v>410702</v>
      </c>
      <c r="H1257" t="s">
        <v>1412</v>
      </c>
      <c r="K1257">
        <v>0</v>
      </c>
      <c r="M1257">
        <v>0</v>
      </c>
      <c r="O1257">
        <v>0</v>
      </c>
    </row>
    <row r="1258" spans="3:18" x14ac:dyDescent="0.3">
      <c r="C1258" t="s">
        <v>364</v>
      </c>
      <c r="D1258" t="s">
        <v>366</v>
      </c>
      <c r="E1258">
        <v>4410702</v>
      </c>
      <c r="H1258" t="s">
        <v>1413</v>
      </c>
      <c r="K1258" s="37">
        <v>-2308040.2999999998</v>
      </c>
      <c r="M1258" s="37">
        <v>-2188530.08</v>
      </c>
      <c r="O1258" s="37">
        <v>-119510.22</v>
      </c>
      <c r="Q1258">
        <v>-5.5</v>
      </c>
    </row>
    <row r="1259" spans="3:18" x14ac:dyDescent="0.3">
      <c r="E1259" t="s">
        <v>1414</v>
      </c>
      <c r="K1259" s="37">
        <v>-2308040.2999999998</v>
      </c>
      <c r="M1259" s="37">
        <v>-2188530.08</v>
      </c>
      <c r="O1259" s="37">
        <v>-119510.22</v>
      </c>
      <c r="Q1259">
        <v>-5.5</v>
      </c>
      <c r="R1259" t="s">
        <v>1319</v>
      </c>
    </row>
    <row r="1260" spans="3:18" x14ac:dyDescent="0.3">
      <c r="C1260" t="s">
        <v>364</v>
      </c>
      <c r="D1260" t="s">
        <v>366</v>
      </c>
      <c r="E1260">
        <v>4410660</v>
      </c>
      <c r="H1260" t="s">
        <v>1415</v>
      </c>
      <c r="K1260">
        <v>0</v>
      </c>
      <c r="M1260">
        <v>0</v>
      </c>
      <c r="O1260">
        <v>0</v>
      </c>
    </row>
    <row r="1261" spans="3:18" x14ac:dyDescent="0.3">
      <c r="K1261">
        <v>0</v>
      </c>
      <c r="M1261">
        <v>0</v>
      </c>
      <c r="O1261">
        <v>0</v>
      </c>
      <c r="R1261" t="s">
        <v>1319</v>
      </c>
    </row>
    <row r="1262" spans="3:18" x14ac:dyDescent="0.3">
      <c r="C1262" t="s">
        <v>364</v>
      </c>
      <c r="D1262" t="s">
        <v>366</v>
      </c>
      <c r="E1262">
        <v>410200</v>
      </c>
      <c r="H1262" t="s">
        <v>1416</v>
      </c>
      <c r="K1262">
        <v>0</v>
      </c>
      <c r="M1262">
        <v>0</v>
      </c>
      <c r="O1262">
        <v>0</v>
      </c>
    </row>
    <row r="1263" spans="3:18" x14ac:dyDescent="0.3">
      <c r="C1263" t="s">
        <v>364</v>
      </c>
      <c r="D1263" t="s">
        <v>366</v>
      </c>
      <c r="E1263">
        <v>410201</v>
      </c>
      <c r="H1263" t="s">
        <v>1417</v>
      </c>
      <c r="K1263">
        <v>0</v>
      </c>
      <c r="M1263">
        <v>0</v>
      </c>
      <c r="O1263">
        <v>0</v>
      </c>
    </row>
    <row r="1264" spans="3:18" x14ac:dyDescent="0.3">
      <c r="C1264" t="s">
        <v>364</v>
      </c>
      <c r="D1264" t="s">
        <v>366</v>
      </c>
      <c r="E1264">
        <v>4410200</v>
      </c>
      <c r="H1264" t="s">
        <v>1418</v>
      </c>
      <c r="K1264" s="37">
        <v>-28400</v>
      </c>
      <c r="M1264" s="37">
        <v>-27200</v>
      </c>
      <c r="O1264" s="37">
        <v>-1200</v>
      </c>
      <c r="Q1264">
        <v>-4.4000000000000004</v>
      </c>
    </row>
    <row r="1265" spans="3:18" x14ac:dyDescent="0.3">
      <c r="C1265" t="s">
        <v>364</v>
      </c>
      <c r="D1265" t="s">
        <v>366</v>
      </c>
      <c r="E1265">
        <v>4410201</v>
      </c>
      <c r="H1265" t="s">
        <v>1419</v>
      </c>
      <c r="K1265">
        <v>-900</v>
      </c>
      <c r="M1265">
        <v>-700</v>
      </c>
      <c r="O1265">
        <v>-200</v>
      </c>
      <c r="Q1265">
        <v>-28.6</v>
      </c>
    </row>
    <row r="1266" spans="3:18" x14ac:dyDescent="0.3">
      <c r="C1266" t="s">
        <v>364</v>
      </c>
      <c r="D1266" t="s">
        <v>366</v>
      </c>
      <c r="E1266">
        <v>4410202</v>
      </c>
      <c r="H1266" t="s">
        <v>1420</v>
      </c>
      <c r="K1266">
        <v>0</v>
      </c>
      <c r="M1266">
        <v>0</v>
      </c>
      <c r="O1266">
        <v>0</v>
      </c>
    </row>
    <row r="1267" spans="3:18" x14ac:dyDescent="0.3">
      <c r="C1267" t="s">
        <v>364</v>
      </c>
      <c r="D1267" t="s">
        <v>366</v>
      </c>
      <c r="E1267">
        <v>4410203</v>
      </c>
      <c r="H1267" t="s">
        <v>1421</v>
      </c>
      <c r="K1267">
        <v>0</v>
      </c>
      <c r="M1267">
        <v>0</v>
      </c>
      <c r="O1267">
        <v>0</v>
      </c>
    </row>
    <row r="1268" spans="3:18" x14ac:dyDescent="0.3">
      <c r="E1268" t="s">
        <v>1422</v>
      </c>
      <c r="K1268" s="37">
        <v>-29300</v>
      </c>
      <c r="M1268" s="37">
        <v>-27900</v>
      </c>
      <c r="O1268" s="37">
        <v>-1400</v>
      </c>
      <c r="Q1268">
        <v>-5</v>
      </c>
      <c r="R1268" t="s">
        <v>1319</v>
      </c>
    </row>
    <row r="1269" spans="3:18" x14ac:dyDescent="0.3">
      <c r="C1269" t="s">
        <v>364</v>
      </c>
      <c r="D1269" t="s">
        <v>366</v>
      </c>
      <c r="E1269">
        <v>410300</v>
      </c>
      <c r="H1269" t="s">
        <v>1423</v>
      </c>
      <c r="K1269">
        <v>0</v>
      </c>
      <c r="M1269">
        <v>0</v>
      </c>
      <c r="O1269">
        <v>0</v>
      </c>
    </row>
    <row r="1270" spans="3:18" x14ac:dyDescent="0.3">
      <c r="C1270" t="s">
        <v>364</v>
      </c>
      <c r="D1270" t="s">
        <v>366</v>
      </c>
      <c r="E1270">
        <v>4410300</v>
      </c>
      <c r="H1270" t="s">
        <v>1424</v>
      </c>
      <c r="K1270" s="37">
        <v>-24950</v>
      </c>
      <c r="M1270" s="37">
        <v>-19900</v>
      </c>
      <c r="O1270" s="37">
        <v>-5050</v>
      </c>
      <c r="Q1270">
        <v>-25.4</v>
      </c>
    </row>
    <row r="1271" spans="3:18" x14ac:dyDescent="0.3">
      <c r="E1271" t="s">
        <v>1425</v>
      </c>
      <c r="K1271" s="37">
        <v>-24950</v>
      </c>
      <c r="M1271" s="37">
        <v>-19900</v>
      </c>
      <c r="O1271" s="37">
        <v>-5050</v>
      </c>
      <c r="Q1271">
        <v>-25.4</v>
      </c>
      <c r="R1271" t="s">
        <v>1319</v>
      </c>
    </row>
    <row r="1272" spans="3:18" x14ac:dyDescent="0.3">
      <c r="C1272" t="s">
        <v>364</v>
      </c>
      <c r="D1272" t="s">
        <v>366</v>
      </c>
      <c r="E1272">
        <v>410600</v>
      </c>
      <c r="H1272" t="s">
        <v>1426</v>
      </c>
      <c r="K1272">
        <v>0</v>
      </c>
      <c r="M1272">
        <v>0</v>
      </c>
      <c r="O1272">
        <v>0</v>
      </c>
    </row>
    <row r="1273" spans="3:18" x14ac:dyDescent="0.3">
      <c r="C1273" t="s">
        <v>364</v>
      </c>
      <c r="D1273" t="s">
        <v>366</v>
      </c>
      <c r="E1273">
        <v>4410600</v>
      </c>
      <c r="H1273" t="s">
        <v>1427</v>
      </c>
      <c r="K1273">
        <v>0</v>
      </c>
      <c r="M1273">
        <v>0</v>
      </c>
      <c r="O1273">
        <v>0</v>
      </c>
    </row>
    <row r="1274" spans="3:18" x14ac:dyDescent="0.3">
      <c r="E1274" t="s">
        <v>1428</v>
      </c>
      <c r="K1274">
        <v>0</v>
      </c>
      <c r="M1274">
        <v>0</v>
      </c>
      <c r="O1274">
        <v>0</v>
      </c>
      <c r="R1274" t="s">
        <v>1319</v>
      </c>
    </row>
    <row r="1275" spans="3:18" x14ac:dyDescent="0.3">
      <c r="C1275" t="s">
        <v>364</v>
      </c>
      <c r="D1275" t="s">
        <v>366</v>
      </c>
      <c r="E1275">
        <v>410500</v>
      </c>
      <c r="H1275" t="s">
        <v>1429</v>
      </c>
      <c r="K1275">
        <v>0</v>
      </c>
      <c r="M1275">
        <v>0</v>
      </c>
      <c r="O1275">
        <v>0</v>
      </c>
    </row>
    <row r="1276" spans="3:18" x14ac:dyDescent="0.3">
      <c r="E1276" t="s">
        <v>1430</v>
      </c>
      <c r="K1276">
        <v>0</v>
      </c>
      <c r="M1276">
        <v>0</v>
      </c>
      <c r="O1276">
        <v>0</v>
      </c>
      <c r="R1276" t="s">
        <v>1319</v>
      </c>
    </row>
    <row r="1277" spans="3:18" x14ac:dyDescent="0.3">
      <c r="E1277" t="s">
        <v>1431</v>
      </c>
    </row>
    <row r="1278" spans="3:18" x14ac:dyDescent="0.3">
      <c r="C1278" t="s">
        <v>364</v>
      </c>
      <c r="D1278" t="s">
        <v>366</v>
      </c>
      <c r="E1278">
        <v>450001</v>
      </c>
      <c r="H1278" t="s">
        <v>1432</v>
      </c>
      <c r="K1278">
        <v>0</v>
      </c>
      <c r="M1278">
        <v>0</v>
      </c>
      <c r="O1278">
        <v>0</v>
      </c>
    </row>
    <row r="1279" spans="3:18" x14ac:dyDescent="0.3">
      <c r="E1279" t="s">
        <v>1431</v>
      </c>
      <c r="K1279">
        <v>0</v>
      </c>
      <c r="M1279">
        <v>0</v>
      </c>
      <c r="O1279">
        <v>0</v>
      </c>
      <c r="R1279" t="s">
        <v>1319</v>
      </c>
    </row>
    <row r="1280" spans="3:18" x14ac:dyDescent="0.3">
      <c r="C1280" t="s">
        <v>364</v>
      </c>
      <c r="D1280" t="s">
        <v>366</v>
      </c>
      <c r="E1280">
        <v>410400</v>
      </c>
      <c r="H1280" t="s">
        <v>1433</v>
      </c>
      <c r="K1280">
        <v>0</v>
      </c>
      <c r="M1280">
        <v>0</v>
      </c>
      <c r="O1280">
        <v>0</v>
      </c>
    </row>
    <row r="1281" spans="3:18" x14ac:dyDescent="0.3">
      <c r="C1281" t="s">
        <v>364</v>
      </c>
      <c r="D1281" t="s">
        <v>366</v>
      </c>
      <c r="E1281">
        <v>410450</v>
      </c>
      <c r="H1281" t="s">
        <v>1434</v>
      </c>
      <c r="K1281">
        <v>0</v>
      </c>
      <c r="M1281">
        <v>0</v>
      </c>
      <c r="O1281">
        <v>0</v>
      </c>
    </row>
    <row r="1282" spans="3:18" x14ac:dyDescent="0.3">
      <c r="E1282" t="s">
        <v>1435</v>
      </c>
      <c r="K1282">
        <v>0</v>
      </c>
      <c r="M1282">
        <v>0</v>
      </c>
      <c r="O1282">
        <v>0</v>
      </c>
      <c r="R1282" t="s">
        <v>1319</v>
      </c>
    </row>
    <row r="1283" spans="3:18" x14ac:dyDescent="0.3">
      <c r="E1283" t="s">
        <v>1436</v>
      </c>
      <c r="K1283" s="37">
        <v>-8032014.3099999996</v>
      </c>
      <c r="M1283" s="37">
        <v>-7906054.0899999999</v>
      </c>
      <c r="O1283" s="37">
        <v>-125960.22</v>
      </c>
      <c r="Q1283">
        <v>-1.6</v>
      </c>
      <c r="R1283" t="s">
        <v>1349</v>
      </c>
    </row>
    <row r="1284" spans="3:18" x14ac:dyDescent="0.3">
      <c r="E1284" t="s">
        <v>1437</v>
      </c>
    </row>
    <row r="1285" spans="3:18" x14ac:dyDescent="0.3">
      <c r="C1285" t="s">
        <v>364</v>
      </c>
      <c r="D1285" t="s">
        <v>366</v>
      </c>
      <c r="E1285">
        <v>4400107</v>
      </c>
      <c r="H1285" t="s">
        <v>1438</v>
      </c>
      <c r="K1285">
        <v>0</v>
      </c>
      <c r="M1285">
        <v>0</v>
      </c>
      <c r="O1285">
        <v>0</v>
      </c>
    </row>
    <row r="1286" spans="3:18" x14ac:dyDescent="0.3">
      <c r="K1286">
        <v>0</v>
      </c>
      <c r="M1286">
        <v>0</v>
      </c>
      <c r="O1286">
        <v>0</v>
      </c>
      <c r="R1286" t="s">
        <v>1319</v>
      </c>
    </row>
    <row r="1287" spans="3:18" x14ac:dyDescent="0.3">
      <c r="C1287" t="s">
        <v>364</v>
      </c>
      <c r="D1287" t="s">
        <v>366</v>
      </c>
      <c r="E1287">
        <v>420700</v>
      </c>
      <c r="H1287" t="s">
        <v>1439</v>
      </c>
      <c r="K1287">
        <v>0</v>
      </c>
      <c r="M1287">
        <v>0</v>
      </c>
      <c r="O1287">
        <v>0</v>
      </c>
    </row>
    <row r="1288" spans="3:18" x14ac:dyDescent="0.3">
      <c r="C1288" t="s">
        <v>364</v>
      </c>
      <c r="D1288" t="s">
        <v>366</v>
      </c>
      <c r="E1288">
        <v>430100</v>
      </c>
      <c r="H1288" t="s">
        <v>1440</v>
      </c>
      <c r="K1288">
        <v>0</v>
      </c>
      <c r="M1288">
        <v>0</v>
      </c>
      <c r="O1288">
        <v>0</v>
      </c>
    </row>
    <row r="1289" spans="3:18" x14ac:dyDescent="0.3">
      <c r="C1289" t="s">
        <v>364</v>
      </c>
      <c r="D1289" t="s">
        <v>366</v>
      </c>
      <c r="E1289">
        <v>430101</v>
      </c>
      <c r="H1289" t="s">
        <v>1441</v>
      </c>
      <c r="K1289">
        <v>0</v>
      </c>
      <c r="M1289">
        <v>0</v>
      </c>
      <c r="O1289">
        <v>0</v>
      </c>
    </row>
    <row r="1290" spans="3:18" x14ac:dyDescent="0.3">
      <c r="C1290" t="s">
        <v>364</v>
      </c>
      <c r="D1290" t="s">
        <v>366</v>
      </c>
      <c r="E1290">
        <v>4420700</v>
      </c>
      <c r="H1290" t="s">
        <v>1442</v>
      </c>
      <c r="K1290" s="37">
        <v>-8548565.3399999999</v>
      </c>
      <c r="M1290" s="37">
        <v>-7277441.8799999999</v>
      </c>
      <c r="O1290" s="37">
        <v>-1271123.46</v>
      </c>
      <c r="Q1290">
        <v>-17.5</v>
      </c>
    </row>
    <row r="1291" spans="3:18" x14ac:dyDescent="0.3">
      <c r="C1291" t="s">
        <v>364</v>
      </c>
      <c r="D1291" t="s">
        <v>366</v>
      </c>
      <c r="E1291">
        <v>4420701</v>
      </c>
      <c r="H1291" t="s">
        <v>1443</v>
      </c>
      <c r="K1291">
        <v>0</v>
      </c>
      <c r="M1291">
        <v>0</v>
      </c>
      <c r="O1291">
        <v>0</v>
      </c>
    </row>
    <row r="1292" spans="3:18" x14ac:dyDescent="0.3">
      <c r="C1292" t="s">
        <v>364</v>
      </c>
      <c r="D1292" t="s">
        <v>366</v>
      </c>
      <c r="E1292">
        <v>4430101</v>
      </c>
      <c r="H1292" t="s">
        <v>1441</v>
      </c>
      <c r="K1292">
        <v>0</v>
      </c>
      <c r="M1292">
        <v>0</v>
      </c>
      <c r="O1292">
        <v>0</v>
      </c>
    </row>
    <row r="1293" spans="3:18" x14ac:dyDescent="0.3">
      <c r="E1293" t="s">
        <v>1444</v>
      </c>
      <c r="K1293" s="37">
        <v>-8548565.3399999999</v>
      </c>
      <c r="M1293" s="37">
        <v>-7277441.8799999999</v>
      </c>
      <c r="O1293" s="37">
        <v>-1271123.46</v>
      </c>
      <c r="Q1293">
        <v>-17.5</v>
      </c>
      <c r="R1293" t="s">
        <v>1319</v>
      </c>
    </row>
    <row r="1294" spans="3:18" x14ac:dyDescent="0.3">
      <c r="C1294" t="s">
        <v>364</v>
      </c>
      <c r="D1294" t="s">
        <v>366</v>
      </c>
      <c r="E1294">
        <v>430102</v>
      </c>
      <c r="H1294" t="s">
        <v>1445</v>
      </c>
      <c r="K1294">
        <v>0</v>
      </c>
      <c r="M1294">
        <v>0</v>
      </c>
      <c r="O1294">
        <v>0</v>
      </c>
    </row>
    <row r="1295" spans="3:18" x14ac:dyDescent="0.3">
      <c r="C1295" t="s">
        <v>364</v>
      </c>
      <c r="D1295" t="s">
        <v>366</v>
      </c>
      <c r="E1295">
        <v>4430102</v>
      </c>
      <c r="H1295" t="s">
        <v>1446</v>
      </c>
      <c r="K1295">
        <v>0</v>
      </c>
      <c r="M1295">
        <v>0</v>
      </c>
      <c r="O1295">
        <v>0</v>
      </c>
    </row>
    <row r="1296" spans="3:18" x14ac:dyDescent="0.3">
      <c r="E1296" t="s">
        <v>1447</v>
      </c>
      <c r="K1296">
        <v>0</v>
      </c>
      <c r="M1296">
        <v>0</v>
      </c>
      <c r="O1296">
        <v>0</v>
      </c>
      <c r="R1296" t="s">
        <v>1319</v>
      </c>
    </row>
    <row r="1297" spans="3:18" x14ac:dyDescent="0.3">
      <c r="E1297" t="s">
        <v>1448</v>
      </c>
      <c r="K1297" s="37">
        <v>-8548565.3399999999</v>
      </c>
      <c r="M1297" s="37">
        <v>-7277441.8799999999</v>
      </c>
      <c r="O1297" s="37">
        <v>-1271123.46</v>
      </c>
      <c r="Q1297">
        <v>-17.5</v>
      </c>
      <c r="R1297" t="s">
        <v>1349</v>
      </c>
    </row>
    <row r="1298" spans="3:18" x14ac:dyDescent="0.3">
      <c r="E1298" t="s">
        <v>1449</v>
      </c>
      <c r="K1298" s="37">
        <v>-96774199.280000001</v>
      </c>
      <c r="M1298" s="37">
        <v>-83747241.390000001</v>
      </c>
      <c r="O1298" s="37">
        <v>-13026957.890000001</v>
      </c>
      <c r="Q1298">
        <v>-15.6</v>
      </c>
      <c r="R1298" t="s">
        <v>438</v>
      </c>
    </row>
    <row r="1299" spans="3:18" x14ac:dyDescent="0.3">
      <c r="C1299" t="s">
        <v>364</v>
      </c>
      <c r="D1299" t="s">
        <v>366</v>
      </c>
      <c r="E1299">
        <v>440100</v>
      </c>
      <c r="H1299" t="s">
        <v>1450</v>
      </c>
      <c r="K1299">
        <v>0</v>
      </c>
      <c r="M1299">
        <v>0</v>
      </c>
      <c r="O1299">
        <v>0</v>
      </c>
    </row>
    <row r="1300" spans="3:18" x14ac:dyDescent="0.3">
      <c r="C1300" t="s">
        <v>364</v>
      </c>
      <c r="D1300" t="s">
        <v>366</v>
      </c>
      <c r="E1300">
        <v>4400108</v>
      </c>
      <c r="H1300" t="s">
        <v>1451</v>
      </c>
      <c r="K1300">
        <v>0</v>
      </c>
      <c r="M1300">
        <v>0</v>
      </c>
      <c r="O1300">
        <v>0</v>
      </c>
    </row>
    <row r="1301" spans="3:18" x14ac:dyDescent="0.3">
      <c r="C1301" t="s">
        <v>364</v>
      </c>
      <c r="D1301" t="s">
        <v>366</v>
      </c>
      <c r="E1301">
        <v>4400109</v>
      </c>
      <c r="H1301" t="s">
        <v>1452</v>
      </c>
      <c r="K1301">
        <v>0</v>
      </c>
      <c r="M1301">
        <v>0</v>
      </c>
      <c r="O1301">
        <v>0</v>
      </c>
    </row>
    <row r="1302" spans="3:18" x14ac:dyDescent="0.3">
      <c r="C1302" t="s">
        <v>364</v>
      </c>
      <c r="D1302" t="s">
        <v>366</v>
      </c>
      <c r="E1302">
        <v>4440100</v>
      </c>
      <c r="H1302" t="s">
        <v>1453</v>
      </c>
      <c r="K1302">
        <v>0</v>
      </c>
      <c r="M1302">
        <v>0</v>
      </c>
      <c r="O1302">
        <v>0</v>
      </c>
    </row>
    <row r="1303" spans="3:18" x14ac:dyDescent="0.3">
      <c r="E1303" t="s">
        <v>1454</v>
      </c>
      <c r="K1303">
        <v>0</v>
      </c>
      <c r="M1303">
        <v>0</v>
      </c>
      <c r="O1303">
        <v>0</v>
      </c>
      <c r="R1303" t="s">
        <v>438</v>
      </c>
    </row>
    <row r="1304" spans="3:18" x14ac:dyDescent="0.3">
      <c r="E1304" t="s">
        <v>1455</v>
      </c>
      <c r="K1304" s="37">
        <v>-96774199.280000001</v>
      </c>
      <c r="M1304" s="37">
        <v>-83747241.390000001</v>
      </c>
      <c r="O1304" s="37">
        <v>-13026957.890000001</v>
      </c>
      <c r="Q1304">
        <v>-15.6</v>
      </c>
      <c r="R1304" t="s">
        <v>420</v>
      </c>
    </row>
    <row r="1305" spans="3:18" x14ac:dyDescent="0.3">
      <c r="E1305" t="s">
        <v>1456</v>
      </c>
    </row>
    <row r="1306" spans="3:18" x14ac:dyDescent="0.3">
      <c r="C1306" t="s">
        <v>364</v>
      </c>
      <c r="D1306" t="s">
        <v>366</v>
      </c>
      <c r="E1306">
        <v>4420209</v>
      </c>
      <c r="H1306" t="s">
        <v>1457</v>
      </c>
      <c r="K1306">
        <v>0</v>
      </c>
      <c r="M1306">
        <v>0</v>
      </c>
      <c r="O1306">
        <v>0</v>
      </c>
    </row>
    <row r="1307" spans="3:18" x14ac:dyDescent="0.3">
      <c r="K1307">
        <v>0</v>
      </c>
      <c r="M1307">
        <v>0</v>
      </c>
      <c r="O1307">
        <v>0</v>
      </c>
      <c r="R1307" t="s">
        <v>438</v>
      </c>
    </row>
    <row r="1308" spans="3:18" x14ac:dyDescent="0.3">
      <c r="C1308" t="s">
        <v>364</v>
      </c>
      <c r="D1308" t="s">
        <v>366</v>
      </c>
      <c r="E1308">
        <v>420650</v>
      </c>
      <c r="H1308" t="s">
        <v>1458</v>
      </c>
      <c r="K1308">
        <v>0</v>
      </c>
      <c r="M1308">
        <v>0</v>
      </c>
      <c r="O1308">
        <v>0</v>
      </c>
    </row>
    <row r="1309" spans="3:18" x14ac:dyDescent="0.3">
      <c r="C1309" t="s">
        <v>364</v>
      </c>
      <c r="D1309" t="s">
        <v>366</v>
      </c>
      <c r="E1309">
        <v>420651</v>
      </c>
      <c r="H1309" t="s">
        <v>1459</v>
      </c>
      <c r="K1309">
        <v>0</v>
      </c>
      <c r="M1309">
        <v>0</v>
      </c>
      <c r="O1309">
        <v>0</v>
      </c>
    </row>
    <row r="1310" spans="3:18" x14ac:dyDescent="0.3">
      <c r="C1310" t="s">
        <v>364</v>
      </c>
      <c r="D1310" t="s">
        <v>366</v>
      </c>
      <c r="E1310">
        <v>420652</v>
      </c>
      <c r="H1310" t="s">
        <v>1460</v>
      </c>
      <c r="K1310">
        <v>0</v>
      </c>
      <c r="M1310">
        <v>0</v>
      </c>
      <c r="O1310">
        <v>0</v>
      </c>
    </row>
    <row r="1311" spans="3:18" x14ac:dyDescent="0.3">
      <c r="C1311" t="s">
        <v>364</v>
      </c>
      <c r="D1311" t="s">
        <v>366</v>
      </c>
      <c r="E1311">
        <v>420653</v>
      </c>
      <c r="H1311" t="s">
        <v>1461</v>
      </c>
      <c r="K1311">
        <v>0</v>
      </c>
      <c r="M1311">
        <v>0</v>
      </c>
      <c r="O1311">
        <v>0</v>
      </c>
    </row>
    <row r="1312" spans="3:18" x14ac:dyDescent="0.3">
      <c r="C1312" t="s">
        <v>364</v>
      </c>
      <c r="D1312" t="s">
        <v>366</v>
      </c>
      <c r="E1312">
        <v>420654</v>
      </c>
      <c r="H1312" t="s">
        <v>1462</v>
      </c>
      <c r="K1312">
        <v>0</v>
      </c>
      <c r="M1312">
        <v>0</v>
      </c>
      <c r="O1312">
        <v>0</v>
      </c>
    </row>
    <row r="1313" spans="3:17" x14ac:dyDescent="0.3">
      <c r="C1313" t="s">
        <v>364</v>
      </c>
      <c r="D1313" t="s">
        <v>366</v>
      </c>
      <c r="E1313">
        <v>420655</v>
      </c>
      <c r="H1313" t="s">
        <v>1463</v>
      </c>
      <c r="K1313">
        <v>0</v>
      </c>
      <c r="M1313">
        <v>0</v>
      </c>
      <c r="O1313">
        <v>0</v>
      </c>
    </row>
    <row r="1314" spans="3:17" x14ac:dyDescent="0.3">
      <c r="C1314" t="s">
        <v>364</v>
      </c>
      <c r="D1314" t="s">
        <v>366</v>
      </c>
      <c r="E1314">
        <v>420656</v>
      </c>
      <c r="H1314" t="s">
        <v>1464</v>
      </c>
      <c r="K1314">
        <v>0</v>
      </c>
      <c r="M1314">
        <v>0</v>
      </c>
      <c r="O1314">
        <v>0</v>
      </c>
    </row>
    <row r="1315" spans="3:17" x14ac:dyDescent="0.3">
      <c r="C1315" t="s">
        <v>364</v>
      </c>
      <c r="D1315" t="s">
        <v>366</v>
      </c>
      <c r="E1315">
        <v>420657</v>
      </c>
      <c r="H1315" t="s">
        <v>1465</v>
      </c>
      <c r="K1315">
        <v>0</v>
      </c>
      <c r="M1315">
        <v>0</v>
      </c>
      <c r="O1315">
        <v>0</v>
      </c>
    </row>
    <row r="1316" spans="3:17" x14ac:dyDescent="0.3">
      <c r="C1316" t="s">
        <v>364</v>
      </c>
      <c r="D1316" t="s">
        <v>366</v>
      </c>
      <c r="E1316">
        <v>420658</v>
      </c>
      <c r="H1316" t="s">
        <v>1466</v>
      </c>
      <c r="K1316">
        <v>0</v>
      </c>
      <c r="M1316">
        <v>0</v>
      </c>
      <c r="O1316">
        <v>0</v>
      </c>
    </row>
    <row r="1317" spans="3:17" x14ac:dyDescent="0.3">
      <c r="C1317" t="s">
        <v>364</v>
      </c>
      <c r="D1317" t="s">
        <v>366</v>
      </c>
      <c r="E1317">
        <v>420659</v>
      </c>
      <c r="H1317" t="s">
        <v>1467</v>
      </c>
      <c r="K1317">
        <v>0</v>
      </c>
      <c r="M1317">
        <v>0</v>
      </c>
      <c r="O1317">
        <v>0</v>
      </c>
    </row>
    <row r="1318" spans="3:17" x14ac:dyDescent="0.3">
      <c r="C1318" t="s">
        <v>364</v>
      </c>
      <c r="D1318" t="s">
        <v>366</v>
      </c>
      <c r="E1318">
        <v>420670</v>
      </c>
      <c r="H1318" t="s">
        <v>1468</v>
      </c>
      <c r="K1318">
        <v>0</v>
      </c>
      <c r="M1318">
        <v>0</v>
      </c>
      <c r="O1318">
        <v>0</v>
      </c>
    </row>
    <row r="1319" spans="3:17" x14ac:dyDescent="0.3">
      <c r="C1319" t="s">
        <v>364</v>
      </c>
      <c r="D1319" t="s">
        <v>366</v>
      </c>
      <c r="E1319">
        <v>420671</v>
      </c>
      <c r="H1319" t="s">
        <v>775</v>
      </c>
      <c r="K1319">
        <v>0</v>
      </c>
      <c r="M1319">
        <v>0</v>
      </c>
      <c r="O1319">
        <v>0</v>
      </c>
    </row>
    <row r="1320" spans="3:17" x14ac:dyDescent="0.3">
      <c r="C1320" t="s">
        <v>364</v>
      </c>
      <c r="D1320" t="s">
        <v>366</v>
      </c>
      <c r="E1320">
        <v>4420206</v>
      </c>
      <c r="H1320" t="s">
        <v>1469</v>
      </c>
      <c r="K1320">
        <v>0</v>
      </c>
      <c r="M1320">
        <v>0</v>
      </c>
      <c r="O1320">
        <v>0</v>
      </c>
    </row>
    <row r="1321" spans="3:17" x14ac:dyDescent="0.3">
      <c r="C1321" t="s">
        <v>364</v>
      </c>
      <c r="D1321" t="s">
        <v>366</v>
      </c>
      <c r="E1321">
        <v>4420207</v>
      </c>
      <c r="H1321" t="s">
        <v>1470</v>
      </c>
      <c r="K1321">
        <v>0</v>
      </c>
      <c r="M1321">
        <v>0</v>
      </c>
      <c r="O1321">
        <v>0</v>
      </c>
    </row>
    <row r="1322" spans="3:17" x14ac:dyDescent="0.3">
      <c r="C1322" t="s">
        <v>364</v>
      </c>
      <c r="D1322" t="s">
        <v>366</v>
      </c>
      <c r="E1322">
        <v>4420208</v>
      </c>
      <c r="H1322" t="s">
        <v>1471</v>
      </c>
      <c r="K1322" s="37">
        <v>-9139471.9399999995</v>
      </c>
      <c r="M1322" s="37">
        <v>-7689155.8099999996</v>
      </c>
      <c r="O1322" s="37">
        <v>-1450316.13</v>
      </c>
      <c r="Q1322">
        <v>-18.899999999999999</v>
      </c>
    </row>
    <row r="1323" spans="3:17" x14ac:dyDescent="0.3">
      <c r="C1323" t="s">
        <v>364</v>
      </c>
      <c r="D1323" t="s">
        <v>366</v>
      </c>
      <c r="E1323">
        <v>4420213</v>
      </c>
      <c r="H1323" t="s">
        <v>1472</v>
      </c>
      <c r="K1323">
        <v>0</v>
      </c>
      <c r="M1323">
        <v>0</v>
      </c>
      <c r="O1323">
        <v>0</v>
      </c>
    </row>
    <row r="1324" spans="3:17" x14ac:dyDescent="0.3">
      <c r="C1324" t="s">
        <v>364</v>
      </c>
      <c r="D1324" t="s">
        <v>366</v>
      </c>
      <c r="E1324">
        <v>4420214</v>
      </c>
      <c r="H1324" t="s">
        <v>1473</v>
      </c>
      <c r="K1324" s="37">
        <v>-47533.94</v>
      </c>
      <c r="M1324" s="37">
        <v>-47533.94</v>
      </c>
      <c r="O1324">
        <v>0</v>
      </c>
    </row>
    <row r="1325" spans="3:17" x14ac:dyDescent="0.3">
      <c r="C1325" t="s">
        <v>364</v>
      </c>
      <c r="D1325" t="s">
        <v>366</v>
      </c>
      <c r="E1325">
        <v>4420215</v>
      </c>
      <c r="H1325" t="s">
        <v>1474</v>
      </c>
      <c r="K1325" s="37">
        <v>-43177.52</v>
      </c>
      <c r="M1325" s="37">
        <v>-43177.52</v>
      </c>
      <c r="O1325">
        <v>0</v>
      </c>
    </row>
    <row r="1326" spans="3:17" x14ac:dyDescent="0.3">
      <c r="C1326" t="s">
        <v>364</v>
      </c>
      <c r="D1326" t="s">
        <v>366</v>
      </c>
      <c r="E1326">
        <v>4420216</v>
      </c>
      <c r="H1326" t="s">
        <v>1475</v>
      </c>
      <c r="K1326">
        <v>0</v>
      </c>
      <c r="M1326">
        <v>0</v>
      </c>
      <c r="O1326">
        <v>0</v>
      </c>
    </row>
    <row r="1327" spans="3:17" x14ac:dyDescent="0.3">
      <c r="C1327" t="s">
        <v>364</v>
      </c>
      <c r="D1327" t="s">
        <v>366</v>
      </c>
      <c r="E1327">
        <v>4420217</v>
      </c>
      <c r="H1327" t="s">
        <v>1476</v>
      </c>
      <c r="K1327" s="37">
        <v>-284949.31</v>
      </c>
      <c r="M1327" s="37">
        <v>-284949.31</v>
      </c>
      <c r="O1327">
        <v>0</v>
      </c>
    </row>
    <row r="1328" spans="3:17" x14ac:dyDescent="0.3">
      <c r="C1328" t="s">
        <v>364</v>
      </c>
      <c r="D1328" t="s">
        <v>366</v>
      </c>
      <c r="E1328">
        <v>4420218</v>
      </c>
      <c r="H1328" t="s">
        <v>1477</v>
      </c>
      <c r="K1328" s="37">
        <v>-18627.400000000001</v>
      </c>
      <c r="M1328" s="37">
        <v>-18627.400000000001</v>
      </c>
      <c r="O1328">
        <v>0</v>
      </c>
    </row>
    <row r="1329" spans="3:18" x14ac:dyDescent="0.3">
      <c r="C1329" t="s">
        <v>364</v>
      </c>
      <c r="D1329" t="s">
        <v>366</v>
      </c>
      <c r="E1329">
        <v>4420219</v>
      </c>
      <c r="H1329" t="s">
        <v>1478</v>
      </c>
      <c r="K1329">
        <v>0</v>
      </c>
      <c r="M1329">
        <v>0</v>
      </c>
      <c r="O1329">
        <v>0</v>
      </c>
    </row>
    <row r="1330" spans="3:18" x14ac:dyDescent="0.3">
      <c r="C1330" t="s">
        <v>364</v>
      </c>
      <c r="D1330" t="s">
        <v>366</v>
      </c>
      <c r="E1330">
        <v>4420220</v>
      </c>
      <c r="H1330" t="s">
        <v>1479</v>
      </c>
      <c r="K1330">
        <v>0</v>
      </c>
      <c r="M1330">
        <v>0</v>
      </c>
      <c r="O1330">
        <v>0</v>
      </c>
    </row>
    <row r="1331" spans="3:18" x14ac:dyDescent="0.3">
      <c r="C1331" t="s">
        <v>364</v>
      </c>
      <c r="D1331" t="s">
        <v>366</v>
      </c>
      <c r="E1331">
        <v>4420221</v>
      </c>
      <c r="H1331" t="s">
        <v>1480</v>
      </c>
      <c r="K1331" s="37">
        <v>-2928262.2</v>
      </c>
      <c r="M1331" s="37">
        <v>-2488724.79</v>
      </c>
      <c r="O1331" s="37">
        <v>-439537.41</v>
      </c>
      <c r="Q1331">
        <v>-17.7</v>
      </c>
    </row>
    <row r="1332" spans="3:18" x14ac:dyDescent="0.3">
      <c r="C1332" t="s">
        <v>364</v>
      </c>
      <c r="D1332" t="s">
        <v>366</v>
      </c>
      <c r="E1332">
        <v>4420222</v>
      </c>
      <c r="H1332" t="s">
        <v>1481</v>
      </c>
      <c r="K1332" s="37">
        <v>-302998.34999999998</v>
      </c>
      <c r="M1332" s="37">
        <v>-254600.23</v>
      </c>
      <c r="O1332" s="37">
        <v>-48398.12</v>
      </c>
      <c r="Q1332">
        <v>-19</v>
      </c>
    </row>
    <row r="1333" spans="3:18" x14ac:dyDescent="0.3">
      <c r="C1333" t="s">
        <v>364</v>
      </c>
      <c r="D1333" t="s">
        <v>366</v>
      </c>
      <c r="E1333">
        <v>4420223</v>
      </c>
      <c r="H1333" t="s">
        <v>1482</v>
      </c>
      <c r="K1333" s="37">
        <v>-167049.79999999999</v>
      </c>
      <c r="M1333" s="37">
        <v>-113682.28</v>
      </c>
      <c r="O1333" s="37">
        <v>-53367.519999999997</v>
      </c>
      <c r="Q1333">
        <v>-46.9</v>
      </c>
    </row>
    <row r="1334" spans="3:18" x14ac:dyDescent="0.3">
      <c r="C1334" t="s">
        <v>364</v>
      </c>
      <c r="D1334" t="s">
        <v>366</v>
      </c>
      <c r="E1334">
        <v>4420224</v>
      </c>
      <c r="H1334" t="s">
        <v>1483</v>
      </c>
      <c r="K1334" s="37">
        <v>-242765.34</v>
      </c>
      <c r="M1334" s="37">
        <v>-190117.47</v>
      </c>
      <c r="O1334" s="37">
        <v>-52647.87</v>
      </c>
      <c r="Q1334">
        <v>-27.7</v>
      </c>
    </row>
    <row r="1335" spans="3:18" x14ac:dyDescent="0.3">
      <c r="C1335" t="s">
        <v>364</v>
      </c>
      <c r="D1335" t="s">
        <v>366</v>
      </c>
      <c r="E1335">
        <v>4420301</v>
      </c>
      <c r="H1335" t="s">
        <v>1484</v>
      </c>
      <c r="K1335">
        <v>0</v>
      </c>
      <c r="M1335">
        <v>0</v>
      </c>
      <c r="O1335">
        <v>0</v>
      </c>
    </row>
    <row r="1336" spans="3:18" x14ac:dyDescent="0.3">
      <c r="C1336" t="s">
        <v>364</v>
      </c>
      <c r="D1336" t="s">
        <v>366</v>
      </c>
      <c r="E1336">
        <v>4420302</v>
      </c>
      <c r="H1336" t="s">
        <v>1485</v>
      </c>
      <c r="K1336">
        <v>0</v>
      </c>
      <c r="M1336">
        <v>0</v>
      </c>
      <c r="O1336">
        <v>0</v>
      </c>
    </row>
    <row r="1337" spans="3:18" x14ac:dyDescent="0.3">
      <c r="C1337" t="s">
        <v>364</v>
      </c>
      <c r="D1337" t="s">
        <v>366</v>
      </c>
      <c r="E1337">
        <v>4420402</v>
      </c>
      <c r="H1337" t="s">
        <v>1486</v>
      </c>
      <c r="K1337" s="37">
        <v>435052.29</v>
      </c>
      <c r="M1337" s="37">
        <v>367559.65</v>
      </c>
      <c r="O1337" s="37">
        <v>67492.639999999999</v>
      </c>
      <c r="Q1337">
        <v>18.399999999999999</v>
      </c>
    </row>
    <row r="1338" spans="3:18" x14ac:dyDescent="0.3">
      <c r="C1338" t="s">
        <v>364</v>
      </c>
      <c r="D1338" t="s">
        <v>366</v>
      </c>
      <c r="E1338">
        <v>4420403</v>
      </c>
      <c r="H1338" t="s">
        <v>1487</v>
      </c>
      <c r="K1338">
        <v>0</v>
      </c>
      <c r="M1338">
        <v>0</v>
      </c>
      <c r="O1338">
        <v>0</v>
      </c>
    </row>
    <row r="1339" spans="3:18" x14ac:dyDescent="0.3">
      <c r="C1339" t="s">
        <v>364</v>
      </c>
      <c r="D1339" t="s">
        <v>366</v>
      </c>
      <c r="E1339">
        <v>4420404</v>
      </c>
      <c r="H1339" t="s">
        <v>795</v>
      </c>
      <c r="K1339">
        <v>0</v>
      </c>
      <c r="M1339">
        <v>0</v>
      </c>
      <c r="O1339">
        <v>0</v>
      </c>
    </row>
    <row r="1340" spans="3:18" x14ac:dyDescent="0.3">
      <c r="C1340" t="s">
        <v>364</v>
      </c>
      <c r="D1340" t="s">
        <v>366</v>
      </c>
      <c r="E1340">
        <v>4420706</v>
      </c>
      <c r="H1340" t="s">
        <v>1488</v>
      </c>
      <c r="K1340" s="37">
        <v>-9947.85</v>
      </c>
      <c r="M1340" s="37">
        <v>-8140.2</v>
      </c>
      <c r="O1340" s="37">
        <v>-1807.65</v>
      </c>
      <c r="Q1340">
        <v>-22.2</v>
      </c>
    </row>
    <row r="1341" spans="3:18" x14ac:dyDescent="0.3">
      <c r="C1341" t="s">
        <v>364</v>
      </c>
      <c r="D1341" t="s">
        <v>366</v>
      </c>
      <c r="E1341">
        <v>4420900</v>
      </c>
      <c r="H1341" t="s">
        <v>1489</v>
      </c>
      <c r="K1341">
        <v>0</v>
      </c>
      <c r="M1341">
        <v>0</v>
      </c>
      <c r="O1341">
        <v>0</v>
      </c>
    </row>
    <row r="1342" spans="3:18" x14ac:dyDescent="0.3">
      <c r="C1342" t="s">
        <v>364</v>
      </c>
      <c r="D1342" t="s">
        <v>366</v>
      </c>
      <c r="E1342">
        <v>4420901</v>
      </c>
      <c r="H1342" t="s">
        <v>1490</v>
      </c>
      <c r="K1342">
        <v>0</v>
      </c>
      <c r="M1342">
        <v>0</v>
      </c>
      <c r="O1342">
        <v>0</v>
      </c>
    </row>
    <row r="1343" spans="3:18" x14ac:dyDescent="0.3">
      <c r="C1343" t="s">
        <v>364</v>
      </c>
      <c r="D1343" t="s">
        <v>366</v>
      </c>
      <c r="E1343">
        <v>4420904</v>
      </c>
      <c r="H1343" t="s">
        <v>1491</v>
      </c>
      <c r="K1343">
        <v>0</v>
      </c>
      <c r="M1343">
        <v>0</v>
      </c>
      <c r="O1343">
        <v>0</v>
      </c>
    </row>
    <row r="1344" spans="3:18" x14ac:dyDescent="0.3">
      <c r="E1344" t="s">
        <v>705</v>
      </c>
      <c r="K1344" s="37">
        <v>-12749731.359999999</v>
      </c>
      <c r="M1344" s="37">
        <v>-10771149.300000001</v>
      </c>
      <c r="O1344" s="37">
        <v>-1978582.06</v>
      </c>
      <c r="Q1344">
        <v>-18.399999999999999</v>
      </c>
      <c r="R1344" t="s">
        <v>438</v>
      </c>
    </row>
    <row r="1345" spans="3:18" x14ac:dyDescent="0.3">
      <c r="C1345" t="s">
        <v>364</v>
      </c>
      <c r="D1345" t="s">
        <v>366</v>
      </c>
      <c r="E1345">
        <v>4420600</v>
      </c>
      <c r="H1345" t="s">
        <v>1492</v>
      </c>
      <c r="K1345" s="37">
        <v>683283.03</v>
      </c>
      <c r="M1345" s="37">
        <v>455522.02</v>
      </c>
      <c r="O1345" s="37">
        <v>227761.01</v>
      </c>
      <c r="Q1345">
        <v>50</v>
      </c>
    </row>
    <row r="1346" spans="3:18" x14ac:dyDescent="0.3">
      <c r="C1346" t="s">
        <v>364</v>
      </c>
      <c r="D1346" t="s">
        <v>366</v>
      </c>
      <c r="E1346">
        <v>4420601</v>
      </c>
      <c r="H1346" t="s">
        <v>1493</v>
      </c>
      <c r="K1346">
        <v>0</v>
      </c>
      <c r="M1346">
        <v>0</v>
      </c>
      <c r="O1346">
        <v>0</v>
      </c>
    </row>
    <row r="1347" spans="3:18" x14ac:dyDescent="0.3">
      <c r="E1347" t="s">
        <v>1494</v>
      </c>
      <c r="K1347" s="37">
        <v>683283.03</v>
      </c>
      <c r="M1347" s="37">
        <v>455522.02</v>
      </c>
      <c r="O1347" s="37">
        <v>227761.01</v>
      </c>
      <c r="Q1347">
        <v>50</v>
      </c>
      <c r="R1347" t="s">
        <v>438</v>
      </c>
    </row>
    <row r="1348" spans="3:18" x14ac:dyDescent="0.3">
      <c r="C1348" t="s">
        <v>364</v>
      </c>
      <c r="D1348" t="s">
        <v>366</v>
      </c>
      <c r="E1348">
        <v>421203</v>
      </c>
      <c r="H1348" t="s">
        <v>1495</v>
      </c>
      <c r="K1348">
        <v>0</v>
      </c>
      <c r="M1348">
        <v>0</v>
      </c>
      <c r="O1348">
        <v>0</v>
      </c>
    </row>
    <row r="1349" spans="3:18" x14ac:dyDescent="0.3">
      <c r="E1349" t="s">
        <v>1495</v>
      </c>
      <c r="K1349">
        <v>0</v>
      </c>
      <c r="M1349">
        <v>0</v>
      </c>
      <c r="O1349">
        <v>0</v>
      </c>
      <c r="R1349" t="s">
        <v>438</v>
      </c>
    </row>
    <row r="1350" spans="3:18" x14ac:dyDescent="0.3">
      <c r="C1350" t="s">
        <v>364</v>
      </c>
      <c r="D1350" t="s">
        <v>366</v>
      </c>
      <c r="E1350">
        <v>420206</v>
      </c>
      <c r="H1350" t="s">
        <v>1496</v>
      </c>
      <c r="K1350">
        <v>0</v>
      </c>
      <c r="M1350">
        <v>0</v>
      </c>
      <c r="O1350">
        <v>0</v>
      </c>
    </row>
    <row r="1351" spans="3:18" x14ac:dyDescent="0.3">
      <c r="E1351" t="s">
        <v>1497</v>
      </c>
      <c r="K1351">
        <v>0</v>
      </c>
      <c r="M1351">
        <v>0</v>
      </c>
      <c r="O1351">
        <v>0</v>
      </c>
      <c r="R1351" t="s">
        <v>438</v>
      </c>
    </row>
    <row r="1352" spans="3:18" x14ac:dyDescent="0.3">
      <c r="C1352" t="s">
        <v>364</v>
      </c>
      <c r="D1352" t="s">
        <v>366</v>
      </c>
      <c r="E1352">
        <v>420200</v>
      </c>
      <c r="H1352" t="s">
        <v>1498</v>
      </c>
      <c r="K1352">
        <v>0</v>
      </c>
      <c r="M1352">
        <v>0</v>
      </c>
      <c r="O1352">
        <v>0</v>
      </c>
    </row>
    <row r="1353" spans="3:18" x14ac:dyDescent="0.3">
      <c r="C1353" t="s">
        <v>364</v>
      </c>
      <c r="D1353" t="s">
        <v>366</v>
      </c>
      <c r="E1353">
        <v>420201</v>
      </c>
      <c r="H1353" t="s">
        <v>1499</v>
      </c>
      <c r="K1353">
        <v>0</v>
      </c>
      <c r="M1353">
        <v>0</v>
      </c>
      <c r="O1353">
        <v>0</v>
      </c>
    </row>
    <row r="1354" spans="3:18" x14ac:dyDescent="0.3">
      <c r="C1354" t="s">
        <v>364</v>
      </c>
      <c r="D1354" t="s">
        <v>366</v>
      </c>
      <c r="E1354">
        <v>420202</v>
      </c>
      <c r="H1354" t="s">
        <v>1500</v>
      </c>
      <c r="K1354">
        <v>0</v>
      </c>
      <c r="M1354">
        <v>0</v>
      </c>
      <c r="O1354">
        <v>0</v>
      </c>
    </row>
    <row r="1355" spans="3:18" x14ac:dyDescent="0.3">
      <c r="C1355" t="s">
        <v>364</v>
      </c>
      <c r="D1355" t="s">
        <v>366</v>
      </c>
      <c r="E1355">
        <v>420203</v>
      </c>
      <c r="H1355" t="s">
        <v>1501</v>
      </c>
      <c r="K1355">
        <v>0</v>
      </c>
      <c r="M1355">
        <v>0</v>
      </c>
      <c r="O1355">
        <v>0</v>
      </c>
    </row>
    <row r="1356" spans="3:18" x14ac:dyDescent="0.3">
      <c r="C1356" t="s">
        <v>364</v>
      </c>
      <c r="D1356" t="s">
        <v>366</v>
      </c>
      <c r="E1356">
        <v>420204</v>
      </c>
      <c r="H1356" t="s">
        <v>1502</v>
      </c>
      <c r="K1356">
        <v>0</v>
      </c>
      <c r="M1356">
        <v>0</v>
      </c>
      <c r="O1356">
        <v>0</v>
      </c>
    </row>
    <row r="1357" spans="3:18" x14ac:dyDescent="0.3">
      <c r="C1357" t="s">
        <v>364</v>
      </c>
      <c r="D1357" t="s">
        <v>366</v>
      </c>
      <c r="E1357">
        <v>420205</v>
      </c>
      <c r="H1357" t="s">
        <v>1503</v>
      </c>
      <c r="K1357">
        <v>0</v>
      </c>
      <c r="M1357">
        <v>0</v>
      </c>
      <c r="O1357">
        <v>0</v>
      </c>
    </row>
    <row r="1358" spans="3:18" x14ac:dyDescent="0.3">
      <c r="E1358" t="s">
        <v>1504</v>
      </c>
      <c r="K1358">
        <v>0</v>
      </c>
      <c r="M1358">
        <v>0</v>
      </c>
      <c r="O1358">
        <v>0</v>
      </c>
      <c r="R1358" t="s">
        <v>438</v>
      </c>
    </row>
    <row r="1359" spans="3:18" x14ac:dyDescent="0.3">
      <c r="C1359" t="s">
        <v>364</v>
      </c>
      <c r="D1359" t="s">
        <v>366</v>
      </c>
      <c r="E1359">
        <v>420100</v>
      </c>
      <c r="H1359" t="s">
        <v>1505</v>
      </c>
      <c r="K1359">
        <v>0</v>
      </c>
      <c r="M1359">
        <v>0</v>
      </c>
      <c r="O1359">
        <v>0</v>
      </c>
    </row>
    <row r="1360" spans="3:18" x14ac:dyDescent="0.3">
      <c r="C1360" t="s">
        <v>364</v>
      </c>
      <c r="D1360" t="s">
        <v>366</v>
      </c>
      <c r="E1360">
        <v>420501</v>
      </c>
      <c r="H1360" t="s">
        <v>1506</v>
      </c>
      <c r="K1360">
        <v>0</v>
      </c>
      <c r="M1360">
        <v>0</v>
      </c>
      <c r="O1360">
        <v>0</v>
      </c>
    </row>
    <row r="1361" spans="3:18" x14ac:dyDescent="0.3">
      <c r="C1361" t="s">
        <v>364</v>
      </c>
      <c r="D1361" t="s">
        <v>366</v>
      </c>
      <c r="E1361">
        <v>4420100</v>
      </c>
      <c r="H1361" t="s">
        <v>1507</v>
      </c>
      <c r="K1361">
        <v>0</v>
      </c>
      <c r="M1361">
        <v>0</v>
      </c>
      <c r="O1361">
        <v>0</v>
      </c>
    </row>
    <row r="1362" spans="3:18" x14ac:dyDescent="0.3">
      <c r="C1362" t="s">
        <v>364</v>
      </c>
      <c r="D1362" t="s">
        <v>366</v>
      </c>
      <c r="E1362">
        <v>4420200</v>
      </c>
      <c r="H1362" t="s">
        <v>1508</v>
      </c>
      <c r="K1362">
        <v>0</v>
      </c>
      <c r="M1362">
        <v>0</v>
      </c>
      <c r="O1362">
        <v>0</v>
      </c>
    </row>
    <row r="1363" spans="3:18" x14ac:dyDescent="0.3">
      <c r="C1363" t="s">
        <v>364</v>
      </c>
      <c r="D1363" t="s">
        <v>366</v>
      </c>
      <c r="E1363">
        <v>4420201</v>
      </c>
      <c r="H1363" t="s">
        <v>1509</v>
      </c>
      <c r="K1363" s="37">
        <v>-7043055.5199999996</v>
      </c>
      <c r="M1363" s="37">
        <v>-6500164.7000000002</v>
      </c>
      <c r="O1363" s="37">
        <v>-542890.81999999995</v>
      </c>
      <c r="Q1363">
        <v>-8.4</v>
      </c>
    </row>
    <row r="1364" spans="3:18" x14ac:dyDescent="0.3">
      <c r="C1364" t="s">
        <v>364</v>
      </c>
      <c r="D1364" t="s">
        <v>366</v>
      </c>
      <c r="E1364">
        <v>4420203</v>
      </c>
      <c r="H1364" t="s">
        <v>1510</v>
      </c>
      <c r="K1364" s="37">
        <v>-4448586.7699999996</v>
      </c>
      <c r="M1364" s="37">
        <v>-4059574.46</v>
      </c>
      <c r="O1364" s="37">
        <v>-389012.31</v>
      </c>
      <c r="Q1364">
        <v>-9.6</v>
      </c>
    </row>
    <row r="1365" spans="3:18" x14ac:dyDescent="0.3">
      <c r="C1365" t="s">
        <v>364</v>
      </c>
      <c r="D1365" t="s">
        <v>366</v>
      </c>
      <c r="E1365">
        <v>4420205</v>
      </c>
      <c r="H1365" t="s">
        <v>1511</v>
      </c>
      <c r="K1365">
        <v>0</v>
      </c>
      <c r="M1365">
        <v>0</v>
      </c>
      <c r="O1365">
        <v>0</v>
      </c>
    </row>
    <row r="1366" spans="3:18" x14ac:dyDescent="0.3">
      <c r="C1366" t="s">
        <v>364</v>
      </c>
      <c r="D1366" t="s">
        <v>366</v>
      </c>
      <c r="E1366">
        <v>4420210</v>
      </c>
      <c r="H1366" t="s">
        <v>1512</v>
      </c>
      <c r="K1366">
        <v>0</v>
      </c>
      <c r="M1366">
        <v>0</v>
      </c>
      <c r="O1366">
        <v>0</v>
      </c>
    </row>
    <row r="1367" spans="3:18" x14ac:dyDescent="0.3">
      <c r="E1367" t="s">
        <v>1513</v>
      </c>
      <c r="K1367" s="37">
        <v>-11491642.289999999</v>
      </c>
      <c r="M1367" s="37">
        <v>-10559739.16</v>
      </c>
      <c r="O1367" s="37">
        <v>-931903.13</v>
      </c>
      <c r="Q1367">
        <v>-8.8000000000000007</v>
      </c>
      <c r="R1367" t="s">
        <v>438</v>
      </c>
    </row>
    <row r="1368" spans="3:18" x14ac:dyDescent="0.3">
      <c r="C1368" t="s">
        <v>364</v>
      </c>
      <c r="D1368" t="s">
        <v>366</v>
      </c>
      <c r="E1368">
        <v>420300</v>
      </c>
      <c r="H1368" t="s">
        <v>1514</v>
      </c>
      <c r="K1368">
        <v>0</v>
      </c>
      <c r="M1368">
        <v>0</v>
      </c>
      <c r="O1368">
        <v>0</v>
      </c>
    </row>
    <row r="1369" spans="3:18" x14ac:dyDescent="0.3">
      <c r="C1369" t="s">
        <v>364</v>
      </c>
      <c r="D1369" t="s">
        <v>366</v>
      </c>
      <c r="E1369">
        <v>420301</v>
      </c>
      <c r="H1369" t="s">
        <v>1515</v>
      </c>
      <c r="K1369">
        <v>0</v>
      </c>
      <c r="M1369">
        <v>0</v>
      </c>
      <c r="O1369">
        <v>0</v>
      </c>
    </row>
    <row r="1370" spans="3:18" x14ac:dyDescent="0.3">
      <c r="C1370" t="s">
        <v>364</v>
      </c>
      <c r="D1370" t="s">
        <v>366</v>
      </c>
      <c r="E1370">
        <v>420302</v>
      </c>
      <c r="H1370" t="s">
        <v>1516</v>
      </c>
      <c r="K1370">
        <v>0</v>
      </c>
      <c r="M1370">
        <v>0</v>
      </c>
      <c r="O1370">
        <v>0</v>
      </c>
    </row>
    <row r="1371" spans="3:18" x14ac:dyDescent="0.3">
      <c r="C1371" t="s">
        <v>364</v>
      </c>
      <c r="D1371" t="s">
        <v>366</v>
      </c>
      <c r="E1371">
        <v>420303</v>
      </c>
      <c r="H1371" t="s">
        <v>1517</v>
      </c>
      <c r="K1371">
        <v>0</v>
      </c>
      <c r="M1371">
        <v>0</v>
      </c>
      <c r="O1371">
        <v>0</v>
      </c>
    </row>
    <row r="1372" spans="3:18" x14ac:dyDescent="0.3">
      <c r="C1372" t="s">
        <v>364</v>
      </c>
      <c r="D1372" t="s">
        <v>366</v>
      </c>
      <c r="E1372">
        <v>420304</v>
      </c>
      <c r="H1372" t="s">
        <v>1518</v>
      </c>
      <c r="K1372">
        <v>0</v>
      </c>
      <c r="M1372">
        <v>0</v>
      </c>
      <c r="O1372">
        <v>0</v>
      </c>
    </row>
    <row r="1373" spans="3:18" x14ac:dyDescent="0.3">
      <c r="E1373" t="s">
        <v>1519</v>
      </c>
      <c r="K1373">
        <v>0</v>
      </c>
      <c r="M1373">
        <v>0</v>
      </c>
      <c r="O1373">
        <v>0</v>
      </c>
      <c r="R1373" t="s">
        <v>438</v>
      </c>
    </row>
    <row r="1374" spans="3:18" x14ac:dyDescent="0.3">
      <c r="C1374" t="s">
        <v>364</v>
      </c>
      <c r="D1374" t="s">
        <v>366</v>
      </c>
      <c r="E1374">
        <v>420400</v>
      </c>
      <c r="H1374" t="s">
        <v>1520</v>
      </c>
      <c r="K1374">
        <v>0</v>
      </c>
      <c r="M1374">
        <v>0</v>
      </c>
      <c r="O1374">
        <v>0</v>
      </c>
    </row>
    <row r="1375" spans="3:18" x14ac:dyDescent="0.3">
      <c r="C1375" t="s">
        <v>364</v>
      </c>
      <c r="D1375" t="s">
        <v>366</v>
      </c>
      <c r="E1375">
        <v>420401</v>
      </c>
      <c r="H1375" t="s">
        <v>1521</v>
      </c>
      <c r="K1375">
        <v>0</v>
      </c>
      <c r="M1375">
        <v>0</v>
      </c>
      <c r="O1375">
        <v>0</v>
      </c>
    </row>
    <row r="1376" spans="3:18" x14ac:dyDescent="0.3">
      <c r="E1376" t="s">
        <v>1522</v>
      </c>
      <c r="K1376">
        <v>0</v>
      </c>
      <c r="M1376">
        <v>0</v>
      </c>
      <c r="O1376">
        <v>0</v>
      </c>
      <c r="R1376" t="s">
        <v>438</v>
      </c>
    </row>
    <row r="1377" spans="3:18" x14ac:dyDescent="0.3">
      <c r="C1377" t="s">
        <v>364</v>
      </c>
      <c r="D1377" t="s">
        <v>366</v>
      </c>
      <c r="E1377">
        <v>420500</v>
      </c>
      <c r="H1377" t="s">
        <v>1523</v>
      </c>
      <c r="K1377">
        <v>0</v>
      </c>
      <c r="M1377">
        <v>0</v>
      </c>
      <c r="O1377">
        <v>0</v>
      </c>
    </row>
    <row r="1378" spans="3:18" x14ac:dyDescent="0.3">
      <c r="E1378" t="s">
        <v>1524</v>
      </c>
      <c r="K1378">
        <v>0</v>
      </c>
      <c r="M1378">
        <v>0</v>
      </c>
      <c r="O1378">
        <v>0</v>
      </c>
      <c r="R1378" t="s">
        <v>438</v>
      </c>
    </row>
    <row r="1379" spans="3:18" x14ac:dyDescent="0.3">
      <c r="C1379" t="s">
        <v>364</v>
      </c>
      <c r="D1379" t="s">
        <v>366</v>
      </c>
      <c r="E1379">
        <v>420207</v>
      </c>
      <c r="H1379" t="s">
        <v>1525</v>
      </c>
      <c r="K1379">
        <v>0</v>
      </c>
      <c r="M1379">
        <v>0</v>
      </c>
      <c r="O1379">
        <v>0</v>
      </c>
    </row>
    <row r="1380" spans="3:18" x14ac:dyDescent="0.3">
      <c r="K1380">
        <v>0</v>
      </c>
      <c r="M1380">
        <v>0</v>
      </c>
      <c r="O1380">
        <v>0</v>
      </c>
      <c r="R1380" t="s">
        <v>438</v>
      </c>
    </row>
    <row r="1381" spans="3:18" x14ac:dyDescent="0.3">
      <c r="C1381" t="s">
        <v>364</v>
      </c>
      <c r="D1381" t="s">
        <v>366</v>
      </c>
      <c r="E1381">
        <v>420208</v>
      </c>
      <c r="H1381" t="s">
        <v>1526</v>
      </c>
      <c r="K1381">
        <v>0</v>
      </c>
      <c r="M1381">
        <v>0</v>
      </c>
      <c r="O1381">
        <v>0</v>
      </c>
    </row>
    <row r="1382" spans="3:18" x14ac:dyDescent="0.3">
      <c r="K1382">
        <v>0</v>
      </c>
      <c r="M1382">
        <v>0</v>
      </c>
      <c r="O1382">
        <v>0</v>
      </c>
      <c r="R1382" t="s">
        <v>438</v>
      </c>
    </row>
    <row r="1383" spans="3:18" x14ac:dyDescent="0.3">
      <c r="C1383" t="s">
        <v>364</v>
      </c>
      <c r="D1383" t="s">
        <v>366</v>
      </c>
      <c r="E1383">
        <v>4420211</v>
      </c>
      <c r="H1383" t="s">
        <v>1527</v>
      </c>
      <c r="K1383">
        <v>0</v>
      </c>
      <c r="M1383">
        <v>0</v>
      </c>
      <c r="O1383">
        <v>0</v>
      </c>
    </row>
    <row r="1384" spans="3:18" x14ac:dyDescent="0.3">
      <c r="C1384" t="s">
        <v>364</v>
      </c>
      <c r="D1384" t="s">
        <v>366</v>
      </c>
      <c r="E1384">
        <v>4420212</v>
      </c>
      <c r="H1384" t="s">
        <v>1528</v>
      </c>
      <c r="K1384">
        <v>0</v>
      </c>
      <c r="M1384">
        <v>0</v>
      </c>
      <c r="O1384">
        <v>0</v>
      </c>
    </row>
    <row r="1385" spans="3:18" x14ac:dyDescent="0.3">
      <c r="K1385">
        <v>0</v>
      </c>
      <c r="M1385">
        <v>0</v>
      </c>
      <c r="O1385">
        <v>0</v>
      </c>
      <c r="R1385" t="s">
        <v>438</v>
      </c>
    </row>
    <row r="1386" spans="3:18" x14ac:dyDescent="0.3">
      <c r="C1386" t="s">
        <v>364</v>
      </c>
      <c r="D1386" t="s">
        <v>366</v>
      </c>
      <c r="E1386">
        <v>420600</v>
      </c>
      <c r="H1386" t="s">
        <v>1529</v>
      </c>
      <c r="K1386">
        <v>0</v>
      </c>
      <c r="M1386">
        <v>0</v>
      </c>
      <c r="O1386">
        <v>0</v>
      </c>
    </row>
    <row r="1387" spans="3:18" x14ac:dyDescent="0.3">
      <c r="E1387" t="s">
        <v>1530</v>
      </c>
      <c r="K1387">
        <v>0</v>
      </c>
      <c r="M1387">
        <v>0</v>
      </c>
      <c r="O1387">
        <v>0</v>
      </c>
      <c r="R1387" t="s">
        <v>438</v>
      </c>
    </row>
    <row r="1388" spans="3:18" x14ac:dyDescent="0.3">
      <c r="C1388" t="s">
        <v>364</v>
      </c>
      <c r="D1388" t="s">
        <v>366</v>
      </c>
      <c r="E1388">
        <v>4420502</v>
      </c>
      <c r="H1388" t="s">
        <v>1531</v>
      </c>
      <c r="K1388">
        <v>0</v>
      </c>
      <c r="M1388">
        <v>0</v>
      </c>
      <c r="O1388">
        <v>0</v>
      </c>
    </row>
    <row r="1389" spans="3:18" x14ac:dyDescent="0.3">
      <c r="C1389" t="s">
        <v>364</v>
      </c>
      <c r="D1389" t="s">
        <v>366</v>
      </c>
      <c r="E1389">
        <v>4420503</v>
      </c>
      <c r="H1389" t="s">
        <v>1532</v>
      </c>
      <c r="K1389">
        <v>0</v>
      </c>
      <c r="M1389">
        <v>0</v>
      </c>
      <c r="O1389">
        <v>0</v>
      </c>
    </row>
    <row r="1390" spans="3:18" x14ac:dyDescent="0.3">
      <c r="K1390">
        <v>0</v>
      </c>
      <c r="M1390">
        <v>0</v>
      </c>
      <c r="O1390">
        <v>0</v>
      </c>
      <c r="R1390" t="s">
        <v>438</v>
      </c>
    </row>
    <row r="1391" spans="3:18" x14ac:dyDescent="0.3">
      <c r="C1391" t="s">
        <v>364</v>
      </c>
      <c r="D1391" t="s">
        <v>366</v>
      </c>
      <c r="E1391">
        <v>420820</v>
      </c>
      <c r="H1391" t="s">
        <v>1533</v>
      </c>
      <c r="K1391">
        <v>0</v>
      </c>
      <c r="M1391">
        <v>0</v>
      </c>
      <c r="O1391">
        <v>0</v>
      </c>
    </row>
    <row r="1392" spans="3:18" x14ac:dyDescent="0.3">
      <c r="C1392" t="s">
        <v>364</v>
      </c>
      <c r="D1392" t="s">
        <v>366</v>
      </c>
      <c r="E1392">
        <v>420821</v>
      </c>
      <c r="H1392" t="s">
        <v>1534</v>
      </c>
      <c r="K1392">
        <v>0</v>
      </c>
      <c r="M1392">
        <v>0</v>
      </c>
      <c r="O1392">
        <v>0</v>
      </c>
    </row>
    <row r="1393" spans="3:18" x14ac:dyDescent="0.3">
      <c r="C1393" t="s">
        <v>364</v>
      </c>
      <c r="D1393" t="s">
        <v>366</v>
      </c>
      <c r="E1393">
        <v>420822</v>
      </c>
      <c r="H1393" t="s">
        <v>1535</v>
      </c>
      <c r="K1393">
        <v>0</v>
      </c>
      <c r="M1393">
        <v>0</v>
      </c>
      <c r="O1393">
        <v>0</v>
      </c>
    </row>
    <row r="1394" spans="3:18" x14ac:dyDescent="0.3">
      <c r="C1394" t="s">
        <v>364</v>
      </c>
      <c r="D1394" t="s">
        <v>366</v>
      </c>
      <c r="E1394">
        <v>420823</v>
      </c>
      <c r="H1394" t="s">
        <v>1536</v>
      </c>
      <c r="K1394">
        <v>0</v>
      </c>
      <c r="M1394">
        <v>0</v>
      </c>
      <c r="O1394">
        <v>0</v>
      </c>
    </row>
    <row r="1395" spans="3:18" x14ac:dyDescent="0.3">
      <c r="E1395" t="s">
        <v>1537</v>
      </c>
      <c r="K1395">
        <v>0</v>
      </c>
      <c r="M1395">
        <v>0</v>
      </c>
      <c r="O1395">
        <v>0</v>
      </c>
      <c r="R1395" t="s">
        <v>438</v>
      </c>
    </row>
    <row r="1396" spans="3:18" x14ac:dyDescent="0.3">
      <c r="C1396" t="s">
        <v>364</v>
      </c>
      <c r="D1396" t="s">
        <v>366</v>
      </c>
      <c r="E1396">
        <v>420800</v>
      </c>
      <c r="H1396" t="s">
        <v>1538</v>
      </c>
      <c r="K1396">
        <v>0</v>
      </c>
      <c r="M1396">
        <v>0</v>
      </c>
      <c r="O1396">
        <v>0</v>
      </c>
    </row>
    <row r="1397" spans="3:18" x14ac:dyDescent="0.3">
      <c r="C1397" t="s">
        <v>364</v>
      </c>
      <c r="D1397" t="s">
        <v>366</v>
      </c>
      <c r="E1397">
        <v>420801</v>
      </c>
      <c r="H1397" t="s">
        <v>1539</v>
      </c>
      <c r="K1397">
        <v>0</v>
      </c>
      <c r="M1397">
        <v>0</v>
      </c>
      <c r="O1397">
        <v>0</v>
      </c>
    </row>
    <row r="1398" spans="3:18" x14ac:dyDescent="0.3">
      <c r="C1398" t="s">
        <v>364</v>
      </c>
      <c r="D1398" t="s">
        <v>366</v>
      </c>
      <c r="E1398">
        <v>420802</v>
      </c>
      <c r="H1398" t="s">
        <v>1540</v>
      </c>
      <c r="K1398">
        <v>0</v>
      </c>
      <c r="M1398">
        <v>0</v>
      </c>
      <c r="O1398">
        <v>0</v>
      </c>
    </row>
    <row r="1399" spans="3:18" x14ac:dyDescent="0.3">
      <c r="C1399" t="s">
        <v>364</v>
      </c>
      <c r="D1399" t="s">
        <v>366</v>
      </c>
      <c r="E1399">
        <v>420803</v>
      </c>
      <c r="H1399" t="s">
        <v>1541</v>
      </c>
      <c r="K1399">
        <v>0</v>
      </c>
      <c r="M1399">
        <v>0</v>
      </c>
      <c r="O1399">
        <v>0</v>
      </c>
    </row>
    <row r="1400" spans="3:18" x14ac:dyDescent="0.3">
      <c r="E1400" t="s">
        <v>1542</v>
      </c>
      <c r="K1400">
        <v>0</v>
      </c>
      <c r="M1400">
        <v>0</v>
      </c>
      <c r="O1400">
        <v>0</v>
      </c>
      <c r="R1400" t="s">
        <v>438</v>
      </c>
    </row>
    <row r="1401" spans="3:18" x14ac:dyDescent="0.3">
      <c r="C1401" t="s">
        <v>364</v>
      </c>
      <c r="D1401" t="s">
        <v>366</v>
      </c>
      <c r="E1401">
        <v>421200</v>
      </c>
      <c r="H1401" t="s">
        <v>1543</v>
      </c>
      <c r="K1401">
        <v>0</v>
      </c>
      <c r="M1401">
        <v>0</v>
      </c>
      <c r="O1401">
        <v>0</v>
      </c>
    </row>
    <row r="1402" spans="3:18" x14ac:dyDescent="0.3">
      <c r="E1402" t="s">
        <v>1544</v>
      </c>
      <c r="K1402">
        <v>0</v>
      </c>
      <c r="M1402">
        <v>0</v>
      </c>
      <c r="O1402">
        <v>0</v>
      </c>
      <c r="R1402" t="s">
        <v>438</v>
      </c>
    </row>
    <row r="1403" spans="3:18" x14ac:dyDescent="0.3">
      <c r="C1403" t="s">
        <v>364</v>
      </c>
      <c r="D1403" t="s">
        <v>366</v>
      </c>
      <c r="E1403">
        <v>430104</v>
      </c>
      <c r="H1403" t="s">
        <v>1545</v>
      </c>
      <c r="K1403">
        <v>0</v>
      </c>
      <c r="M1403">
        <v>0</v>
      </c>
      <c r="O1403">
        <v>0</v>
      </c>
    </row>
    <row r="1404" spans="3:18" x14ac:dyDescent="0.3">
      <c r="E1404" t="s">
        <v>1546</v>
      </c>
      <c r="K1404">
        <v>0</v>
      </c>
      <c r="M1404">
        <v>0</v>
      </c>
      <c r="O1404">
        <v>0</v>
      </c>
      <c r="R1404" t="s">
        <v>438</v>
      </c>
    </row>
    <row r="1405" spans="3:18" x14ac:dyDescent="0.3">
      <c r="C1405" t="s">
        <v>364</v>
      </c>
      <c r="D1405" t="s">
        <v>366</v>
      </c>
      <c r="E1405">
        <v>421400</v>
      </c>
      <c r="H1405" t="s">
        <v>1547</v>
      </c>
      <c r="K1405">
        <v>0</v>
      </c>
      <c r="M1405">
        <v>0</v>
      </c>
      <c r="O1405">
        <v>0</v>
      </c>
    </row>
    <row r="1406" spans="3:18" x14ac:dyDescent="0.3">
      <c r="C1406" t="s">
        <v>364</v>
      </c>
      <c r="D1406" t="s">
        <v>366</v>
      </c>
      <c r="E1406">
        <v>500107</v>
      </c>
      <c r="H1406" t="s">
        <v>1548</v>
      </c>
      <c r="K1406">
        <v>0</v>
      </c>
      <c r="M1406">
        <v>0</v>
      </c>
      <c r="O1406">
        <v>0</v>
      </c>
    </row>
    <row r="1407" spans="3:18" x14ac:dyDescent="0.3">
      <c r="E1407" t="s">
        <v>1549</v>
      </c>
      <c r="K1407">
        <v>0</v>
      </c>
      <c r="M1407">
        <v>0</v>
      </c>
      <c r="O1407">
        <v>0</v>
      </c>
      <c r="R1407" t="s">
        <v>438</v>
      </c>
    </row>
    <row r="1408" spans="3:18" x14ac:dyDescent="0.3">
      <c r="C1408" t="s">
        <v>364</v>
      </c>
      <c r="D1408" t="s">
        <v>366</v>
      </c>
      <c r="E1408">
        <v>421100</v>
      </c>
      <c r="H1408" t="s">
        <v>1550</v>
      </c>
      <c r="K1408">
        <v>0</v>
      </c>
      <c r="M1408">
        <v>0</v>
      </c>
      <c r="O1408">
        <v>0</v>
      </c>
    </row>
    <row r="1409" spans="3:18" x14ac:dyDescent="0.3">
      <c r="E1409" t="s">
        <v>1551</v>
      </c>
      <c r="K1409">
        <v>0</v>
      </c>
      <c r="M1409">
        <v>0</v>
      </c>
      <c r="O1409">
        <v>0</v>
      </c>
      <c r="R1409" t="s">
        <v>438</v>
      </c>
    </row>
    <row r="1410" spans="3:18" x14ac:dyDescent="0.3">
      <c r="C1410" t="s">
        <v>364</v>
      </c>
      <c r="D1410" t="s">
        <v>366</v>
      </c>
      <c r="E1410">
        <v>421300</v>
      </c>
      <c r="H1410" t="s">
        <v>1552</v>
      </c>
      <c r="K1410">
        <v>0</v>
      </c>
      <c r="M1410">
        <v>0</v>
      </c>
      <c r="O1410">
        <v>0</v>
      </c>
    </row>
    <row r="1411" spans="3:18" x14ac:dyDescent="0.3">
      <c r="E1411" t="s">
        <v>1553</v>
      </c>
      <c r="K1411">
        <v>0</v>
      </c>
      <c r="M1411">
        <v>0</v>
      </c>
      <c r="O1411">
        <v>0</v>
      </c>
      <c r="R1411" t="s">
        <v>438</v>
      </c>
    </row>
    <row r="1412" spans="3:18" x14ac:dyDescent="0.3">
      <c r="C1412" t="s">
        <v>364</v>
      </c>
      <c r="D1412" t="s">
        <v>366</v>
      </c>
      <c r="E1412">
        <v>420608</v>
      </c>
      <c r="H1412" t="s">
        <v>1554</v>
      </c>
      <c r="K1412">
        <v>0</v>
      </c>
      <c r="M1412">
        <v>0</v>
      </c>
      <c r="O1412">
        <v>0</v>
      </c>
    </row>
    <row r="1413" spans="3:18" x14ac:dyDescent="0.3">
      <c r="C1413" t="s">
        <v>364</v>
      </c>
      <c r="D1413" t="s">
        <v>366</v>
      </c>
      <c r="E1413">
        <v>420701</v>
      </c>
      <c r="H1413" t="s">
        <v>1555</v>
      </c>
      <c r="K1413">
        <v>0</v>
      </c>
      <c r="M1413">
        <v>0</v>
      </c>
      <c r="O1413">
        <v>0</v>
      </c>
    </row>
    <row r="1414" spans="3:18" x14ac:dyDescent="0.3">
      <c r="C1414" t="s">
        <v>364</v>
      </c>
      <c r="D1414" t="s">
        <v>366</v>
      </c>
      <c r="E1414">
        <v>420702</v>
      </c>
      <c r="H1414" t="s">
        <v>1556</v>
      </c>
      <c r="K1414">
        <v>0</v>
      </c>
      <c r="M1414">
        <v>0</v>
      </c>
      <c r="O1414">
        <v>0</v>
      </c>
    </row>
    <row r="1415" spans="3:18" x14ac:dyDescent="0.3">
      <c r="C1415" t="s">
        <v>364</v>
      </c>
      <c r="D1415" t="s">
        <v>366</v>
      </c>
      <c r="E1415">
        <v>420703</v>
      </c>
      <c r="H1415" t="s">
        <v>1557</v>
      </c>
      <c r="K1415">
        <v>0</v>
      </c>
      <c r="M1415">
        <v>0</v>
      </c>
      <c r="O1415">
        <v>0</v>
      </c>
    </row>
    <row r="1416" spans="3:18" x14ac:dyDescent="0.3">
      <c r="C1416" t="s">
        <v>364</v>
      </c>
      <c r="D1416" t="s">
        <v>366</v>
      </c>
      <c r="E1416">
        <v>420704</v>
      </c>
      <c r="H1416" t="s">
        <v>1558</v>
      </c>
      <c r="K1416">
        <v>0</v>
      </c>
      <c r="M1416">
        <v>0</v>
      </c>
      <c r="O1416">
        <v>0</v>
      </c>
    </row>
    <row r="1417" spans="3:18" x14ac:dyDescent="0.3">
      <c r="C1417" t="s">
        <v>364</v>
      </c>
      <c r="D1417" t="s">
        <v>366</v>
      </c>
      <c r="E1417">
        <v>420705</v>
      </c>
      <c r="H1417" t="s">
        <v>1559</v>
      </c>
      <c r="K1417">
        <v>0</v>
      </c>
      <c r="M1417">
        <v>0</v>
      </c>
      <c r="O1417">
        <v>0</v>
      </c>
    </row>
    <row r="1418" spans="3:18" x14ac:dyDescent="0.3">
      <c r="C1418" t="s">
        <v>364</v>
      </c>
      <c r="D1418" t="s">
        <v>366</v>
      </c>
      <c r="E1418">
        <v>420706</v>
      </c>
      <c r="H1418" t="s">
        <v>1560</v>
      </c>
      <c r="K1418">
        <v>0</v>
      </c>
      <c r="M1418">
        <v>0</v>
      </c>
      <c r="O1418">
        <v>0</v>
      </c>
    </row>
    <row r="1419" spans="3:18" x14ac:dyDescent="0.3">
      <c r="C1419" t="s">
        <v>364</v>
      </c>
      <c r="D1419" t="s">
        <v>366</v>
      </c>
      <c r="E1419">
        <v>420707</v>
      </c>
      <c r="H1419" t="s">
        <v>1561</v>
      </c>
      <c r="K1419">
        <v>0</v>
      </c>
      <c r="M1419">
        <v>0</v>
      </c>
      <c r="O1419">
        <v>0</v>
      </c>
    </row>
    <row r="1420" spans="3:18" x14ac:dyDescent="0.3">
      <c r="C1420" t="s">
        <v>364</v>
      </c>
      <c r="D1420" t="s">
        <v>366</v>
      </c>
      <c r="E1420">
        <v>420708</v>
      </c>
      <c r="H1420" t="s">
        <v>1562</v>
      </c>
      <c r="K1420">
        <v>0</v>
      </c>
      <c r="M1420">
        <v>0</v>
      </c>
      <c r="O1420">
        <v>0</v>
      </c>
    </row>
    <row r="1421" spans="3:18" x14ac:dyDescent="0.3">
      <c r="C1421" t="s">
        <v>364</v>
      </c>
      <c r="D1421" t="s">
        <v>366</v>
      </c>
      <c r="E1421">
        <v>420711</v>
      </c>
      <c r="H1421" t="s">
        <v>1563</v>
      </c>
      <c r="K1421">
        <v>0</v>
      </c>
      <c r="M1421">
        <v>0</v>
      </c>
      <c r="O1421">
        <v>0</v>
      </c>
    </row>
    <row r="1422" spans="3:18" x14ac:dyDescent="0.3">
      <c r="C1422" t="s">
        <v>364</v>
      </c>
      <c r="D1422" t="s">
        <v>366</v>
      </c>
      <c r="E1422">
        <v>4410102</v>
      </c>
      <c r="H1422" t="s">
        <v>1564</v>
      </c>
      <c r="K1422">
        <v>0</v>
      </c>
      <c r="M1422">
        <v>0</v>
      </c>
      <c r="O1422">
        <v>0</v>
      </c>
    </row>
    <row r="1423" spans="3:18" x14ac:dyDescent="0.3">
      <c r="C1423" t="s">
        <v>364</v>
      </c>
      <c r="D1423" t="s">
        <v>366</v>
      </c>
      <c r="E1423">
        <v>4410103</v>
      </c>
      <c r="H1423" t="s">
        <v>1565</v>
      </c>
      <c r="K1423">
        <v>0</v>
      </c>
      <c r="M1423">
        <v>0</v>
      </c>
      <c r="O1423">
        <v>0</v>
      </c>
    </row>
    <row r="1424" spans="3:18" x14ac:dyDescent="0.3">
      <c r="C1424" t="s">
        <v>364</v>
      </c>
      <c r="D1424" t="s">
        <v>366</v>
      </c>
      <c r="E1424">
        <v>4420704</v>
      </c>
      <c r="H1424" t="s">
        <v>1558</v>
      </c>
      <c r="K1424">
        <v>0</v>
      </c>
      <c r="M1424">
        <v>0</v>
      </c>
      <c r="O1424">
        <v>0</v>
      </c>
    </row>
    <row r="1425" spans="3:18" x14ac:dyDescent="0.3">
      <c r="C1425" t="s">
        <v>364</v>
      </c>
      <c r="D1425" t="s">
        <v>366</v>
      </c>
      <c r="E1425">
        <v>4420750</v>
      </c>
      <c r="H1425" t="s">
        <v>1566</v>
      </c>
      <c r="K1425">
        <v>0</v>
      </c>
      <c r="M1425">
        <v>0</v>
      </c>
      <c r="O1425">
        <v>0</v>
      </c>
    </row>
    <row r="1426" spans="3:18" x14ac:dyDescent="0.3">
      <c r="C1426" t="s">
        <v>364</v>
      </c>
      <c r="D1426" t="s">
        <v>366</v>
      </c>
      <c r="E1426">
        <v>4420751</v>
      </c>
      <c r="H1426" t="s">
        <v>1567</v>
      </c>
      <c r="K1426">
        <v>0</v>
      </c>
      <c r="M1426">
        <v>0</v>
      </c>
      <c r="O1426">
        <v>0</v>
      </c>
    </row>
    <row r="1427" spans="3:18" x14ac:dyDescent="0.3">
      <c r="C1427" t="s">
        <v>364</v>
      </c>
      <c r="D1427" t="s">
        <v>366</v>
      </c>
      <c r="E1427">
        <v>4420910</v>
      </c>
      <c r="H1427" t="s">
        <v>1568</v>
      </c>
      <c r="K1427">
        <v>0</v>
      </c>
      <c r="M1427">
        <v>0</v>
      </c>
      <c r="O1427">
        <v>0</v>
      </c>
    </row>
    <row r="1428" spans="3:18" x14ac:dyDescent="0.3">
      <c r="C1428" t="s">
        <v>364</v>
      </c>
      <c r="D1428" t="s">
        <v>366</v>
      </c>
      <c r="E1428">
        <v>4420911</v>
      </c>
      <c r="H1428" t="s">
        <v>1569</v>
      </c>
      <c r="K1428">
        <v>0</v>
      </c>
      <c r="M1428">
        <v>0</v>
      </c>
      <c r="O1428">
        <v>0</v>
      </c>
    </row>
    <row r="1429" spans="3:18" x14ac:dyDescent="0.3">
      <c r="C1429" t="s">
        <v>364</v>
      </c>
      <c r="D1429" t="s">
        <v>366</v>
      </c>
      <c r="E1429">
        <v>5500112</v>
      </c>
      <c r="H1429" t="s">
        <v>1570</v>
      </c>
      <c r="K1429" s="37">
        <v>8050285.29</v>
      </c>
      <c r="M1429" s="37">
        <v>6716969.3399999999</v>
      </c>
      <c r="O1429" s="37">
        <v>1333315.95</v>
      </c>
      <c r="Q1429">
        <v>19.8</v>
      </c>
    </row>
    <row r="1430" spans="3:18" x14ac:dyDescent="0.3">
      <c r="C1430" t="s">
        <v>364</v>
      </c>
      <c r="D1430" t="s">
        <v>366</v>
      </c>
      <c r="E1430">
        <v>5500114</v>
      </c>
      <c r="H1430" t="s">
        <v>1571</v>
      </c>
      <c r="K1430">
        <v>0</v>
      </c>
      <c r="M1430">
        <v>0</v>
      </c>
      <c r="O1430">
        <v>0</v>
      </c>
    </row>
    <row r="1431" spans="3:18" x14ac:dyDescent="0.3">
      <c r="C1431" t="s">
        <v>364</v>
      </c>
      <c r="D1431" t="s">
        <v>366</v>
      </c>
      <c r="E1431">
        <v>5500118</v>
      </c>
      <c r="H1431" t="s">
        <v>1572</v>
      </c>
      <c r="K1431">
        <v>0</v>
      </c>
      <c r="M1431">
        <v>0</v>
      </c>
      <c r="O1431">
        <v>0</v>
      </c>
    </row>
    <row r="1432" spans="3:18" x14ac:dyDescent="0.3">
      <c r="C1432" t="s">
        <v>364</v>
      </c>
      <c r="D1432" t="s">
        <v>366</v>
      </c>
      <c r="E1432">
        <v>5540007</v>
      </c>
      <c r="H1432" t="s">
        <v>1573</v>
      </c>
      <c r="K1432">
        <v>0</v>
      </c>
      <c r="M1432">
        <v>0</v>
      </c>
      <c r="O1432">
        <v>0</v>
      </c>
    </row>
    <row r="1433" spans="3:18" x14ac:dyDescent="0.3">
      <c r="E1433" t="s">
        <v>1574</v>
      </c>
      <c r="K1433" s="37">
        <v>8050285.29</v>
      </c>
      <c r="M1433" s="37">
        <v>6716969.3399999999</v>
      </c>
      <c r="O1433" s="37">
        <v>1333315.95</v>
      </c>
      <c r="Q1433">
        <v>19.8</v>
      </c>
      <c r="R1433" t="s">
        <v>438</v>
      </c>
    </row>
    <row r="1434" spans="3:18" x14ac:dyDescent="0.3">
      <c r="E1434" t="s">
        <v>1575</v>
      </c>
      <c r="K1434" s="37">
        <v>-15507805.33</v>
      </c>
      <c r="M1434" s="37">
        <v>-14158397.1</v>
      </c>
      <c r="O1434" s="37">
        <v>-1349408.23</v>
      </c>
      <c r="Q1434">
        <v>-9.5</v>
      </c>
      <c r="R1434" t="s">
        <v>420</v>
      </c>
    </row>
    <row r="1435" spans="3:18" x14ac:dyDescent="0.3">
      <c r="C1435" t="s">
        <v>364</v>
      </c>
      <c r="D1435" t="s">
        <v>366</v>
      </c>
      <c r="E1435">
        <v>5510138</v>
      </c>
      <c r="H1435" t="s">
        <v>1576</v>
      </c>
      <c r="K1435">
        <v>850.1</v>
      </c>
      <c r="M1435">
        <v>0</v>
      </c>
      <c r="O1435">
        <v>850.1</v>
      </c>
    </row>
    <row r="1436" spans="3:18" x14ac:dyDescent="0.3">
      <c r="C1436" t="s">
        <v>364</v>
      </c>
      <c r="D1436" t="s">
        <v>366</v>
      </c>
      <c r="E1436">
        <v>5510156</v>
      </c>
      <c r="H1436" t="s">
        <v>1577</v>
      </c>
      <c r="K1436" s="37">
        <v>33127.75</v>
      </c>
      <c r="M1436">
        <v>0</v>
      </c>
      <c r="O1436" s="37">
        <v>33127.75</v>
      </c>
    </row>
    <row r="1437" spans="3:18" x14ac:dyDescent="0.3">
      <c r="K1437" s="37">
        <v>33977.85</v>
      </c>
      <c r="M1437">
        <v>0</v>
      </c>
      <c r="O1437" s="37">
        <v>33977.85</v>
      </c>
      <c r="R1437" t="s">
        <v>438</v>
      </c>
    </row>
    <row r="1438" spans="3:18" x14ac:dyDescent="0.3">
      <c r="E1438" t="s">
        <v>1578</v>
      </c>
    </row>
    <row r="1439" spans="3:18" x14ac:dyDescent="0.3">
      <c r="C1439" t="s">
        <v>364</v>
      </c>
      <c r="D1439" t="s">
        <v>366</v>
      </c>
      <c r="E1439">
        <v>510100</v>
      </c>
      <c r="H1439" t="s">
        <v>1579</v>
      </c>
      <c r="K1439">
        <v>0</v>
      </c>
      <c r="M1439">
        <v>0</v>
      </c>
      <c r="O1439">
        <v>0</v>
      </c>
    </row>
    <row r="1440" spans="3:18" x14ac:dyDescent="0.3">
      <c r="C1440" t="s">
        <v>364</v>
      </c>
      <c r="D1440" t="s">
        <v>366</v>
      </c>
      <c r="E1440">
        <v>510101</v>
      </c>
      <c r="H1440" t="s">
        <v>1580</v>
      </c>
      <c r="K1440">
        <v>0</v>
      </c>
      <c r="M1440">
        <v>0</v>
      </c>
      <c r="O1440">
        <v>0</v>
      </c>
    </row>
    <row r="1441" spans="3:15" x14ac:dyDescent="0.3">
      <c r="C1441" t="s">
        <v>364</v>
      </c>
      <c r="D1441" t="s">
        <v>366</v>
      </c>
      <c r="E1441">
        <v>510102</v>
      </c>
      <c r="H1441" t="s">
        <v>1581</v>
      </c>
      <c r="K1441">
        <v>0</v>
      </c>
      <c r="M1441">
        <v>0</v>
      </c>
      <c r="O1441">
        <v>0</v>
      </c>
    </row>
    <row r="1442" spans="3:15" x14ac:dyDescent="0.3">
      <c r="C1442" t="s">
        <v>364</v>
      </c>
      <c r="D1442" t="s">
        <v>366</v>
      </c>
      <c r="E1442">
        <v>510103</v>
      </c>
      <c r="H1442" t="s">
        <v>1582</v>
      </c>
      <c r="K1442">
        <v>0</v>
      </c>
      <c r="M1442">
        <v>0</v>
      </c>
      <c r="O1442">
        <v>0</v>
      </c>
    </row>
    <row r="1443" spans="3:15" x14ac:dyDescent="0.3">
      <c r="C1443" t="s">
        <v>364</v>
      </c>
      <c r="D1443" t="s">
        <v>366</v>
      </c>
      <c r="E1443">
        <v>510104</v>
      </c>
      <c r="H1443" t="s">
        <v>1583</v>
      </c>
      <c r="K1443">
        <v>0</v>
      </c>
      <c r="M1443">
        <v>0</v>
      </c>
      <c r="O1443">
        <v>0</v>
      </c>
    </row>
    <row r="1444" spans="3:15" x14ac:dyDescent="0.3">
      <c r="C1444" t="s">
        <v>364</v>
      </c>
      <c r="D1444" t="s">
        <v>366</v>
      </c>
      <c r="E1444">
        <v>510105</v>
      </c>
      <c r="H1444" t="s">
        <v>1584</v>
      </c>
      <c r="K1444">
        <v>0</v>
      </c>
      <c r="M1444">
        <v>0</v>
      </c>
      <c r="O1444">
        <v>0</v>
      </c>
    </row>
    <row r="1445" spans="3:15" x14ac:dyDescent="0.3">
      <c r="C1445" t="s">
        <v>364</v>
      </c>
      <c r="D1445" t="s">
        <v>366</v>
      </c>
      <c r="E1445">
        <v>510107</v>
      </c>
      <c r="H1445" t="s">
        <v>1585</v>
      </c>
      <c r="K1445">
        <v>0</v>
      </c>
      <c r="M1445">
        <v>0</v>
      </c>
      <c r="O1445">
        <v>0</v>
      </c>
    </row>
    <row r="1446" spans="3:15" x14ac:dyDescent="0.3">
      <c r="C1446" t="s">
        <v>364</v>
      </c>
      <c r="D1446" t="s">
        <v>366</v>
      </c>
      <c r="E1446">
        <v>510108</v>
      </c>
      <c r="H1446" t="s">
        <v>1586</v>
      </c>
      <c r="K1446">
        <v>0</v>
      </c>
      <c r="M1446">
        <v>0</v>
      </c>
      <c r="O1446">
        <v>0</v>
      </c>
    </row>
    <row r="1447" spans="3:15" x14ac:dyDescent="0.3">
      <c r="C1447" t="s">
        <v>364</v>
      </c>
      <c r="D1447" t="s">
        <v>366</v>
      </c>
      <c r="E1447">
        <v>510109</v>
      </c>
      <c r="H1447" t="s">
        <v>1587</v>
      </c>
      <c r="K1447">
        <v>0</v>
      </c>
      <c r="M1447">
        <v>0</v>
      </c>
      <c r="O1447">
        <v>0</v>
      </c>
    </row>
    <row r="1448" spans="3:15" x14ac:dyDescent="0.3">
      <c r="C1448" t="s">
        <v>364</v>
      </c>
      <c r="D1448" t="s">
        <v>366</v>
      </c>
      <c r="E1448">
        <v>510110</v>
      </c>
      <c r="H1448" t="s">
        <v>1588</v>
      </c>
      <c r="K1448">
        <v>0</v>
      </c>
      <c r="M1448">
        <v>0</v>
      </c>
      <c r="O1448">
        <v>0</v>
      </c>
    </row>
    <row r="1449" spans="3:15" x14ac:dyDescent="0.3">
      <c r="C1449" t="s">
        <v>364</v>
      </c>
      <c r="D1449" t="s">
        <v>366</v>
      </c>
      <c r="E1449">
        <v>510111</v>
      </c>
      <c r="H1449" t="s">
        <v>1589</v>
      </c>
      <c r="K1449">
        <v>0</v>
      </c>
      <c r="M1449">
        <v>0</v>
      </c>
      <c r="O1449">
        <v>0</v>
      </c>
    </row>
    <row r="1450" spans="3:15" x14ac:dyDescent="0.3">
      <c r="C1450" t="s">
        <v>364</v>
      </c>
      <c r="D1450" t="s">
        <v>366</v>
      </c>
      <c r="E1450">
        <v>510112</v>
      </c>
      <c r="H1450" t="s">
        <v>1590</v>
      </c>
      <c r="K1450">
        <v>0</v>
      </c>
      <c r="M1450">
        <v>0</v>
      </c>
      <c r="O1450">
        <v>0</v>
      </c>
    </row>
    <row r="1451" spans="3:15" x14ac:dyDescent="0.3">
      <c r="C1451" t="s">
        <v>364</v>
      </c>
      <c r="D1451" t="s">
        <v>366</v>
      </c>
      <c r="E1451">
        <v>510113</v>
      </c>
      <c r="H1451" t="s">
        <v>1591</v>
      </c>
      <c r="K1451">
        <v>0</v>
      </c>
      <c r="M1451">
        <v>0</v>
      </c>
      <c r="O1451">
        <v>0</v>
      </c>
    </row>
    <row r="1452" spans="3:15" x14ac:dyDescent="0.3">
      <c r="C1452" t="s">
        <v>364</v>
      </c>
      <c r="D1452" t="s">
        <v>366</v>
      </c>
      <c r="E1452">
        <v>510114</v>
      </c>
      <c r="H1452" t="s">
        <v>1592</v>
      </c>
      <c r="K1452">
        <v>0</v>
      </c>
      <c r="M1452">
        <v>0</v>
      </c>
      <c r="O1452">
        <v>0</v>
      </c>
    </row>
    <row r="1453" spans="3:15" x14ac:dyDescent="0.3">
      <c r="C1453" t="s">
        <v>364</v>
      </c>
      <c r="D1453" t="s">
        <v>366</v>
      </c>
      <c r="E1453">
        <v>510115</v>
      </c>
      <c r="H1453" t="s">
        <v>1593</v>
      </c>
      <c r="K1453">
        <v>0</v>
      </c>
      <c r="M1453">
        <v>0</v>
      </c>
      <c r="O1453">
        <v>0</v>
      </c>
    </row>
    <row r="1454" spans="3:15" x14ac:dyDescent="0.3">
      <c r="C1454" t="s">
        <v>364</v>
      </c>
      <c r="D1454" t="s">
        <v>366</v>
      </c>
      <c r="E1454">
        <v>510116</v>
      </c>
      <c r="H1454" t="s">
        <v>1594</v>
      </c>
      <c r="K1454">
        <v>0</v>
      </c>
      <c r="M1454">
        <v>0</v>
      </c>
      <c r="O1454">
        <v>0</v>
      </c>
    </row>
    <row r="1455" spans="3:15" x14ac:dyDescent="0.3">
      <c r="C1455" t="s">
        <v>364</v>
      </c>
      <c r="D1455" t="s">
        <v>366</v>
      </c>
      <c r="E1455">
        <v>510118</v>
      </c>
      <c r="H1455" t="s">
        <v>1595</v>
      </c>
      <c r="K1455">
        <v>0</v>
      </c>
      <c r="M1455">
        <v>0</v>
      </c>
      <c r="O1455">
        <v>0</v>
      </c>
    </row>
    <row r="1456" spans="3:15" x14ac:dyDescent="0.3">
      <c r="C1456" t="s">
        <v>364</v>
      </c>
      <c r="D1456" t="s">
        <v>366</v>
      </c>
      <c r="E1456">
        <v>510119</v>
      </c>
      <c r="H1456" t="s">
        <v>1596</v>
      </c>
      <c r="K1456">
        <v>0</v>
      </c>
      <c r="M1456">
        <v>0</v>
      </c>
      <c r="O1456">
        <v>0</v>
      </c>
    </row>
    <row r="1457" spans="3:15" x14ac:dyDescent="0.3">
      <c r="C1457" t="s">
        <v>364</v>
      </c>
      <c r="D1457" t="s">
        <v>366</v>
      </c>
      <c r="E1457">
        <v>510120</v>
      </c>
      <c r="H1457" t="s">
        <v>1597</v>
      </c>
      <c r="K1457">
        <v>0</v>
      </c>
      <c r="M1457">
        <v>0</v>
      </c>
      <c r="O1457">
        <v>0</v>
      </c>
    </row>
    <row r="1458" spans="3:15" x14ac:dyDescent="0.3">
      <c r="C1458" t="s">
        <v>364</v>
      </c>
      <c r="D1458" t="s">
        <v>366</v>
      </c>
      <c r="E1458">
        <v>510121</v>
      </c>
      <c r="H1458" t="s">
        <v>1598</v>
      </c>
      <c r="K1458">
        <v>0</v>
      </c>
      <c r="M1458">
        <v>0</v>
      </c>
      <c r="O1458">
        <v>0</v>
      </c>
    </row>
    <row r="1459" spans="3:15" x14ac:dyDescent="0.3">
      <c r="C1459" t="s">
        <v>364</v>
      </c>
      <c r="D1459" t="s">
        <v>366</v>
      </c>
      <c r="E1459">
        <v>510122</v>
      </c>
      <c r="H1459" t="s">
        <v>1599</v>
      </c>
      <c r="K1459">
        <v>0</v>
      </c>
      <c r="M1459">
        <v>0</v>
      </c>
      <c r="O1459">
        <v>0</v>
      </c>
    </row>
    <row r="1460" spans="3:15" x14ac:dyDescent="0.3">
      <c r="C1460" t="s">
        <v>364</v>
      </c>
      <c r="D1460" t="s">
        <v>366</v>
      </c>
      <c r="E1460">
        <v>510123</v>
      </c>
      <c r="H1460" t="s">
        <v>1600</v>
      </c>
      <c r="K1460">
        <v>0</v>
      </c>
      <c r="M1460">
        <v>0</v>
      </c>
      <c r="O1460">
        <v>0</v>
      </c>
    </row>
    <row r="1461" spans="3:15" x14ac:dyDescent="0.3">
      <c r="C1461" t="s">
        <v>364</v>
      </c>
      <c r="D1461" t="s">
        <v>366</v>
      </c>
      <c r="E1461">
        <v>510124</v>
      </c>
      <c r="H1461" t="s">
        <v>1601</v>
      </c>
      <c r="K1461">
        <v>0</v>
      </c>
      <c r="M1461">
        <v>0</v>
      </c>
      <c r="O1461">
        <v>0</v>
      </c>
    </row>
    <row r="1462" spans="3:15" x14ac:dyDescent="0.3">
      <c r="C1462" t="s">
        <v>364</v>
      </c>
      <c r="D1462" t="s">
        <v>366</v>
      </c>
      <c r="E1462">
        <v>510125</v>
      </c>
      <c r="H1462" t="s">
        <v>1602</v>
      </c>
      <c r="K1462">
        <v>0</v>
      </c>
      <c r="M1462">
        <v>0</v>
      </c>
      <c r="O1462">
        <v>0</v>
      </c>
    </row>
    <row r="1463" spans="3:15" x14ac:dyDescent="0.3">
      <c r="C1463" t="s">
        <v>364</v>
      </c>
      <c r="D1463" t="s">
        <v>366</v>
      </c>
      <c r="E1463">
        <v>510126</v>
      </c>
      <c r="H1463" t="s">
        <v>1603</v>
      </c>
      <c r="K1463">
        <v>0</v>
      </c>
      <c r="M1463">
        <v>0</v>
      </c>
      <c r="O1463">
        <v>0</v>
      </c>
    </row>
    <row r="1464" spans="3:15" x14ac:dyDescent="0.3">
      <c r="C1464" t="s">
        <v>364</v>
      </c>
      <c r="D1464" t="s">
        <v>366</v>
      </c>
      <c r="E1464">
        <v>510127</v>
      </c>
      <c r="H1464" t="s">
        <v>1604</v>
      </c>
      <c r="K1464">
        <v>0</v>
      </c>
      <c r="M1464">
        <v>0</v>
      </c>
      <c r="O1464">
        <v>0</v>
      </c>
    </row>
    <row r="1465" spans="3:15" x14ac:dyDescent="0.3">
      <c r="C1465" t="s">
        <v>364</v>
      </c>
      <c r="D1465" t="s">
        <v>366</v>
      </c>
      <c r="E1465">
        <v>510128</v>
      </c>
      <c r="H1465" t="s">
        <v>1605</v>
      </c>
      <c r="K1465">
        <v>0</v>
      </c>
      <c r="M1465">
        <v>0</v>
      </c>
      <c r="O1465">
        <v>0</v>
      </c>
    </row>
    <row r="1466" spans="3:15" x14ac:dyDescent="0.3">
      <c r="C1466" t="s">
        <v>364</v>
      </c>
      <c r="D1466" t="s">
        <v>366</v>
      </c>
      <c r="E1466">
        <v>510129</v>
      </c>
      <c r="H1466" t="s">
        <v>1606</v>
      </c>
      <c r="K1466">
        <v>0</v>
      </c>
      <c r="M1466">
        <v>0</v>
      </c>
      <c r="O1466">
        <v>0</v>
      </c>
    </row>
    <row r="1467" spans="3:15" x14ac:dyDescent="0.3">
      <c r="C1467" t="s">
        <v>364</v>
      </c>
      <c r="D1467" t="s">
        <v>366</v>
      </c>
      <c r="E1467">
        <v>510130</v>
      </c>
      <c r="H1467" t="s">
        <v>1607</v>
      </c>
      <c r="K1467">
        <v>0</v>
      </c>
      <c r="M1467">
        <v>0</v>
      </c>
      <c r="O1467">
        <v>0</v>
      </c>
    </row>
    <row r="1468" spans="3:15" x14ac:dyDescent="0.3">
      <c r="C1468" t="s">
        <v>364</v>
      </c>
      <c r="D1468" t="s">
        <v>366</v>
      </c>
      <c r="E1468">
        <v>510148</v>
      </c>
      <c r="H1468" t="s">
        <v>1608</v>
      </c>
      <c r="K1468">
        <v>0</v>
      </c>
      <c r="M1468">
        <v>0</v>
      </c>
      <c r="O1468">
        <v>0</v>
      </c>
    </row>
    <row r="1469" spans="3:15" x14ac:dyDescent="0.3">
      <c r="C1469" t="s">
        <v>364</v>
      </c>
      <c r="D1469" t="s">
        <v>366</v>
      </c>
      <c r="E1469">
        <v>5510100</v>
      </c>
      <c r="H1469" t="s">
        <v>1579</v>
      </c>
      <c r="K1469">
        <v>0</v>
      </c>
      <c r="M1469">
        <v>0</v>
      </c>
      <c r="O1469">
        <v>0</v>
      </c>
    </row>
    <row r="1470" spans="3:15" x14ac:dyDescent="0.3">
      <c r="C1470" t="s">
        <v>364</v>
      </c>
      <c r="D1470" t="s">
        <v>366</v>
      </c>
      <c r="E1470">
        <v>5510101</v>
      </c>
      <c r="H1470" t="s">
        <v>1580</v>
      </c>
      <c r="K1470">
        <v>0</v>
      </c>
      <c r="M1470">
        <v>0</v>
      </c>
      <c r="O1470">
        <v>0</v>
      </c>
    </row>
    <row r="1471" spans="3:15" x14ac:dyDescent="0.3">
      <c r="C1471" t="s">
        <v>364</v>
      </c>
      <c r="D1471" t="s">
        <v>366</v>
      </c>
      <c r="E1471">
        <v>5510102</v>
      </c>
      <c r="H1471" t="s">
        <v>1581</v>
      </c>
      <c r="K1471">
        <v>0</v>
      </c>
      <c r="M1471">
        <v>0</v>
      </c>
      <c r="O1471">
        <v>0</v>
      </c>
    </row>
    <row r="1472" spans="3:15" x14ac:dyDescent="0.3">
      <c r="C1472" t="s">
        <v>364</v>
      </c>
      <c r="D1472" t="s">
        <v>366</v>
      </c>
      <c r="E1472">
        <v>5510104</v>
      </c>
      <c r="H1472" t="s">
        <v>1583</v>
      </c>
      <c r="K1472">
        <v>0</v>
      </c>
      <c r="M1472">
        <v>0</v>
      </c>
      <c r="O1472">
        <v>0</v>
      </c>
    </row>
    <row r="1473" spans="3:18" x14ac:dyDescent="0.3">
      <c r="C1473" t="s">
        <v>364</v>
      </c>
      <c r="D1473" t="s">
        <v>366</v>
      </c>
      <c r="E1473">
        <v>5510108</v>
      </c>
      <c r="H1473" t="s">
        <v>1586</v>
      </c>
      <c r="K1473">
        <v>0</v>
      </c>
      <c r="M1473">
        <v>0</v>
      </c>
      <c r="O1473">
        <v>0</v>
      </c>
    </row>
    <row r="1474" spans="3:18" x14ac:dyDescent="0.3">
      <c r="C1474" t="s">
        <v>364</v>
      </c>
      <c r="D1474" t="s">
        <v>366</v>
      </c>
      <c r="E1474">
        <v>5510112</v>
      </c>
      <c r="H1474" t="s">
        <v>1590</v>
      </c>
      <c r="K1474">
        <v>0</v>
      </c>
      <c r="M1474">
        <v>0</v>
      </c>
      <c r="O1474">
        <v>0</v>
      </c>
    </row>
    <row r="1475" spans="3:18" x14ac:dyDescent="0.3">
      <c r="C1475" t="s">
        <v>364</v>
      </c>
      <c r="D1475" t="s">
        <v>366</v>
      </c>
      <c r="E1475">
        <v>5510113</v>
      </c>
      <c r="H1475" t="s">
        <v>1591</v>
      </c>
      <c r="K1475">
        <v>0</v>
      </c>
      <c r="M1475">
        <v>0</v>
      </c>
      <c r="O1475">
        <v>0</v>
      </c>
    </row>
    <row r="1476" spans="3:18" x14ac:dyDescent="0.3">
      <c r="C1476" t="s">
        <v>364</v>
      </c>
      <c r="D1476" t="s">
        <v>366</v>
      </c>
      <c r="E1476">
        <v>5510115</v>
      </c>
      <c r="H1476" t="s">
        <v>1593</v>
      </c>
      <c r="K1476">
        <v>0</v>
      </c>
      <c r="M1476">
        <v>0</v>
      </c>
      <c r="O1476">
        <v>0</v>
      </c>
    </row>
    <row r="1477" spans="3:18" x14ac:dyDescent="0.3">
      <c r="C1477" t="s">
        <v>364</v>
      </c>
      <c r="D1477" t="s">
        <v>366</v>
      </c>
      <c r="E1477">
        <v>5510116</v>
      </c>
      <c r="H1477" t="s">
        <v>1594</v>
      </c>
      <c r="K1477">
        <v>0</v>
      </c>
      <c r="M1477">
        <v>0</v>
      </c>
      <c r="O1477">
        <v>0</v>
      </c>
    </row>
    <row r="1478" spans="3:18" x14ac:dyDescent="0.3">
      <c r="C1478" t="s">
        <v>364</v>
      </c>
      <c r="D1478" t="s">
        <v>366</v>
      </c>
      <c r="E1478">
        <v>5510118</v>
      </c>
      <c r="H1478" t="s">
        <v>1595</v>
      </c>
      <c r="K1478">
        <v>0</v>
      </c>
      <c r="M1478">
        <v>0</v>
      </c>
      <c r="O1478">
        <v>0</v>
      </c>
    </row>
    <row r="1479" spans="3:18" x14ac:dyDescent="0.3">
      <c r="C1479" t="s">
        <v>364</v>
      </c>
      <c r="D1479" t="s">
        <v>366</v>
      </c>
      <c r="E1479">
        <v>5510121</v>
      </c>
      <c r="H1479" t="s">
        <v>1598</v>
      </c>
      <c r="K1479">
        <v>0</v>
      </c>
      <c r="M1479">
        <v>0</v>
      </c>
      <c r="O1479">
        <v>0</v>
      </c>
    </row>
    <row r="1480" spans="3:18" x14ac:dyDescent="0.3">
      <c r="C1480" t="s">
        <v>364</v>
      </c>
      <c r="D1480" t="s">
        <v>366</v>
      </c>
      <c r="E1480">
        <v>5510141</v>
      </c>
      <c r="H1480" t="s">
        <v>1609</v>
      </c>
      <c r="K1480">
        <v>0</v>
      </c>
      <c r="M1480">
        <v>0</v>
      </c>
      <c r="O1480">
        <v>0</v>
      </c>
    </row>
    <row r="1481" spans="3:18" x14ac:dyDescent="0.3">
      <c r="C1481" t="s">
        <v>364</v>
      </c>
      <c r="D1481" t="s">
        <v>366</v>
      </c>
      <c r="E1481">
        <v>5510148</v>
      </c>
      <c r="H1481" t="s">
        <v>1610</v>
      </c>
      <c r="K1481" s="37">
        <v>283200</v>
      </c>
      <c r="M1481" s="37">
        <v>228000</v>
      </c>
      <c r="O1481" s="37">
        <v>55200</v>
      </c>
      <c r="Q1481">
        <v>24.2</v>
      </c>
    </row>
    <row r="1482" spans="3:18" x14ac:dyDescent="0.3">
      <c r="E1482" t="s">
        <v>1578</v>
      </c>
      <c r="K1482" s="37">
        <v>283200</v>
      </c>
      <c r="M1482" s="37">
        <v>228000</v>
      </c>
      <c r="O1482" s="37">
        <v>55200</v>
      </c>
      <c r="Q1482">
        <v>24.2</v>
      </c>
      <c r="R1482" t="s">
        <v>438</v>
      </c>
    </row>
    <row r="1483" spans="3:18" x14ac:dyDescent="0.3">
      <c r="C1483" t="s">
        <v>364</v>
      </c>
      <c r="D1483" t="s">
        <v>366</v>
      </c>
      <c r="E1483">
        <v>510106</v>
      </c>
      <c r="H1483" t="s">
        <v>1611</v>
      </c>
      <c r="K1483">
        <v>0</v>
      </c>
      <c r="M1483">
        <v>0</v>
      </c>
      <c r="O1483">
        <v>0</v>
      </c>
    </row>
    <row r="1484" spans="3:18" x14ac:dyDescent="0.3">
      <c r="C1484" t="s">
        <v>364</v>
      </c>
      <c r="D1484" t="s">
        <v>366</v>
      </c>
      <c r="E1484">
        <v>510117</v>
      </c>
      <c r="H1484" t="s">
        <v>1612</v>
      </c>
      <c r="K1484">
        <v>0</v>
      </c>
      <c r="M1484">
        <v>0</v>
      </c>
      <c r="O1484">
        <v>0</v>
      </c>
    </row>
    <row r="1485" spans="3:18" x14ac:dyDescent="0.3">
      <c r="C1485" t="s">
        <v>364</v>
      </c>
      <c r="D1485" t="s">
        <v>366</v>
      </c>
      <c r="E1485">
        <v>510200</v>
      </c>
      <c r="H1485" t="s">
        <v>1613</v>
      </c>
      <c r="K1485">
        <v>0</v>
      </c>
      <c r="M1485">
        <v>0</v>
      </c>
      <c r="O1485">
        <v>0</v>
      </c>
    </row>
    <row r="1486" spans="3:18" x14ac:dyDescent="0.3">
      <c r="C1486" t="s">
        <v>364</v>
      </c>
      <c r="D1486" t="s">
        <v>366</v>
      </c>
      <c r="E1486">
        <v>510201</v>
      </c>
      <c r="H1486" t="s">
        <v>1614</v>
      </c>
      <c r="K1486">
        <v>0</v>
      </c>
      <c r="M1486">
        <v>0</v>
      </c>
      <c r="O1486">
        <v>0</v>
      </c>
    </row>
    <row r="1487" spans="3:18" x14ac:dyDescent="0.3">
      <c r="C1487" t="s">
        <v>364</v>
      </c>
      <c r="D1487" t="s">
        <v>366</v>
      </c>
      <c r="E1487">
        <v>510202</v>
      </c>
      <c r="H1487" t="s">
        <v>1615</v>
      </c>
      <c r="K1487">
        <v>0</v>
      </c>
      <c r="M1487">
        <v>0</v>
      </c>
      <c r="O1487">
        <v>0</v>
      </c>
    </row>
    <row r="1488" spans="3:18" x14ac:dyDescent="0.3">
      <c r="C1488" t="s">
        <v>364</v>
      </c>
      <c r="D1488" t="s">
        <v>366</v>
      </c>
      <c r="E1488">
        <v>510203</v>
      </c>
      <c r="H1488" t="s">
        <v>1616</v>
      </c>
      <c r="K1488">
        <v>0</v>
      </c>
      <c r="M1488">
        <v>0</v>
      </c>
      <c r="O1488">
        <v>0</v>
      </c>
    </row>
    <row r="1489" spans="3:15" x14ac:dyDescent="0.3">
      <c r="C1489" t="s">
        <v>364</v>
      </c>
      <c r="D1489" t="s">
        <v>366</v>
      </c>
      <c r="E1489">
        <v>510204</v>
      </c>
      <c r="H1489" t="s">
        <v>1617</v>
      </c>
      <c r="K1489">
        <v>0</v>
      </c>
      <c r="M1489">
        <v>0</v>
      </c>
      <c r="O1489">
        <v>0</v>
      </c>
    </row>
    <row r="1490" spans="3:15" x14ac:dyDescent="0.3">
      <c r="C1490" t="s">
        <v>364</v>
      </c>
      <c r="D1490" t="s">
        <v>366</v>
      </c>
      <c r="E1490">
        <v>510205</v>
      </c>
      <c r="H1490" t="s">
        <v>1618</v>
      </c>
      <c r="K1490">
        <v>0</v>
      </c>
      <c r="M1490">
        <v>0</v>
      </c>
      <c r="O1490">
        <v>0</v>
      </c>
    </row>
    <row r="1491" spans="3:15" x14ac:dyDescent="0.3">
      <c r="C1491" t="s">
        <v>364</v>
      </c>
      <c r="D1491" t="s">
        <v>366</v>
      </c>
      <c r="E1491">
        <v>510206</v>
      </c>
      <c r="H1491" t="s">
        <v>1619</v>
      </c>
      <c r="K1491">
        <v>0</v>
      </c>
      <c r="M1491">
        <v>0</v>
      </c>
      <c r="O1491">
        <v>0</v>
      </c>
    </row>
    <row r="1492" spans="3:15" x14ac:dyDescent="0.3">
      <c r="C1492" t="s">
        <v>364</v>
      </c>
      <c r="D1492" t="s">
        <v>366</v>
      </c>
      <c r="E1492">
        <v>510207</v>
      </c>
      <c r="H1492" t="s">
        <v>1620</v>
      </c>
      <c r="K1492">
        <v>0</v>
      </c>
      <c r="M1492">
        <v>0</v>
      </c>
      <c r="O1492">
        <v>0</v>
      </c>
    </row>
    <row r="1493" spans="3:15" x14ac:dyDescent="0.3">
      <c r="C1493" t="s">
        <v>364</v>
      </c>
      <c r="D1493" t="s">
        <v>366</v>
      </c>
      <c r="E1493">
        <v>510300</v>
      </c>
      <c r="H1493" t="s">
        <v>1621</v>
      </c>
      <c r="K1493">
        <v>0</v>
      </c>
      <c r="M1493">
        <v>0</v>
      </c>
      <c r="O1493">
        <v>0</v>
      </c>
    </row>
    <row r="1494" spans="3:15" x14ac:dyDescent="0.3">
      <c r="C1494" t="s">
        <v>364</v>
      </c>
      <c r="D1494" t="s">
        <v>366</v>
      </c>
      <c r="E1494">
        <v>510301</v>
      </c>
      <c r="H1494" t="s">
        <v>1622</v>
      </c>
      <c r="K1494">
        <v>0</v>
      </c>
      <c r="M1494">
        <v>0</v>
      </c>
      <c r="O1494">
        <v>0</v>
      </c>
    </row>
    <row r="1495" spans="3:15" x14ac:dyDescent="0.3">
      <c r="C1495" t="s">
        <v>364</v>
      </c>
      <c r="D1495" t="s">
        <v>366</v>
      </c>
      <c r="E1495">
        <v>510400</v>
      </c>
      <c r="H1495" t="s">
        <v>1623</v>
      </c>
      <c r="K1495">
        <v>0</v>
      </c>
      <c r="M1495">
        <v>0</v>
      </c>
      <c r="O1495">
        <v>0</v>
      </c>
    </row>
    <row r="1496" spans="3:15" x14ac:dyDescent="0.3">
      <c r="C1496" t="s">
        <v>364</v>
      </c>
      <c r="D1496" t="s">
        <v>366</v>
      </c>
      <c r="E1496">
        <v>510401</v>
      </c>
      <c r="H1496" t="s">
        <v>1624</v>
      </c>
      <c r="K1496">
        <v>0</v>
      </c>
      <c r="M1496">
        <v>0</v>
      </c>
      <c r="O1496">
        <v>0</v>
      </c>
    </row>
    <row r="1497" spans="3:15" x14ac:dyDescent="0.3">
      <c r="C1497" t="s">
        <v>364</v>
      </c>
      <c r="D1497" t="s">
        <v>366</v>
      </c>
      <c r="E1497">
        <v>510402</v>
      </c>
      <c r="H1497" t="s">
        <v>1625</v>
      </c>
      <c r="K1497">
        <v>0</v>
      </c>
      <c r="M1497">
        <v>0</v>
      </c>
      <c r="O1497">
        <v>0</v>
      </c>
    </row>
    <row r="1498" spans="3:15" x14ac:dyDescent="0.3">
      <c r="C1498" t="s">
        <v>364</v>
      </c>
      <c r="D1498" t="s">
        <v>366</v>
      </c>
      <c r="E1498">
        <v>510403</v>
      </c>
      <c r="H1498" t="s">
        <v>1626</v>
      </c>
      <c r="K1498">
        <v>0</v>
      </c>
      <c r="M1498">
        <v>0</v>
      </c>
      <c r="O1498">
        <v>0</v>
      </c>
    </row>
    <row r="1499" spans="3:15" x14ac:dyDescent="0.3">
      <c r="C1499" t="s">
        <v>364</v>
      </c>
      <c r="D1499" t="s">
        <v>366</v>
      </c>
      <c r="E1499">
        <v>510404</v>
      </c>
      <c r="H1499" t="s">
        <v>1627</v>
      </c>
      <c r="K1499">
        <v>0</v>
      </c>
      <c r="M1499">
        <v>0</v>
      </c>
      <c r="O1499">
        <v>0</v>
      </c>
    </row>
    <row r="1500" spans="3:15" x14ac:dyDescent="0.3">
      <c r="C1500" t="s">
        <v>364</v>
      </c>
      <c r="D1500" t="s">
        <v>366</v>
      </c>
      <c r="E1500">
        <v>510405</v>
      </c>
      <c r="H1500" t="s">
        <v>1628</v>
      </c>
      <c r="K1500">
        <v>0</v>
      </c>
      <c r="M1500">
        <v>0</v>
      </c>
      <c r="O1500">
        <v>0</v>
      </c>
    </row>
    <row r="1501" spans="3:15" x14ac:dyDescent="0.3">
      <c r="C1501" t="s">
        <v>364</v>
      </c>
      <c r="D1501" t="s">
        <v>366</v>
      </c>
      <c r="E1501">
        <v>510406</v>
      </c>
      <c r="H1501" t="s">
        <v>1629</v>
      </c>
      <c r="K1501">
        <v>0</v>
      </c>
      <c r="M1501">
        <v>0</v>
      </c>
      <c r="O1501">
        <v>0</v>
      </c>
    </row>
    <row r="1502" spans="3:15" x14ac:dyDescent="0.3">
      <c r="C1502" t="s">
        <v>364</v>
      </c>
      <c r="D1502" t="s">
        <v>366</v>
      </c>
      <c r="E1502">
        <v>510500</v>
      </c>
      <c r="H1502" t="s">
        <v>1630</v>
      </c>
      <c r="K1502">
        <v>0</v>
      </c>
      <c r="M1502">
        <v>0</v>
      </c>
      <c r="O1502">
        <v>0</v>
      </c>
    </row>
    <row r="1503" spans="3:15" x14ac:dyDescent="0.3">
      <c r="C1503" t="s">
        <v>364</v>
      </c>
      <c r="D1503" t="s">
        <v>366</v>
      </c>
      <c r="E1503">
        <v>510501</v>
      </c>
      <c r="H1503" t="s">
        <v>1631</v>
      </c>
      <c r="K1503">
        <v>0</v>
      </c>
      <c r="M1503">
        <v>0</v>
      </c>
      <c r="O1503">
        <v>0</v>
      </c>
    </row>
    <row r="1504" spans="3:15" x14ac:dyDescent="0.3">
      <c r="C1504" t="s">
        <v>364</v>
      </c>
      <c r="D1504" t="s">
        <v>366</v>
      </c>
      <c r="E1504">
        <v>510502</v>
      </c>
      <c r="H1504" t="s">
        <v>1632</v>
      </c>
      <c r="K1504">
        <v>0</v>
      </c>
      <c r="M1504">
        <v>0</v>
      </c>
      <c r="O1504">
        <v>0</v>
      </c>
    </row>
    <row r="1505" spans="3:15" x14ac:dyDescent="0.3">
      <c r="C1505" t="s">
        <v>364</v>
      </c>
      <c r="D1505" t="s">
        <v>366</v>
      </c>
      <c r="E1505">
        <v>510503</v>
      </c>
      <c r="H1505" t="s">
        <v>1633</v>
      </c>
      <c r="K1505">
        <v>0</v>
      </c>
      <c r="M1505">
        <v>0</v>
      </c>
      <c r="O1505">
        <v>0</v>
      </c>
    </row>
    <row r="1506" spans="3:15" x14ac:dyDescent="0.3">
      <c r="C1506" t="s">
        <v>364</v>
      </c>
      <c r="D1506" t="s">
        <v>366</v>
      </c>
      <c r="E1506">
        <v>510504</v>
      </c>
      <c r="H1506" t="s">
        <v>1634</v>
      </c>
      <c r="K1506">
        <v>0</v>
      </c>
      <c r="M1506">
        <v>0</v>
      </c>
      <c r="O1506">
        <v>0</v>
      </c>
    </row>
    <row r="1507" spans="3:15" x14ac:dyDescent="0.3">
      <c r="C1507" t="s">
        <v>364</v>
      </c>
      <c r="D1507" t="s">
        <v>366</v>
      </c>
      <c r="E1507">
        <v>510505</v>
      </c>
      <c r="H1507" t="s">
        <v>1635</v>
      </c>
      <c r="K1507">
        <v>0</v>
      </c>
      <c r="M1507">
        <v>0</v>
      </c>
      <c r="O1507">
        <v>0</v>
      </c>
    </row>
    <row r="1508" spans="3:15" x14ac:dyDescent="0.3">
      <c r="C1508" t="s">
        <v>364</v>
      </c>
      <c r="D1508" t="s">
        <v>366</v>
      </c>
      <c r="E1508">
        <v>510506</v>
      </c>
      <c r="H1508" t="s">
        <v>1636</v>
      </c>
      <c r="K1508">
        <v>0</v>
      </c>
      <c r="M1508">
        <v>0</v>
      </c>
      <c r="O1508">
        <v>0</v>
      </c>
    </row>
    <row r="1509" spans="3:15" x14ac:dyDescent="0.3">
      <c r="C1509" t="s">
        <v>364</v>
      </c>
      <c r="D1509" t="s">
        <v>366</v>
      </c>
      <c r="E1509">
        <v>510600</v>
      </c>
      <c r="H1509" t="s">
        <v>1637</v>
      </c>
      <c r="K1509">
        <v>0</v>
      </c>
      <c r="M1509">
        <v>0</v>
      </c>
      <c r="O1509">
        <v>0</v>
      </c>
    </row>
    <row r="1510" spans="3:15" x14ac:dyDescent="0.3">
      <c r="C1510" t="s">
        <v>364</v>
      </c>
      <c r="D1510" t="s">
        <v>366</v>
      </c>
      <c r="E1510">
        <v>510601</v>
      </c>
      <c r="H1510" t="s">
        <v>1638</v>
      </c>
      <c r="K1510">
        <v>0</v>
      </c>
      <c r="M1510">
        <v>0</v>
      </c>
      <c r="O1510">
        <v>0</v>
      </c>
    </row>
    <row r="1511" spans="3:15" x14ac:dyDescent="0.3">
      <c r="C1511" t="s">
        <v>364</v>
      </c>
      <c r="D1511" t="s">
        <v>366</v>
      </c>
      <c r="E1511">
        <v>510602</v>
      </c>
      <c r="H1511" t="s">
        <v>1639</v>
      </c>
      <c r="K1511">
        <v>0</v>
      </c>
      <c r="M1511">
        <v>0</v>
      </c>
      <c r="O1511">
        <v>0</v>
      </c>
    </row>
    <row r="1512" spans="3:15" x14ac:dyDescent="0.3">
      <c r="C1512" t="s">
        <v>364</v>
      </c>
      <c r="D1512" t="s">
        <v>366</v>
      </c>
      <c r="E1512">
        <v>510603</v>
      </c>
      <c r="H1512" t="s">
        <v>1640</v>
      </c>
      <c r="K1512">
        <v>0</v>
      </c>
      <c r="M1512">
        <v>0</v>
      </c>
      <c r="O1512">
        <v>0</v>
      </c>
    </row>
    <row r="1513" spans="3:15" x14ac:dyDescent="0.3">
      <c r="C1513" t="s">
        <v>364</v>
      </c>
      <c r="D1513" t="s">
        <v>366</v>
      </c>
      <c r="E1513">
        <v>510604</v>
      </c>
      <c r="H1513" t="s">
        <v>1641</v>
      </c>
      <c r="K1513">
        <v>0</v>
      </c>
      <c r="M1513">
        <v>0</v>
      </c>
      <c r="O1513">
        <v>0</v>
      </c>
    </row>
    <row r="1514" spans="3:15" x14ac:dyDescent="0.3">
      <c r="C1514" t="s">
        <v>364</v>
      </c>
      <c r="D1514" t="s">
        <v>366</v>
      </c>
      <c r="E1514">
        <v>510605</v>
      </c>
      <c r="H1514" t="s">
        <v>1642</v>
      </c>
      <c r="K1514">
        <v>0</v>
      </c>
      <c r="M1514">
        <v>0</v>
      </c>
      <c r="O1514">
        <v>0</v>
      </c>
    </row>
    <row r="1515" spans="3:15" x14ac:dyDescent="0.3">
      <c r="C1515" t="s">
        <v>364</v>
      </c>
      <c r="D1515" t="s">
        <v>366</v>
      </c>
      <c r="E1515">
        <v>510700</v>
      </c>
      <c r="H1515" t="s">
        <v>1643</v>
      </c>
      <c r="K1515">
        <v>0</v>
      </c>
      <c r="M1515">
        <v>0</v>
      </c>
      <c r="O1515">
        <v>0</v>
      </c>
    </row>
    <row r="1516" spans="3:15" x14ac:dyDescent="0.3">
      <c r="C1516" t="s">
        <v>364</v>
      </c>
      <c r="D1516" t="s">
        <v>366</v>
      </c>
      <c r="E1516">
        <v>510702</v>
      </c>
      <c r="H1516" t="s">
        <v>1644</v>
      </c>
      <c r="K1516">
        <v>0</v>
      </c>
      <c r="M1516">
        <v>0</v>
      </c>
      <c r="O1516">
        <v>0</v>
      </c>
    </row>
    <row r="1517" spans="3:15" x14ac:dyDescent="0.3">
      <c r="C1517" t="s">
        <v>364</v>
      </c>
      <c r="D1517" t="s">
        <v>366</v>
      </c>
      <c r="E1517">
        <v>510703</v>
      </c>
      <c r="H1517" t="s">
        <v>1645</v>
      </c>
      <c r="K1517">
        <v>0</v>
      </c>
      <c r="M1517">
        <v>0</v>
      </c>
      <c r="O1517">
        <v>0</v>
      </c>
    </row>
    <row r="1518" spans="3:15" x14ac:dyDescent="0.3">
      <c r="C1518" t="s">
        <v>364</v>
      </c>
      <c r="D1518" t="s">
        <v>366</v>
      </c>
      <c r="E1518">
        <v>510704</v>
      </c>
      <c r="H1518" t="s">
        <v>1646</v>
      </c>
      <c r="K1518">
        <v>0</v>
      </c>
      <c r="M1518">
        <v>0</v>
      </c>
      <c r="O1518">
        <v>0</v>
      </c>
    </row>
    <row r="1519" spans="3:15" x14ac:dyDescent="0.3">
      <c r="C1519" t="s">
        <v>364</v>
      </c>
      <c r="D1519" t="s">
        <v>366</v>
      </c>
      <c r="E1519">
        <v>510705</v>
      </c>
      <c r="H1519" t="s">
        <v>1647</v>
      </c>
      <c r="K1519">
        <v>0</v>
      </c>
      <c r="M1519">
        <v>0</v>
      </c>
      <c r="O1519">
        <v>0</v>
      </c>
    </row>
    <row r="1520" spans="3:15" x14ac:dyDescent="0.3">
      <c r="C1520" t="s">
        <v>364</v>
      </c>
      <c r="D1520" t="s">
        <v>366</v>
      </c>
      <c r="E1520">
        <v>510800</v>
      </c>
      <c r="H1520" t="s">
        <v>1648</v>
      </c>
      <c r="K1520">
        <v>0</v>
      </c>
      <c r="M1520">
        <v>0</v>
      </c>
      <c r="O1520">
        <v>0</v>
      </c>
    </row>
    <row r="1521" spans="3:15" x14ac:dyDescent="0.3">
      <c r="C1521" t="s">
        <v>364</v>
      </c>
      <c r="D1521" t="s">
        <v>366</v>
      </c>
      <c r="E1521">
        <v>510801</v>
      </c>
      <c r="H1521" t="s">
        <v>1649</v>
      </c>
      <c r="K1521">
        <v>0</v>
      </c>
      <c r="M1521">
        <v>0</v>
      </c>
      <c r="O1521">
        <v>0</v>
      </c>
    </row>
    <row r="1522" spans="3:15" x14ac:dyDescent="0.3">
      <c r="C1522" t="s">
        <v>364</v>
      </c>
      <c r="D1522" t="s">
        <v>366</v>
      </c>
      <c r="E1522">
        <v>510802</v>
      </c>
      <c r="H1522" t="s">
        <v>1650</v>
      </c>
      <c r="K1522">
        <v>0</v>
      </c>
      <c r="M1522">
        <v>0</v>
      </c>
      <c r="O1522">
        <v>0</v>
      </c>
    </row>
    <row r="1523" spans="3:15" x14ac:dyDescent="0.3">
      <c r="C1523" t="s">
        <v>364</v>
      </c>
      <c r="D1523" t="s">
        <v>366</v>
      </c>
      <c r="E1523">
        <v>510803</v>
      </c>
      <c r="H1523" t="s">
        <v>1651</v>
      </c>
      <c r="K1523">
        <v>0</v>
      </c>
      <c r="M1523">
        <v>0</v>
      </c>
      <c r="O1523">
        <v>0</v>
      </c>
    </row>
    <row r="1524" spans="3:15" x14ac:dyDescent="0.3">
      <c r="C1524" t="s">
        <v>364</v>
      </c>
      <c r="D1524" t="s">
        <v>366</v>
      </c>
      <c r="E1524">
        <v>510900</v>
      </c>
      <c r="H1524" t="s">
        <v>1652</v>
      </c>
      <c r="K1524">
        <v>0</v>
      </c>
      <c r="M1524">
        <v>0</v>
      </c>
      <c r="O1524">
        <v>0</v>
      </c>
    </row>
    <row r="1525" spans="3:15" x14ac:dyDescent="0.3">
      <c r="C1525" t="s">
        <v>364</v>
      </c>
      <c r="D1525" t="s">
        <v>366</v>
      </c>
      <c r="E1525">
        <v>510901</v>
      </c>
      <c r="H1525" t="s">
        <v>1653</v>
      </c>
      <c r="K1525">
        <v>0</v>
      </c>
      <c r="M1525">
        <v>0</v>
      </c>
      <c r="O1525">
        <v>0</v>
      </c>
    </row>
    <row r="1526" spans="3:15" x14ac:dyDescent="0.3">
      <c r="C1526" t="s">
        <v>364</v>
      </c>
      <c r="D1526" t="s">
        <v>366</v>
      </c>
      <c r="E1526">
        <v>510902</v>
      </c>
      <c r="H1526" t="s">
        <v>1654</v>
      </c>
      <c r="K1526">
        <v>0</v>
      </c>
      <c r="M1526">
        <v>0</v>
      </c>
      <c r="O1526">
        <v>0</v>
      </c>
    </row>
    <row r="1527" spans="3:15" x14ac:dyDescent="0.3">
      <c r="C1527" t="s">
        <v>364</v>
      </c>
      <c r="D1527" t="s">
        <v>366</v>
      </c>
      <c r="E1527">
        <v>511100</v>
      </c>
      <c r="H1527" t="s">
        <v>1655</v>
      </c>
      <c r="K1527">
        <v>0</v>
      </c>
      <c r="M1527">
        <v>0</v>
      </c>
      <c r="O1527">
        <v>0</v>
      </c>
    </row>
    <row r="1528" spans="3:15" x14ac:dyDescent="0.3">
      <c r="C1528" t="s">
        <v>364</v>
      </c>
      <c r="D1528" t="s">
        <v>366</v>
      </c>
      <c r="E1528">
        <v>511101</v>
      </c>
      <c r="H1528" t="s">
        <v>1656</v>
      </c>
      <c r="K1528">
        <v>0</v>
      </c>
      <c r="M1528">
        <v>0</v>
      </c>
      <c r="O1528">
        <v>0</v>
      </c>
    </row>
    <row r="1529" spans="3:15" x14ac:dyDescent="0.3">
      <c r="C1529" t="s">
        <v>364</v>
      </c>
      <c r="D1529" t="s">
        <v>366</v>
      </c>
      <c r="E1529">
        <v>511102</v>
      </c>
      <c r="H1529" t="s">
        <v>1657</v>
      </c>
      <c r="K1529">
        <v>0</v>
      </c>
      <c r="M1529">
        <v>0</v>
      </c>
      <c r="O1529">
        <v>0</v>
      </c>
    </row>
    <row r="1530" spans="3:15" x14ac:dyDescent="0.3">
      <c r="C1530" t="s">
        <v>364</v>
      </c>
      <c r="D1530" t="s">
        <v>366</v>
      </c>
      <c r="E1530">
        <v>511103</v>
      </c>
      <c r="H1530" t="s">
        <v>1658</v>
      </c>
      <c r="K1530">
        <v>0</v>
      </c>
      <c r="M1530">
        <v>0</v>
      </c>
      <c r="O1530">
        <v>0</v>
      </c>
    </row>
    <row r="1531" spans="3:15" x14ac:dyDescent="0.3">
      <c r="C1531" t="s">
        <v>364</v>
      </c>
      <c r="D1531" t="s">
        <v>366</v>
      </c>
      <c r="E1531">
        <v>511104</v>
      </c>
      <c r="H1531" t="s">
        <v>1659</v>
      </c>
      <c r="K1531">
        <v>0</v>
      </c>
      <c r="M1531">
        <v>0</v>
      </c>
      <c r="O1531">
        <v>0</v>
      </c>
    </row>
    <row r="1532" spans="3:15" x14ac:dyDescent="0.3">
      <c r="C1532" t="s">
        <v>364</v>
      </c>
      <c r="D1532" t="s">
        <v>366</v>
      </c>
      <c r="E1532">
        <v>511105</v>
      </c>
      <c r="H1532" t="s">
        <v>1660</v>
      </c>
      <c r="K1532">
        <v>0</v>
      </c>
      <c r="M1532">
        <v>0</v>
      </c>
      <c r="O1532">
        <v>0</v>
      </c>
    </row>
    <row r="1533" spans="3:15" x14ac:dyDescent="0.3">
      <c r="C1533" t="s">
        <v>364</v>
      </c>
      <c r="D1533" t="s">
        <v>366</v>
      </c>
      <c r="E1533">
        <v>511106</v>
      </c>
      <c r="H1533" t="s">
        <v>1661</v>
      </c>
      <c r="K1533">
        <v>0</v>
      </c>
      <c r="M1533">
        <v>0</v>
      </c>
      <c r="O1533">
        <v>0</v>
      </c>
    </row>
    <row r="1534" spans="3:15" x14ac:dyDescent="0.3">
      <c r="C1534" t="s">
        <v>364</v>
      </c>
      <c r="D1534" t="s">
        <v>366</v>
      </c>
      <c r="E1534">
        <v>511107</v>
      </c>
      <c r="H1534" t="s">
        <v>1662</v>
      </c>
      <c r="K1534">
        <v>0</v>
      </c>
      <c r="M1534">
        <v>0</v>
      </c>
      <c r="O1534">
        <v>0</v>
      </c>
    </row>
    <row r="1535" spans="3:15" x14ac:dyDescent="0.3">
      <c r="C1535" t="s">
        <v>364</v>
      </c>
      <c r="D1535" t="s">
        <v>366</v>
      </c>
      <c r="E1535">
        <v>511108</v>
      </c>
      <c r="H1535" t="s">
        <v>1663</v>
      </c>
      <c r="K1535">
        <v>0</v>
      </c>
      <c r="M1535">
        <v>0</v>
      </c>
      <c r="O1535">
        <v>0</v>
      </c>
    </row>
    <row r="1536" spans="3:15" x14ac:dyDescent="0.3">
      <c r="C1536" t="s">
        <v>364</v>
      </c>
      <c r="D1536" t="s">
        <v>366</v>
      </c>
      <c r="E1536">
        <v>511200</v>
      </c>
      <c r="H1536" t="s">
        <v>1664</v>
      </c>
      <c r="K1536">
        <v>0</v>
      </c>
      <c r="M1536">
        <v>0</v>
      </c>
      <c r="O1536">
        <v>0</v>
      </c>
    </row>
    <row r="1537" spans="3:18" x14ac:dyDescent="0.3">
      <c r="C1537" t="s">
        <v>364</v>
      </c>
      <c r="D1537" t="s">
        <v>366</v>
      </c>
      <c r="E1537">
        <v>511201</v>
      </c>
      <c r="H1537" t="s">
        <v>1665</v>
      </c>
      <c r="K1537">
        <v>0</v>
      </c>
      <c r="M1537">
        <v>0</v>
      </c>
      <c r="O1537">
        <v>0</v>
      </c>
    </row>
    <row r="1538" spans="3:18" x14ac:dyDescent="0.3">
      <c r="C1538" t="s">
        <v>364</v>
      </c>
      <c r="D1538" t="s">
        <v>366</v>
      </c>
      <c r="E1538">
        <v>511202</v>
      </c>
      <c r="H1538" t="s">
        <v>1666</v>
      </c>
      <c r="K1538">
        <v>0</v>
      </c>
      <c r="M1538">
        <v>0</v>
      </c>
      <c r="O1538">
        <v>0</v>
      </c>
    </row>
    <row r="1539" spans="3:18" x14ac:dyDescent="0.3">
      <c r="C1539" t="s">
        <v>364</v>
      </c>
      <c r="D1539" t="s">
        <v>366</v>
      </c>
      <c r="E1539">
        <v>511203</v>
      </c>
      <c r="H1539" t="s">
        <v>1667</v>
      </c>
      <c r="K1539">
        <v>0</v>
      </c>
      <c r="M1539">
        <v>0</v>
      </c>
      <c r="O1539">
        <v>0</v>
      </c>
    </row>
    <row r="1540" spans="3:18" x14ac:dyDescent="0.3">
      <c r="C1540" t="s">
        <v>364</v>
      </c>
      <c r="D1540" t="s">
        <v>366</v>
      </c>
      <c r="E1540">
        <v>511204</v>
      </c>
      <c r="H1540" t="s">
        <v>1668</v>
      </c>
      <c r="K1540">
        <v>0</v>
      </c>
      <c r="M1540">
        <v>0</v>
      </c>
      <c r="O1540">
        <v>0</v>
      </c>
    </row>
    <row r="1541" spans="3:18" x14ac:dyDescent="0.3">
      <c r="C1541" t="s">
        <v>364</v>
      </c>
      <c r="D1541" t="s">
        <v>366</v>
      </c>
      <c r="E1541">
        <v>511300</v>
      </c>
      <c r="H1541" t="s">
        <v>1669</v>
      </c>
      <c r="K1541">
        <v>0</v>
      </c>
      <c r="M1541">
        <v>0</v>
      </c>
      <c r="O1541">
        <v>0</v>
      </c>
    </row>
    <row r="1542" spans="3:18" x14ac:dyDescent="0.3">
      <c r="C1542" t="s">
        <v>364</v>
      </c>
      <c r="D1542" t="s">
        <v>366</v>
      </c>
      <c r="E1542">
        <v>5510204</v>
      </c>
      <c r="H1542" t="s">
        <v>1617</v>
      </c>
      <c r="K1542" s="37">
        <v>1107</v>
      </c>
      <c r="M1542" s="37">
        <v>1107</v>
      </c>
      <c r="O1542">
        <v>0</v>
      </c>
    </row>
    <row r="1543" spans="3:18" x14ac:dyDescent="0.3">
      <c r="C1543" t="s">
        <v>364</v>
      </c>
      <c r="D1543" t="s">
        <v>366</v>
      </c>
      <c r="E1543">
        <v>5510604</v>
      </c>
      <c r="H1543" t="s">
        <v>1641</v>
      </c>
      <c r="K1543" s="37">
        <v>138694.9</v>
      </c>
      <c r="M1543" s="37">
        <v>24293.4</v>
      </c>
      <c r="O1543" s="37">
        <v>114401.5</v>
      </c>
      <c r="Q1543">
        <v>470.9</v>
      </c>
    </row>
    <row r="1544" spans="3:18" x14ac:dyDescent="0.3">
      <c r="C1544" t="s">
        <v>364</v>
      </c>
      <c r="D1544" t="s">
        <v>366</v>
      </c>
      <c r="E1544">
        <v>5510871</v>
      </c>
      <c r="H1544" t="s">
        <v>1670</v>
      </c>
      <c r="K1544">
        <v>0</v>
      </c>
      <c r="M1544">
        <v>0</v>
      </c>
      <c r="O1544">
        <v>0</v>
      </c>
    </row>
    <row r="1545" spans="3:18" x14ac:dyDescent="0.3">
      <c r="C1545" t="s">
        <v>364</v>
      </c>
      <c r="D1545" t="s">
        <v>366</v>
      </c>
      <c r="E1545">
        <v>5511101</v>
      </c>
      <c r="H1545" t="s">
        <v>1656</v>
      </c>
      <c r="K1545">
        <v>0</v>
      </c>
      <c r="M1545">
        <v>0</v>
      </c>
      <c r="O1545">
        <v>0</v>
      </c>
    </row>
    <row r="1546" spans="3:18" x14ac:dyDescent="0.3">
      <c r="C1546" t="s">
        <v>364</v>
      </c>
      <c r="D1546" t="s">
        <v>366</v>
      </c>
      <c r="E1546">
        <v>5511200</v>
      </c>
      <c r="H1546" t="s">
        <v>1664</v>
      </c>
      <c r="K1546" s="37">
        <v>20739.93</v>
      </c>
      <c r="M1546" s="37">
        <v>20714.78</v>
      </c>
      <c r="O1546">
        <v>25.15</v>
      </c>
      <c r="Q1546">
        <v>0.1</v>
      </c>
    </row>
    <row r="1547" spans="3:18" x14ac:dyDescent="0.3">
      <c r="C1547" t="s">
        <v>364</v>
      </c>
      <c r="D1547" t="s">
        <v>366</v>
      </c>
      <c r="E1547">
        <v>5511203</v>
      </c>
      <c r="H1547" t="s">
        <v>1671</v>
      </c>
      <c r="K1547">
        <v>0</v>
      </c>
      <c r="M1547">
        <v>0</v>
      </c>
      <c r="O1547">
        <v>0</v>
      </c>
    </row>
    <row r="1548" spans="3:18" x14ac:dyDescent="0.3">
      <c r="E1548" t="s">
        <v>1672</v>
      </c>
      <c r="K1548" s="37">
        <v>160541.82999999999</v>
      </c>
      <c r="M1548" s="37">
        <v>46115.18</v>
      </c>
      <c r="O1548" s="37">
        <v>114426.65</v>
      </c>
      <c r="Q1548">
        <v>248.1</v>
      </c>
      <c r="R1548" t="s">
        <v>438</v>
      </c>
    </row>
    <row r="1549" spans="3:18" x14ac:dyDescent="0.3">
      <c r="C1549" t="s">
        <v>364</v>
      </c>
      <c r="D1549" t="s">
        <v>366</v>
      </c>
      <c r="E1549">
        <v>5510107</v>
      </c>
      <c r="H1549" t="s">
        <v>1596</v>
      </c>
      <c r="K1549" s="37">
        <v>31580.34</v>
      </c>
      <c r="M1549" s="37">
        <v>27510.34</v>
      </c>
      <c r="O1549" s="37">
        <v>4070</v>
      </c>
      <c r="Q1549">
        <v>14.8</v>
      </c>
    </row>
    <row r="1550" spans="3:18" x14ac:dyDescent="0.3">
      <c r="C1550" t="s">
        <v>364</v>
      </c>
      <c r="D1550" t="s">
        <v>366</v>
      </c>
      <c r="E1550">
        <v>5510110</v>
      </c>
      <c r="H1550" t="s">
        <v>1588</v>
      </c>
      <c r="K1550" s="37">
        <v>4617.34</v>
      </c>
      <c r="M1550" s="37">
        <v>3044</v>
      </c>
      <c r="O1550" s="37">
        <v>1573.34</v>
      </c>
      <c r="Q1550">
        <v>51.7</v>
      </c>
    </row>
    <row r="1551" spans="3:18" x14ac:dyDescent="0.3">
      <c r="C1551" t="s">
        <v>364</v>
      </c>
      <c r="D1551" t="s">
        <v>366</v>
      </c>
      <c r="E1551">
        <v>5510119</v>
      </c>
      <c r="H1551" t="s">
        <v>1673</v>
      </c>
      <c r="K1551" s="37">
        <v>279500</v>
      </c>
      <c r="M1551" s="37">
        <v>228500</v>
      </c>
      <c r="O1551" s="37">
        <v>51000</v>
      </c>
      <c r="Q1551">
        <v>22.3</v>
      </c>
    </row>
    <row r="1552" spans="3:18" x14ac:dyDescent="0.3">
      <c r="C1552" t="s">
        <v>364</v>
      </c>
      <c r="D1552" t="s">
        <v>366</v>
      </c>
      <c r="E1552">
        <v>5510407</v>
      </c>
      <c r="H1552" t="s">
        <v>1674</v>
      </c>
      <c r="K1552" s="37">
        <v>4111.0200000000004</v>
      </c>
      <c r="M1552" s="37">
        <v>3524.23</v>
      </c>
      <c r="O1552">
        <v>586.79</v>
      </c>
      <c r="Q1552">
        <v>16.7</v>
      </c>
    </row>
    <row r="1553" spans="3:18" x14ac:dyDescent="0.3">
      <c r="C1553" t="s">
        <v>364</v>
      </c>
      <c r="D1553" t="s">
        <v>366</v>
      </c>
      <c r="E1553">
        <v>5510507</v>
      </c>
      <c r="H1553" t="s">
        <v>1675</v>
      </c>
      <c r="K1553" s="37">
        <v>2130</v>
      </c>
      <c r="M1553" s="37">
        <v>2130</v>
      </c>
      <c r="O1553">
        <v>0</v>
      </c>
    </row>
    <row r="1554" spans="3:18" x14ac:dyDescent="0.3">
      <c r="C1554" t="s">
        <v>364</v>
      </c>
      <c r="D1554" t="s">
        <v>366</v>
      </c>
      <c r="E1554">
        <v>5510510</v>
      </c>
      <c r="H1554" t="s">
        <v>1676</v>
      </c>
      <c r="K1554" s="37">
        <v>26107.06</v>
      </c>
      <c r="M1554" s="37">
        <v>22377.48</v>
      </c>
      <c r="O1554" s="37">
        <v>3729.58</v>
      </c>
      <c r="Q1554">
        <v>16.7</v>
      </c>
    </row>
    <row r="1555" spans="3:18" x14ac:dyDescent="0.3">
      <c r="C1555" t="s">
        <v>364</v>
      </c>
      <c r="D1555" t="s">
        <v>366</v>
      </c>
      <c r="E1555">
        <v>5510600</v>
      </c>
      <c r="H1555" t="s">
        <v>1677</v>
      </c>
      <c r="K1555">
        <v>0</v>
      </c>
      <c r="M1555">
        <v>0</v>
      </c>
      <c r="O1555">
        <v>0</v>
      </c>
    </row>
    <row r="1556" spans="3:18" x14ac:dyDescent="0.3">
      <c r="C1556" t="s">
        <v>364</v>
      </c>
      <c r="D1556" t="s">
        <v>366</v>
      </c>
      <c r="E1556">
        <v>5511207</v>
      </c>
      <c r="H1556" t="s">
        <v>1678</v>
      </c>
      <c r="K1556">
        <v>0</v>
      </c>
      <c r="M1556">
        <v>0</v>
      </c>
      <c r="O1556">
        <v>0</v>
      </c>
    </row>
    <row r="1557" spans="3:18" x14ac:dyDescent="0.3">
      <c r="K1557" s="37">
        <v>348045.76</v>
      </c>
      <c r="M1557" s="37">
        <v>287086.05</v>
      </c>
      <c r="O1557" s="37">
        <v>60959.71</v>
      </c>
      <c r="Q1557">
        <v>21.2</v>
      </c>
      <c r="R1557" t="s">
        <v>438</v>
      </c>
    </row>
    <row r="1558" spans="3:18" x14ac:dyDescent="0.3">
      <c r="C1558" t="s">
        <v>364</v>
      </c>
      <c r="D1558" t="s">
        <v>366</v>
      </c>
      <c r="E1558">
        <v>430105</v>
      </c>
      <c r="H1558" t="s">
        <v>1679</v>
      </c>
      <c r="K1558">
        <v>0</v>
      </c>
      <c r="M1558">
        <v>0</v>
      </c>
      <c r="O1558">
        <v>0</v>
      </c>
    </row>
    <row r="1559" spans="3:18" x14ac:dyDescent="0.3">
      <c r="C1559" t="s">
        <v>364</v>
      </c>
      <c r="D1559" t="s">
        <v>366</v>
      </c>
      <c r="E1559">
        <v>500100</v>
      </c>
      <c r="H1559" t="s">
        <v>1680</v>
      </c>
      <c r="K1559">
        <v>0</v>
      </c>
      <c r="M1559">
        <v>0</v>
      </c>
      <c r="O1559">
        <v>0</v>
      </c>
    </row>
    <row r="1560" spans="3:18" x14ac:dyDescent="0.3">
      <c r="C1560" t="s">
        <v>364</v>
      </c>
      <c r="D1560" t="s">
        <v>366</v>
      </c>
      <c r="E1560">
        <v>500101</v>
      </c>
      <c r="H1560" t="s">
        <v>1681</v>
      </c>
      <c r="K1560">
        <v>0</v>
      </c>
      <c r="M1560">
        <v>0</v>
      </c>
      <c r="O1560">
        <v>0</v>
      </c>
    </row>
    <row r="1561" spans="3:18" x14ac:dyDescent="0.3">
      <c r="C1561" t="s">
        <v>364</v>
      </c>
      <c r="D1561" t="s">
        <v>366</v>
      </c>
      <c r="E1561">
        <v>500102</v>
      </c>
      <c r="H1561" t="s">
        <v>1682</v>
      </c>
      <c r="K1561">
        <v>0</v>
      </c>
      <c r="M1561">
        <v>0</v>
      </c>
      <c r="O1561">
        <v>0</v>
      </c>
    </row>
    <row r="1562" spans="3:18" x14ac:dyDescent="0.3">
      <c r="C1562" t="s">
        <v>364</v>
      </c>
      <c r="D1562" t="s">
        <v>366</v>
      </c>
      <c r="E1562">
        <v>500103</v>
      </c>
      <c r="H1562" t="s">
        <v>1683</v>
      </c>
      <c r="K1562">
        <v>0</v>
      </c>
      <c r="M1562">
        <v>0</v>
      </c>
      <c r="O1562">
        <v>0</v>
      </c>
    </row>
    <row r="1563" spans="3:18" x14ac:dyDescent="0.3">
      <c r="C1563" t="s">
        <v>364</v>
      </c>
      <c r="D1563" t="s">
        <v>366</v>
      </c>
      <c r="E1563">
        <v>500104</v>
      </c>
      <c r="H1563" t="s">
        <v>1684</v>
      </c>
      <c r="K1563">
        <v>0</v>
      </c>
      <c r="M1563">
        <v>0</v>
      </c>
      <c r="O1563">
        <v>0</v>
      </c>
    </row>
    <row r="1564" spans="3:18" x14ac:dyDescent="0.3">
      <c r="C1564" t="s">
        <v>364</v>
      </c>
      <c r="D1564" t="s">
        <v>366</v>
      </c>
      <c r="E1564">
        <v>500105</v>
      </c>
      <c r="H1564" t="s">
        <v>1685</v>
      </c>
      <c r="K1564">
        <v>0</v>
      </c>
      <c r="M1564">
        <v>0</v>
      </c>
      <c r="O1564">
        <v>0</v>
      </c>
    </row>
    <row r="1565" spans="3:18" x14ac:dyDescent="0.3">
      <c r="C1565" t="s">
        <v>364</v>
      </c>
      <c r="D1565" t="s">
        <v>366</v>
      </c>
      <c r="E1565">
        <v>500106</v>
      </c>
      <c r="H1565" t="s">
        <v>1686</v>
      </c>
      <c r="K1565">
        <v>0</v>
      </c>
      <c r="M1565">
        <v>0</v>
      </c>
      <c r="O1565">
        <v>0</v>
      </c>
    </row>
    <row r="1566" spans="3:18" x14ac:dyDescent="0.3">
      <c r="C1566" t="s">
        <v>364</v>
      </c>
      <c r="D1566" t="s">
        <v>366</v>
      </c>
      <c r="E1566">
        <v>500108</v>
      </c>
      <c r="H1566" t="s">
        <v>1687</v>
      </c>
      <c r="K1566">
        <v>0</v>
      </c>
      <c r="M1566">
        <v>0</v>
      </c>
      <c r="O1566">
        <v>0</v>
      </c>
    </row>
    <row r="1567" spans="3:18" x14ac:dyDescent="0.3">
      <c r="C1567" t="s">
        <v>364</v>
      </c>
      <c r="D1567" t="s">
        <v>366</v>
      </c>
      <c r="E1567">
        <v>500109</v>
      </c>
      <c r="H1567" t="s">
        <v>1688</v>
      </c>
      <c r="K1567">
        <v>0</v>
      </c>
      <c r="M1567">
        <v>0</v>
      </c>
      <c r="O1567">
        <v>0</v>
      </c>
    </row>
    <row r="1568" spans="3:18" x14ac:dyDescent="0.3">
      <c r="C1568" t="s">
        <v>364</v>
      </c>
      <c r="D1568" t="s">
        <v>366</v>
      </c>
      <c r="E1568">
        <v>5500100</v>
      </c>
      <c r="H1568" t="s">
        <v>1689</v>
      </c>
      <c r="K1568" s="37">
        <v>24342006.870000001</v>
      </c>
      <c r="M1568" s="37">
        <v>20720755.199999999</v>
      </c>
      <c r="O1568" s="37">
        <v>3621251.67</v>
      </c>
      <c r="Q1568">
        <v>17.5</v>
      </c>
    </row>
    <row r="1569" spans="3:17" x14ac:dyDescent="0.3">
      <c r="C1569" t="s">
        <v>364</v>
      </c>
      <c r="D1569" t="s">
        <v>366</v>
      </c>
      <c r="E1569">
        <v>5500109</v>
      </c>
      <c r="H1569" t="s">
        <v>1690</v>
      </c>
      <c r="K1569">
        <v>0</v>
      </c>
      <c r="M1569">
        <v>0</v>
      </c>
      <c r="O1569">
        <v>0</v>
      </c>
    </row>
    <row r="1570" spans="3:17" x14ac:dyDescent="0.3">
      <c r="C1570" t="s">
        <v>364</v>
      </c>
      <c r="D1570" t="s">
        <v>366</v>
      </c>
      <c r="E1570">
        <v>5500113</v>
      </c>
      <c r="H1570" t="s">
        <v>1691</v>
      </c>
      <c r="K1570">
        <v>0</v>
      </c>
      <c r="M1570">
        <v>0</v>
      </c>
      <c r="O1570">
        <v>0</v>
      </c>
    </row>
    <row r="1571" spans="3:17" x14ac:dyDescent="0.3">
      <c r="C1571" t="s">
        <v>364</v>
      </c>
      <c r="D1571" t="s">
        <v>366</v>
      </c>
      <c r="E1571">
        <v>5500116</v>
      </c>
      <c r="H1571" t="s">
        <v>1692</v>
      </c>
      <c r="K1571" s="37">
        <v>452709.21</v>
      </c>
      <c r="M1571" s="37">
        <v>385261.44</v>
      </c>
      <c r="O1571" s="37">
        <v>67447.77</v>
      </c>
      <c r="Q1571">
        <v>17.5</v>
      </c>
    </row>
    <row r="1572" spans="3:17" x14ac:dyDescent="0.3">
      <c r="C1572" t="s">
        <v>364</v>
      </c>
      <c r="D1572" t="s">
        <v>366</v>
      </c>
      <c r="E1572">
        <v>5500119</v>
      </c>
      <c r="H1572" t="s">
        <v>1693</v>
      </c>
      <c r="K1572" s="37">
        <v>603726.47</v>
      </c>
      <c r="M1572" s="37">
        <v>431630.59</v>
      </c>
      <c r="O1572" s="37">
        <v>172095.88</v>
      </c>
      <c r="Q1572">
        <v>39.9</v>
      </c>
    </row>
    <row r="1573" spans="3:17" x14ac:dyDescent="0.3">
      <c r="C1573" t="s">
        <v>364</v>
      </c>
      <c r="D1573" t="s">
        <v>366</v>
      </c>
      <c r="E1573">
        <v>5500300</v>
      </c>
      <c r="H1573" t="s">
        <v>1694</v>
      </c>
      <c r="K1573" s="37">
        <v>40307.699999999997</v>
      </c>
      <c r="M1573" s="37">
        <v>32846.550000000003</v>
      </c>
      <c r="O1573" s="37">
        <v>7461.15</v>
      </c>
      <c r="Q1573">
        <v>22.7</v>
      </c>
    </row>
    <row r="1574" spans="3:17" x14ac:dyDescent="0.3">
      <c r="C1574" t="s">
        <v>364</v>
      </c>
      <c r="D1574" t="s">
        <v>366</v>
      </c>
      <c r="E1574">
        <v>5500301</v>
      </c>
      <c r="H1574" t="s">
        <v>1695</v>
      </c>
      <c r="K1574" s="37">
        <v>191780.69</v>
      </c>
      <c r="M1574" s="37">
        <v>176117.31</v>
      </c>
      <c r="O1574" s="37">
        <v>15663.38</v>
      </c>
      <c r="Q1574">
        <v>8.9</v>
      </c>
    </row>
    <row r="1575" spans="3:17" x14ac:dyDescent="0.3">
      <c r="C1575" t="s">
        <v>364</v>
      </c>
      <c r="D1575" t="s">
        <v>366</v>
      </c>
      <c r="E1575">
        <v>5500303</v>
      </c>
      <c r="H1575" t="s">
        <v>1696</v>
      </c>
      <c r="K1575" s="37">
        <v>1650.82</v>
      </c>
      <c r="M1575" s="37">
        <v>1413.82</v>
      </c>
      <c r="O1575">
        <v>237</v>
      </c>
      <c r="Q1575">
        <v>16.8</v>
      </c>
    </row>
    <row r="1576" spans="3:17" x14ac:dyDescent="0.3">
      <c r="C1576" t="s">
        <v>364</v>
      </c>
      <c r="D1576" t="s">
        <v>366</v>
      </c>
      <c r="E1576">
        <v>5500304</v>
      </c>
      <c r="H1576" t="s">
        <v>1697</v>
      </c>
      <c r="K1576" s="37">
        <v>3425.14</v>
      </c>
      <c r="M1576" s="37">
        <v>2968.86</v>
      </c>
      <c r="O1576">
        <v>456.28</v>
      </c>
      <c r="Q1576">
        <v>15.4</v>
      </c>
    </row>
    <row r="1577" spans="3:17" x14ac:dyDescent="0.3">
      <c r="C1577" t="s">
        <v>364</v>
      </c>
      <c r="D1577" t="s">
        <v>366</v>
      </c>
      <c r="E1577">
        <v>5500305</v>
      </c>
      <c r="H1577" t="s">
        <v>1698</v>
      </c>
      <c r="K1577" s="37">
        <v>203612.28</v>
      </c>
      <c r="M1577" s="37">
        <v>162551.79999999999</v>
      </c>
      <c r="O1577" s="37">
        <v>41060.480000000003</v>
      </c>
      <c r="Q1577">
        <v>25.3</v>
      </c>
    </row>
    <row r="1578" spans="3:17" x14ac:dyDescent="0.3">
      <c r="C1578" t="s">
        <v>364</v>
      </c>
      <c r="D1578" t="s">
        <v>366</v>
      </c>
      <c r="E1578">
        <v>5500306</v>
      </c>
      <c r="H1578" t="s">
        <v>1699</v>
      </c>
      <c r="K1578">
        <v>0</v>
      </c>
      <c r="M1578">
        <v>0</v>
      </c>
      <c r="O1578">
        <v>0</v>
      </c>
    </row>
    <row r="1579" spans="3:17" x14ac:dyDescent="0.3">
      <c r="C1579" t="s">
        <v>364</v>
      </c>
      <c r="D1579" t="s">
        <v>366</v>
      </c>
      <c r="E1579">
        <v>5500307</v>
      </c>
      <c r="H1579" t="s">
        <v>1700</v>
      </c>
      <c r="K1579" s="37">
        <v>11103.55</v>
      </c>
      <c r="M1579" s="37">
        <v>11103.55</v>
      </c>
      <c r="O1579">
        <v>0</v>
      </c>
    </row>
    <row r="1580" spans="3:17" x14ac:dyDescent="0.3">
      <c r="C1580" t="s">
        <v>364</v>
      </c>
      <c r="D1580" t="s">
        <v>366</v>
      </c>
      <c r="E1580">
        <v>5500400</v>
      </c>
      <c r="H1580" t="s">
        <v>1701</v>
      </c>
      <c r="K1580" s="37">
        <v>1689795.42</v>
      </c>
      <c r="M1580" s="37">
        <v>1137353.95</v>
      </c>
      <c r="O1580" s="37">
        <v>552441.47</v>
      </c>
      <c r="Q1580">
        <v>48.6</v>
      </c>
    </row>
    <row r="1581" spans="3:17" x14ac:dyDescent="0.3">
      <c r="C1581" t="s">
        <v>364</v>
      </c>
      <c r="D1581" t="s">
        <v>366</v>
      </c>
      <c r="E1581">
        <v>5500500</v>
      </c>
      <c r="H1581" t="s">
        <v>1702</v>
      </c>
      <c r="K1581">
        <v>0</v>
      </c>
      <c r="M1581">
        <v>0</v>
      </c>
      <c r="O1581">
        <v>0</v>
      </c>
    </row>
    <row r="1582" spans="3:17" x14ac:dyDescent="0.3">
      <c r="C1582" t="s">
        <v>364</v>
      </c>
      <c r="D1582" t="s">
        <v>366</v>
      </c>
      <c r="E1582">
        <v>5500501</v>
      </c>
      <c r="H1582" t="s">
        <v>1703</v>
      </c>
      <c r="K1582" s="37">
        <v>77480.899999999994</v>
      </c>
      <c r="M1582" s="37">
        <v>66412.2</v>
      </c>
      <c r="O1582" s="37">
        <v>11068.7</v>
      </c>
      <c r="Q1582">
        <v>16.7</v>
      </c>
    </row>
    <row r="1583" spans="3:17" x14ac:dyDescent="0.3">
      <c r="C1583" t="s">
        <v>364</v>
      </c>
      <c r="D1583" t="s">
        <v>366</v>
      </c>
      <c r="E1583">
        <v>5510606</v>
      </c>
      <c r="H1583" t="s">
        <v>1704</v>
      </c>
      <c r="K1583" s="37">
        <v>496817.93</v>
      </c>
      <c r="M1583" s="37">
        <v>435448.73</v>
      </c>
      <c r="O1583" s="37">
        <v>61369.2</v>
      </c>
      <c r="Q1583">
        <v>14.1</v>
      </c>
    </row>
    <row r="1584" spans="3:17" x14ac:dyDescent="0.3">
      <c r="C1584" t="s">
        <v>364</v>
      </c>
      <c r="D1584" t="s">
        <v>366</v>
      </c>
      <c r="E1584">
        <v>5510607</v>
      </c>
      <c r="H1584" t="s">
        <v>1705</v>
      </c>
      <c r="K1584" s="37">
        <v>9871.2000000000007</v>
      </c>
      <c r="M1584">
        <v>0</v>
      </c>
      <c r="O1584" s="37">
        <v>9871.2000000000007</v>
      </c>
    </row>
    <row r="1585" spans="3:18" x14ac:dyDescent="0.3">
      <c r="C1585" t="s">
        <v>364</v>
      </c>
      <c r="D1585" t="s">
        <v>366</v>
      </c>
      <c r="E1585">
        <v>5510608</v>
      </c>
      <c r="H1585" t="s">
        <v>1706</v>
      </c>
      <c r="K1585">
        <v>0</v>
      </c>
      <c r="M1585">
        <v>0</v>
      </c>
      <c r="O1585">
        <v>0</v>
      </c>
    </row>
    <row r="1586" spans="3:18" x14ac:dyDescent="0.3">
      <c r="C1586" t="s">
        <v>364</v>
      </c>
      <c r="D1586" t="s">
        <v>366</v>
      </c>
      <c r="E1586">
        <v>5511201</v>
      </c>
      <c r="H1586" t="s">
        <v>1707</v>
      </c>
      <c r="K1586" s="37">
        <v>10500</v>
      </c>
      <c r="M1586" s="37">
        <v>10500</v>
      </c>
      <c r="O1586">
        <v>0</v>
      </c>
    </row>
    <row r="1587" spans="3:18" x14ac:dyDescent="0.3">
      <c r="C1587" t="s">
        <v>364</v>
      </c>
      <c r="D1587" t="s">
        <v>366</v>
      </c>
      <c r="E1587">
        <v>5540000</v>
      </c>
      <c r="H1587" t="s">
        <v>1708</v>
      </c>
      <c r="K1587" s="37">
        <v>10720.39</v>
      </c>
      <c r="M1587" s="37">
        <v>10720.39</v>
      </c>
      <c r="O1587">
        <v>0</v>
      </c>
    </row>
    <row r="1588" spans="3:18" x14ac:dyDescent="0.3">
      <c r="C1588" t="s">
        <v>364</v>
      </c>
      <c r="D1588" t="s">
        <v>366</v>
      </c>
      <c r="E1588">
        <v>5540001</v>
      </c>
      <c r="H1588" t="s">
        <v>1709</v>
      </c>
      <c r="K1588" s="37">
        <v>1025430.89</v>
      </c>
      <c r="M1588" s="37">
        <v>1025430.89</v>
      </c>
      <c r="O1588">
        <v>0</v>
      </c>
    </row>
    <row r="1589" spans="3:18" x14ac:dyDescent="0.3">
      <c r="C1589" t="s">
        <v>364</v>
      </c>
      <c r="D1589" t="s">
        <v>366</v>
      </c>
      <c r="E1589">
        <v>5540008</v>
      </c>
      <c r="H1589" t="s">
        <v>1710</v>
      </c>
      <c r="K1589">
        <v>0</v>
      </c>
      <c r="M1589">
        <v>0</v>
      </c>
      <c r="O1589">
        <v>0</v>
      </c>
    </row>
    <row r="1590" spans="3:18" x14ac:dyDescent="0.3">
      <c r="C1590" t="s">
        <v>364</v>
      </c>
      <c r="D1590" t="s">
        <v>366</v>
      </c>
      <c r="E1590">
        <v>5540009</v>
      </c>
      <c r="H1590" t="s">
        <v>1708</v>
      </c>
      <c r="K1590">
        <v>0</v>
      </c>
      <c r="M1590">
        <v>0</v>
      </c>
      <c r="O1590">
        <v>0</v>
      </c>
    </row>
    <row r="1591" spans="3:18" x14ac:dyDescent="0.3">
      <c r="C1591" t="s">
        <v>364</v>
      </c>
      <c r="D1591" t="s">
        <v>366</v>
      </c>
      <c r="E1591">
        <v>5540010</v>
      </c>
      <c r="H1591" t="s">
        <v>1711</v>
      </c>
      <c r="K1591">
        <v>0</v>
      </c>
      <c r="M1591">
        <v>0</v>
      </c>
      <c r="O1591">
        <v>0</v>
      </c>
    </row>
    <row r="1592" spans="3:18" x14ac:dyDescent="0.3">
      <c r="C1592" t="s">
        <v>364</v>
      </c>
      <c r="D1592" t="s">
        <v>366</v>
      </c>
      <c r="E1592">
        <v>5540050</v>
      </c>
      <c r="H1592" t="s">
        <v>1712</v>
      </c>
      <c r="K1592">
        <v>0</v>
      </c>
      <c r="M1592">
        <v>0</v>
      </c>
      <c r="O1592">
        <v>0</v>
      </c>
    </row>
    <row r="1593" spans="3:18" x14ac:dyDescent="0.3">
      <c r="C1593" t="s">
        <v>364</v>
      </c>
      <c r="D1593" t="s">
        <v>366</v>
      </c>
      <c r="E1593">
        <v>5540051</v>
      </c>
      <c r="H1593" t="s">
        <v>1713</v>
      </c>
      <c r="K1593">
        <v>0</v>
      </c>
      <c r="M1593">
        <v>0</v>
      </c>
      <c r="O1593">
        <v>0</v>
      </c>
    </row>
    <row r="1594" spans="3:18" x14ac:dyDescent="0.3">
      <c r="C1594" t="s">
        <v>364</v>
      </c>
      <c r="D1594" t="s">
        <v>366</v>
      </c>
      <c r="E1594">
        <v>5540052</v>
      </c>
      <c r="H1594" t="s">
        <v>1714</v>
      </c>
      <c r="K1594">
        <v>0</v>
      </c>
      <c r="M1594">
        <v>0</v>
      </c>
      <c r="O1594">
        <v>0</v>
      </c>
    </row>
    <row r="1595" spans="3:18" x14ac:dyDescent="0.3">
      <c r="C1595" t="s">
        <v>364</v>
      </c>
      <c r="D1595" t="s">
        <v>366</v>
      </c>
      <c r="E1595">
        <v>5540053</v>
      </c>
      <c r="H1595" t="s">
        <v>1715</v>
      </c>
      <c r="K1595">
        <v>0</v>
      </c>
      <c r="M1595">
        <v>0</v>
      </c>
      <c r="O1595">
        <v>0</v>
      </c>
    </row>
    <row r="1596" spans="3:18" x14ac:dyDescent="0.3">
      <c r="C1596" t="s">
        <v>364</v>
      </c>
      <c r="D1596" t="s">
        <v>366</v>
      </c>
      <c r="E1596">
        <v>5540054</v>
      </c>
      <c r="H1596" t="s">
        <v>1716</v>
      </c>
      <c r="K1596">
        <v>0</v>
      </c>
      <c r="M1596">
        <v>0</v>
      </c>
      <c r="O1596">
        <v>0</v>
      </c>
    </row>
    <row r="1597" spans="3:18" x14ac:dyDescent="0.3">
      <c r="C1597" t="s">
        <v>364</v>
      </c>
      <c r="D1597" t="s">
        <v>366</v>
      </c>
      <c r="E1597">
        <v>5540055</v>
      </c>
      <c r="H1597" t="s">
        <v>1717</v>
      </c>
      <c r="K1597">
        <v>0</v>
      </c>
      <c r="M1597">
        <v>0</v>
      </c>
      <c r="O1597">
        <v>0</v>
      </c>
    </row>
    <row r="1598" spans="3:18" x14ac:dyDescent="0.3">
      <c r="E1598" t="s">
        <v>1718</v>
      </c>
      <c r="K1598" s="37">
        <v>29170939.460000001</v>
      </c>
      <c r="M1598" s="37">
        <v>24610515.280000001</v>
      </c>
      <c r="O1598" s="37">
        <v>4560424.18</v>
      </c>
      <c r="Q1598">
        <v>18.5</v>
      </c>
      <c r="R1598" t="s">
        <v>438</v>
      </c>
    </row>
    <row r="1599" spans="3:18" x14ac:dyDescent="0.3">
      <c r="C1599" t="s">
        <v>364</v>
      </c>
      <c r="D1599" t="s">
        <v>366</v>
      </c>
      <c r="E1599">
        <v>420709</v>
      </c>
      <c r="H1599" t="s">
        <v>1719</v>
      </c>
      <c r="K1599">
        <v>0</v>
      </c>
      <c r="M1599">
        <v>0</v>
      </c>
      <c r="O1599">
        <v>0</v>
      </c>
    </row>
    <row r="1600" spans="3:18" x14ac:dyDescent="0.3">
      <c r="C1600" t="s">
        <v>364</v>
      </c>
      <c r="D1600" t="s">
        <v>366</v>
      </c>
      <c r="E1600">
        <v>420710</v>
      </c>
      <c r="H1600" t="s">
        <v>1720</v>
      </c>
      <c r="K1600">
        <v>0</v>
      </c>
      <c r="M1600">
        <v>0</v>
      </c>
      <c r="O1600">
        <v>0</v>
      </c>
    </row>
    <row r="1601" spans="3:18" x14ac:dyDescent="0.3">
      <c r="C1601" t="s">
        <v>364</v>
      </c>
      <c r="D1601" t="s">
        <v>366</v>
      </c>
      <c r="E1601">
        <v>4420709</v>
      </c>
      <c r="H1601" t="s">
        <v>1719</v>
      </c>
      <c r="K1601" s="37">
        <v>22788617.489999998</v>
      </c>
      <c r="M1601" s="37">
        <v>34279197.020000003</v>
      </c>
      <c r="O1601" s="37">
        <v>-11490579.529999999</v>
      </c>
      <c r="Q1601">
        <v>-33.5</v>
      </c>
    </row>
    <row r="1602" spans="3:18" x14ac:dyDescent="0.3">
      <c r="C1602" t="s">
        <v>364</v>
      </c>
      <c r="D1602" t="s">
        <v>366</v>
      </c>
      <c r="E1602">
        <v>4420710</v>
      </c>
      <c r="H1602" t="s">
        <v>1720</v>
      </c>
      <c r="K1602" s="37">
        <v>-37625893.609999999</v>
      </c>
      <c r="M1602" s="37">
        <v>-41329485.840000004</v>
      </c>
      <c r="O1602" s="37">
        <v>3703592.23</v>
      </c>
      <c r="Q1602">
        <v>9</v>
      </c>
    </row>
    <row r="1603" spans="3:18" x14ac:dyDescent="0.3">
      <c r="C1603" t="s">
        <v>364</v>
      </c>
      <c r="D1603" t="s">
        <v>366</v>
      </c>
      <c r="E1603">
        <v>4420719</v>
      </c>
      <c r="H1603" t="s">
        <v>1721</v>
      </c>
      <c r="K1603">
        <v>0</v>
      </c>
      <c r="M1603">
        <v>0</v>
      </c>
      <c r="O1603">
        <v>0</v>
      </c>
    </row>
    <row r="1604" spans="3:18" x14ac:dyDescent="0.3">
      <c r="C1604" t="s">
        <v>364</v>
      </c>
      <c r="D1604" t="s">
        <v>366</v>
      </c>
      <c r="E1604">
        <v>4420730</v>
      </c>
      <c r="H1604" t="s">
        <v>1722</v>
      </c>
      <c r="K1604">
        <v>0</v>
      </c>
      <c r="M1604">
        <v>0</v>
      </c>
      <c r="O1604">
        <v>0</v>
      </c>
    </row>
    <row r="1605" spans="3:18" x14ac:dyDescent="0.3">
      <c r="C1605" t="s">
        <v>364</v>
      </c>
      <c r="D1605" t="s">
        <v>366</v>
      </c>
      <c r="E1605">
        <v>5510505</v>
      </c>
      <c r="H1605" t="s">
        <v>1723</v>
      </c>
      <c r="K1605" s="37">
        <v>66097.350000000006</v>
      </c>
      <c r="M1605" s="37">
        <v>65541.95</v>
      </c>
      <c r="O1605">
        <v>555.4</v>
      </c>
      <c r="Q1605">
        <v>0.8</v>
      </c>
    </row>
    <row r="1606" spans="3:18" x14ac:dyDescent="0.3">
      <c r="E1606" t="s">
        <v>1724</v>
      </c>
      <c r="K1606" s="37">
        <v>-14771178.77</v>
      </c>
      <c r="M1606" s="37">
        <v>-6984746.8700000001</v>
      </c>
      <c r="O1606" s="37">
        <v>-7786431.9000000004</v>
      </c>
      <c r="Q1606">
        <v>-111.5</v>
      </c>
      <c r="R1606" t="s">
        <v>438</v>
      </c>
    </row>
    <row r="1607" spans="3:18" x14ac:dyDescent="0.3">
      <c r="C1607" t="s">
        <v>364</v>
      </c>
      <c r="D1607" t="s">
        <v>366</v>
      </c>
      <c r="E1607">
        <v>420712</v>
      </c>
      <c r="H1607" t="s">
        <v>1719</v>
      </c>
      <c r="K1607">
        <v>0</v>
      </c>
      <c r="M1607">
        <v>0</v>
      </c>
      <c r="O1607">
        <v>0</v>
      </c>
    </row>
    <row r="1608" spans="3:18" x14ac:dyDescent="0.3">
      <c r="C1608" t="s">
        <v>364</v>
      </c>
      <c r="D1608" t="s">
        <v>366</v>
      </c>
      <c r="E1608">
        <v>420713</v>
      </c>
      <c r="H1608" t="s">
        <v>1720</v>
      </c>
      <c r="K1608">
        <v>0</v>
      </c>
      <c r="M1608">
        <v>0</v>
      </c>
      <c r="O1608">
        <v>0</v>
      </c>
    </row>
    <row r="1609" spans="3:18" x14ac:dyDescent="0.3">
      <c r="C1609" t="s">
        <v>364</v>
      </c>
      <c r="D1609" t="s">
        <v>366</v>
      </c>
      <c r="E1609">
        <v>420714</v>
      </c>
      <c r="H1609" t="s">
        <v>1720</v>
      </c>
      <c r="K1609">
        <v>0</v>
      </c>
      <c r="M1609">
        <v>0</v>
      </c>
      <c r="O1609">
        <v>0</v>
      </c>
    </row>
    <row r="1610" spans="3:18" x14ac:dyDescent="0.3">
      <c r="C1610" t="s">
        <v>364</v>
      </c>
      <c r="D1610" t="s">
        <v>366</v>
      </c>
      <c r="E1610">
        <v>4420712</v>
      </c>
      <c r="H1610" t="s">
        <v>1725</v>
      </c>
      <c r="K1610">
        <v>0</v>
      </c>
      <c r="M1610">
        <v>0</v>
      </c>
      <c r="O1610">
        <v>0</v>
      </c>
    </row>
    <row r="1611" spans="3:18" x14ac:dyDescent="0.3">
      <c r="C1611" t="s">
        <v>364</v>
      </c>
      <c r="D1611" t="s">
        <v>366</v>
      </c>
      <c r="E1611">
        <v>4420713</v>
      </c>
      <c r="H1611" t="s">
        <v>1726</v>
      </c>
      <c r="K1611" s="37">
        <v>25449737.43</v>
      </c>
      <c r="M1611" s="37">
        <v>25013801.699999999</v>
      </c>
      <c r="O1611" s="37">
        <v>435935.73</v>
      </c>
      <c r="Q1611">
        <v>1.7</v>
      </c>
    </row>
    <row r="1612" spans="3:18" x14ac:dyDescent="0.3">
      <c r="C1612" t="s">
        <v>364</v>
      </c>
      <c r="D1612" t="s">
        <v>366</v>
      </c>
      <c r="E1612">
        <v>4420725</v>
      </c>
      <c r="H1612" t="s">
        <v>1727</v>
      </c>
      <c r="K1612" s="37">
        <v>-4292.33</v>
      </c>
      <c r="M1612" s="37">
        <v>-4292.33</v>
      </c>
      <c r="O1612">
        <v>0</v>
      </c>
    </row>
    <row r="1613" spans="3:18" x14ac:dyDescent="0.3">
      <c r="C1613" t="s">
        <v>364</v>
      </c>
      <c r="D1613" t="s">
        <v>366</v>
      </c>
      <c r="E1613">
        <v>4420726</v>
      </c>
      <c r="H1613" t="s">
        <v>1728</v>
      </c>
      <c r="K1613" s="37">
        <v>-4640368.32</v>
      </c>
      <c r="M1613" s="37">
        <v>-4297558.91</v>
      </c>
      <c r="O1613" s="37">
        <v>-342809.41</v>
      </c>
      <c r="Q1613">
        <v>-8</v>
      </c>
    </row>
    <row r="1614" spans="3:18" x14ac:dyDescent="0.3">
      <c r="E1614" t="s">
        <v>1729</v>
      </c>
      <c r="K1614" s="37">
        <v>20805076.780000001</v>
      </c>
      <c r="M1614" s="37">
        <v>20711950.460000001</v>
      </c>
      <c r="O1614" s="37">
        <v>93126.32</v>
      </c>
      <c r="Q1614">
        <v>0.4</v>
      </c>
      <c r="R1614" t="s">
        <v>438</v>
      </c>
    </row>
    <row r="1615" spans="3:18" x14ac:dyDescent="0.3">
      <c r="E1615" t="s">
        <v>1730</v>
      </c>
      <c r="K1615" s="37">
        <v>36030602.909999996</v>
      </c>
      <c r="M1615" s="37">
        <v>38898920.100000001</v>
      </c>
      <c r="O1615" s="37">
        <v>-2868317.19</v>
      </c>
      <c r="Q1615">
        <v>-7.4</v>
      </c>
      <c r="R1615" t="s">
        <v>420</v>
      </c>
    </row>
    <row r="1616" spans="3:18" x14ac:dyDescent="0.3">
      <c r="E1616" t="s">
        <v>1731</v>
      </c>
      <c r="K1616" s="37">
        <v>-76251401.700000003</v>
      </c>
      <c r="M1616" s="37">
        <v>-59006718.390000001</v>
      </c>
      <c r="O1616" s="37">
        <v>-17244683.309999999</v>
      </c>
      <c r="Q1616">
        <v>-29.2</v>
      </c>
      <c r="R1616" t="s">
        <v>403</v>
      </c>
    </row>
    <row r="1618" spans="3:18" x14ac:dyDescent="0.3">
      <c r="E1618" t="s">
        <v>1732</v>
      </c>
    </row>
    <row r="1619" spans="3:18" x14ac:dyDescent="0.3">
      <c r="C1619" t="s">
        <v>364</v>
      </c>
      <c r="D1619" t="s">
        <v>366</v>
      </c>
      <c r="E1619">
        <v>430103</v>
      </c>
      <c r="H1619" t="s">
        <v>1733</v>
      </c>
      <c r="K1619">
        <v>0</v>
      </c>
      <c r="M1619">
        <v>0</v>
      </c>
      <c r="O1619">
        <v>0</v>
      </c>
    </row>
    <row r="1620" spans="3:18" x14ac:dyDescent="0.3">
      <c r="C1620" t="s">
        <v>364</v>
      </c>
      <c r="D1620" t="s">
        <v>366</v>
      </c>
      <c r="E1620">
        <v>511420</v>
      </c>
      <c r="H1620" t="s">
        <v>1734</v>
      </c>
      <c r="K1620">
        <v>0</v>
      </c>
      <c r="M1620">
        <v>0</v>
      </c>
      <c r="O1620">
        <v>0</v>
      </c>
    </row>
    <row r="1621" spans="3:18" x14ac:dyDescent="0.3">
      <c r="C1621" t="s">
        <v>364</v>
      </c>
      <c r="D1621" t="s">
        <v>366</v>
      </c>
      <c r="E1621">
        <v>511421</v>
      </c>
      <c r="H1621" t="s">
        <v>1735</v>
      </c>
      <c r="K1621">
        <v>0</v>
      </c>
      <c r="M1621">
        <v>0</v>
      </c>
      <c r="O1621">
        <v>0</v>
      </c>
    </row>
    <row r="1622" spans="3:18" x14ac:dyDescent="0.3">
      <c r="C1622" t="s">
        <v>364</v>
      </c>
      <c r="D1622" t="s">
        <v>366</v>
      </c>
      <c r="E1622">
        <v>4430103</v>
      </c>
      <c r="H1622" t="s">
        <v>1733</v>
      </c>
      <c r="K1622">
        <v>0</v>
      </c>
      <c r="M1622">
        <v>0</v>
      </c>
      <c r="O1622">
        <v>0</v>
      </c>
    </row>
    <row r="1623" spans="3:18" x14ac:dyDescent="0.3">
      <c r="C1623" t="s">
        <v>364</v>
      </c>
      <c r="D1623" t="s">
        <v>366</v>
      </c>
      <c r="E1623">
        <v>5511420</v>
      </c>
      <c r="H1623" t="s">
        <v>1736</v>
      </c>
      <c r="K1623">
        <v>0</v>
      </c>
      <c r="M1623">
        <v>0</v>
      </c>
      <c r="O1623">
        <v>0</v>
      </c>
    </row>
    <row r="1624" spans="3:18" x14ac:dyDescent="0.3">
      <c r="C1624" t="s">
        <v>364</v>
      </c>
      <c r="D1624" t="s">
        <v>366</v>
      </c>
      <c r="E1624">
        <v>5511421</v>
      </c>
      <c r="H1624" t="s">
        <v>1737</v>
      </c>
      <c r="K1624">
        <v>0</v>
      </c>
      <c r="M1624">
        <v>0</v>
      </c>
      <c r="O1624">
        <v>0</v>
      </c>
    </row>
    <row r="1625" spans="3:18" x14ac:dyDescent="0.3">
      <c r="C1625" t="s">
        <v>364</v>
      </c>
      <c r="D1625" t="s">
        <v>366</v>
      </c>
      <c r="E1625">
        <v>5511422</v>
      </c>
      <c r="H1625" t="s">
        <v>1177</v>
      </c>
      <c r="K1625">
        <v>0</v>
      </c>
      <c r="M1625">
        <v>0</v>
      </c>
      <c r="O1625">
        <v>0</v>
      </c>
    </row>
    <row r="1626" spans="3:18" x14ac:dyDescent="0.3">
      <c r="C1626" t="s">
        <v>364</v>
      </c>
      <c r="D1626" t="s">
        <v>366</v>
      </c>
      <c r="E1626">
        <v>5511424</v>
      </c>
      <c r="H1626" t="s">
        <v>1738</v>
      </c>
      <c r="K1626" s="37">
        <v>30751538.710000001</v>
      </c>
      <c r="M1626" s="37">
        <v>-24369523.379999999</v>
      </c>
      <c r="O1626" s="37">
        <v>55121062.090000004</v>
      </c>
      <c r="Q1626">
        <v>226.2</v>
      </c>
    </row>
    <row r="1627" spans="3:18" x14ac:dyDescent="0.3">
      <c r="E1627" t="s">
        <v>1739</v>
      </c>
      <c r="K1627" s="37">
        <v>30751538.710000001</v>
      </c>
      <c r="M1627" s="37">
        <v>-24369523.379999999</v>
      </c>
      <c r="O1627" s="37">
        <v>55121062.090000004</v>
      </c>
      <c r="Q1627">
        <v>226.2</v>
      </c>
      <c r="R1627" t="s">
        <v>420</v>
      </c>
    </row>
    <row r="1628" spans="3:18" x14ac:dyDescent="0.3">
      <c r="C1628" t="s">
        <v>364</v>
      </c>
      <c r="D1628" t="s">
        <v>366</v>
      </c>
      <c r="E1628">
        <v>5511425</v>
      </c>
      <c r="H1628" t="s">
        <v>1740</v>
      </c>
      <c r="K1628" s="37">
        <v>-4706637.7300000004</v>
      </c>
      <c r="M1628" s="37">
        <v>-1325749.71</v>
      </c>
      <c r="O1628" s="37">
        <v>-3380888.02</v>
      </c>
      <c r="Q1628">
        <v>-255</v>
      </c>
    </row>
    <row r="1629" spans="3:18" x14ac:dyDescent="0.3">
      <c r="C1629" t="s">
        <v>364</v>
      </c>
      <c r="D1629" t="s">
        <v>366</v>
      </c>
      <c r="E1629">
        <v>5511426</v>
      </c>
      <c r="H1629" t="s">
        <v>1015</v>
      </c>
      <c r="K1629" s="37">
        <v>59736.22</v>
      </c>
      <c r="M1629" s="37">
        <v>5732.26</v>
      </c>
      <c r="O1629" s="37">
        <v>54003.96</v>
      </c>
      <c r="Q1629">
        <v>942.1</v>
      </c>
    </row>
    <row r="1630" spans="3:18" x14ac:dyDescent="0.3">
      <c r="C1630" t="s">
        <v>364</v>
      </c>
      <c r="D1630" t="s">
        <v>366</v>
      </c>
      <c r="E1630">
        <v>5511427</v>
      </c>
      <c r="H1630" t="s">
        <v>1016</v>
      </c>
      <c r="K1630">
        <v>0</v>
      </c>
      <c r="M1630">
        <v>0</v>
      </c>
      <c r="O1630">
        <v>0</v>
      </c>
    </row>
    <row r="1631" spans="3:18" x14ac:dyDescent="0.3">
      <c r="E1631" t="s">
        <v>1741</v>
      </c>
      <c r="K1631" s="37">
        <v>-4646901.51</v>
      </c>
      <c r="M1631" s="37">
        <v>-1320017.45</v>
      </c>
      <c r="O1631" s="37">
        <v>-3326884.06</v>
      </c>
      <c r="Q1631">
        <v>-252</v>
      </c>
      <c r="R1631" t="s">
        <v>420</v>
      </c>
    </row>
    <row r="1632" spans="3:18" x14ac:dyDescent="0.3">
      <c r="C1632" t="s">
        <v>364</v>
      </c>
      <c r="D1632" t="s">
        <v>366</v>
      </c>
      <c r="E1632">
        <v>511410</v>
      </c>
      <c r="H1632" t="s">
        <v>1742</v>
      </c>
      <c r="K1632">
        <v>0</v>
      </c>
      <c r="M1632">
        <v>0</v>
      </c>
      <c r="O1632">
        <v>0</v>
      </c>
    </row>
    <row r="1633" spans="3:18" x14ac:dyDescent="0.3">
      <c r="C1633" t="s">
        <v>364</v>
      </c>
      <c r="D1633" t="s">
        <v>366</v>
      </c>
      <c r="E1633">
        <v>511411</v>
      </c>
      <c r="H1633" t="s">
        <v>1743</v>
      </c>
      <c r="K1633">
        <v>0</v>
      </c>
      <c r="M1633">
        <v>0</v>
      </c>
      <c r="O1633">
        <v>0</v>
      </c>
    </row>
    <row r="1634" spans="3:18" x14ac:dyDescent="0.3">
      <c r="C1634" t="s">
        <v>364</v>
      </c>
      <c r="D1634" t="s">
        <v>366</v>
      </c>
      <c r="E1634">
        <v>511412</v>
      </c>
      <c r="H1634" t="s">
        <v>1744</v>
      </c>
      <c r="K1634">
        <v>0</v>
      </c>
      <c r="M1634">
        <v>0</v>
      </c>
      <c r="O1634">
        <v>0</v>
      </c>
    </row>
    <row r="1635" spans="3:18" x14ac:dyDescent="0.3">
      <c r="C1635" t="s">
        <v>364</v>
      </c>
      <c r="D1635" t="s">
        <v>366</v>
      </c>
      <c r="E1635">
        <v>511413</v>
      </c>
      <c r="H1635" t="s">
        <v>1745</v>
      </c>
      <c r="K1635">
        <v>0</v>
      </c>
      <c r="M1635">
        <v>0</v>
      </c>
      <c r="O1635">
        <v>0</v>
      </c>
    </row>
    <row r="1636" spans="3:18" x14ac:dyDescent="0.3">
      <c r="C1636" t="s">
        <v>364</v>
      </c>
      <c r="D1636" t="s">
        <v>366</v>
      </c>
      <c r="E1636">
        <v>511414</v>
      </c>
      <c r="H1636" t="s">
        <v>1746</v>
      </c>
      <c r="K1636">
        <v>0</v>
      </c>
      <c r="M1636">
        <v>0</v>
      </c>
      <c r="O1636">
        <v>0</v>
      </c>
    </row>
    <row r="1637" spans="3:18" x14ac:dyDescent="0.3">
      <c r="C1637" t="s">
        <v>364</v>
      </c>
      <c r="D1637" t="s">
        <v>366</v>
      </c>
      <c r="E1637">
        <v>511415</v>
      </c>
      <c r="H1637" t="s">
        <v>1747</v>
      </c>
      <c r="K1637">
        <v>0</v>
      </c>
      <c r="M1637">
        <v>0</v>
      </c>
      <c r="O1637">
        <v>0</v>
      </c>
    </row>
    <row r="1638" spans="3:18" x14ac:dyDescent="0.3">
      <c r="C1638" t="s">
        <v>364</v>
      </c>
      <c r="D1638" t="s">
        <v>366</v>
      </c>
      <c r="E1638">
        <v>5511410</v>
      </c>
      <c r="H1638" t="s">
        <v>1035</v>
      </c>
      <c r="K1638">
        <v>0</v>
      </c>
      <c r="M1638">
        <v>0</v>
      </c>
      <c r="O1638">
        <v>0</v>
      </c>
    </row>
    <row r="1639" spans="3:18" x14ac:dyDescent="0.3">
      <c r="C1639" t="s">
        <v>364</v>
      </c>
      <c r="D1639" t="s">
        <v>366</v>
      </c>
      <c r="E1639">
        <v>5511411</v>
      </c>
      <c r="H1639" t="s">
        <v>1743</v>
      </c>
      <c r="K1639">
        <v>0</v>
      </c>
      <c r="M1639">
        <v>0</v>
      </c>
      <c r="O1639">
        <v>0</v>
      </c>
    </row>
    <row r="1640" spans="3:18" x14ac:dyDescent="0.3">
      <c r="C1640" t="s">
        <v>364</v>
      </c>
      <c r="D1640" t="s">
        <v>366</v>
      </c>
      <c r="E1640">
        <v>5511412</v>
      </c>
      <c r="H1640" t="s">
        <v>1023</v>
      </c>
      <c r="K1640">
        <v>0</v>
      </c>
      <c r="M1640">
        <v>0</v>
      </c>
      <c r="O1640">
        <v>0</v>
      </c>
    </row>
    <row r="1641" spans="3:18" x14ac:dyDescent="0.3">
      <c r="C1641" t="s">
        <v>364</v>
      </c>
      <c r="D1641" t="s">
        <v>366</v>
      </c>
      <c r="E1641">
        <v>5511417</v>
      </c>
      <c r="H1641" t="s">
        <v>1748</v>
      </c>
      <c r="K1641" s="37">
        <v>9369331.7300000004</v>
      </c>
      <c r="M1641" s="37">
        <v>-760430.96</v>
      </c>
      <c r="O1641" s="37">
        <v>10129762.689999999</v>
      </c>
      <c r="Q1641">
        <v>1332.1</v>
      </c>
    </row>
    <row r="1642" spans="3:18" x14ac:dyDescent="0.3">
      <c r="C1642" t="s">
        <v>364</v>
      </c>
      <c r="D1642" t="s">
        <v>366</v>
      </c>
      <c r="E1642">
        <v>5511418</v>
      </c>
      <c r="H1642" t="s">
        <v>1749</v>
      </c>
      <c r="K1642" s="37">
        <v>-11089772.029999999</v>
      </c>
      <c r="M1642" s="37">
        <v>-10039774.960000001</v>
      </c>
      <c r="O1642" s="37">
        <v>-1049997.07</v>
      </c>
      <c r="Q1642">
        <v>-10.5</v>
      </c>
    </row>
    <row r="1643" spans="3:18" x14ac:dyDescent="0.3">
      <c r="E1643" t="s">
        <v>1750</v>
      </c>
      <c r="K1643" s="37">
        <v>-1720440.3</v>
      </c>
      <c r="M1643" s="37">
        <v>-10800205.92</v>
      </c>
      <c r="O1643" s="37">
        <v>9079765.6199999992</v>
      </c>
      <c r="Q1643">
        <v>84.1</v>
      </c>
      <c r="R1643" t="s">
        <v>420</v>
      </c>
    </row>
    <row r="1644" spans="3:18" x14ac:dyDescent="0.3">
      <c r="C1644" t="s">
        <v>364</v>
      </c>
      <c r="D1644" t="s">
        <v>366</v>
      </c>
      <c r="E1644">
        <v>511400</v>
      </c>
      <c r="H1644" t="s">
        <v>1751</v>
      </c>
      <c r="K1644">
        <v>0</v>
      </c>
      <c r="M1644">
        <v>0</v>
      </c>
      <c r="O1644">
        <v>0</v>
      </c>
    </row>
    <row r="1645" spans="3:18" x14ac:dyDescent="0.3">
      <c r="C1645" t="s">
        <v>364</v>
      </c>
      <c r="D1645" t="s">
        <v>366</v>
      </c>
      <c r="E1645">
        <v>5511400</v>
      </c>
      <c r="H1645" t="s">
        <v>1751</v>
      </c>
      <c r="K1645">
        <v>0</v>
      </c>
      <c r="M1645">
        <v>0</v>
      </c>
      <c r="O1645">
        <v>0</v>
      </c>
    </row>
    <row r="1646" spans="3:18" x14ac:dyDescent="0.3">
      <c r="C1646" t="s">
        <v>364</v>
      </c>
      <c r="D1646" t="s">
        <v>366</v>
      </c>
      <c r="E1646">
        <v>5511402</v>
      </c>
      <c r="H1646" t="s">
        <v>1752</v>
      </c>
      <c r="K1646">
        <v>0</v>
      </c>
      <c r="M1646">
        <v>0</v>
      </c>
      <c r="O1646">
        <v>0</v>
      </c>
    </row>
    <row r="1647" spans="3:18" x14ac:dyDescent="0.3">
      <c r="E1647" t="s">
        <v>1753</v>
      </c>
      <c r="K1647">
        <v>0</v>
      </c>
      <c r="M1647">
        <v>0</v>
      </c>
      <c r="O1647">
        <v>0</v>
      </c>
      <c r="R1647" t="s">
        <v>420</v>
      </c>
    </row>
    <row r="1648" spans="3:18" x14ac:dyDescent="0.3">
      <c r="C1648" t="s">
        <v>364</v>
      </c>
      <c r="D1648" t="s">
        <v>366</v>
      </c>
      <c r="E1648">
        <v>5511423</v>
      </c>
      <c r="H1648" t="s">
        <v>1754</v>
      </c>
      <c r="K1648">
        <v>0</v>
      </c>
      <c r="M1648">
        <v>0</v>
      </c>
      <c r="O1648">
        <v>0</v>
      </c>
    </row>
    <row r="1649" spans="3:18" x14ac:dyDescent="0.3">
      <c r="C1649" t="s">
        <v>364</v>
      </c>
      <c r="D1649" t="s">
        <v>366</v>
      </c>
      <c r="E1649">
        <v>5511428</v>
      </c>
      <c r="H1649" t="s">
        <v>1040</v>
      </c>
      <c r="K1649">
        <v>0</v>
      </c>
      <c r="M1649">
        <v>0</v>
      </c>
      <c r="O1649">
        <v>0</v>
      </c>
    </row>
    <row r="1650" spans="3:18" x14ac:dyDescent="0.3">
      <c r="C1650" t="s">
        <v>364</v>
      </c>
      <c r="D1650" t="s">
        <v>366</v>
      </c>
      <c r="E1650">
        <v>5511429</v>
      </c>
      <c r="H1650" t="s">
        <v>1041</v>
      </c>
      <c r="K1650">
        <v>0</v>
      </c>
      <c r="M1650">
        <v>0</v>
      </c>
      <c r="O1650">
        <v>0</v>
      </c>
    </row>
    <row r="1651" spans="3:18" x14ac:dyDescent="0.3">
      <c r="C1651" t="s">
        <v>364</v>
      </c>
      <c r="D1651" t="s">
        <v>366</v>
      </c>
      <c r="E1651">
        <v>5511430</v>
      </c>
      <c r="H1651" t="s">
        <v>1042</v>
      </c>
      <c r="K1651">
        <v>0</v>
      </c>
      <c r="M1651">
        <v>0</v>
      </c>
      <c r="O1651">
        <v>0</v>
      </c>
    </row>
    <row r="1652" spans="3:18" x14ac:dyDescent="0.3">
      <c r="E1652" t="s">
        <v>1755</v>
      </c>
      <c r="K1652">
        <v>0</v>
      </c>
      <c r="M1652">
        <v>0</v>
      </c>
      <c r="O1652">
        <v>0</v>
      </c>
      <c r="R1652" t="s">
        <v>420</v>
      </c>
    </row>
    <row r="1653" spans="3:18" x14ac:dyDescent="0.3">
      <c r="E1653" t="s">
        <v>1756</v>
      </c>
      <c r="K1653" s="37">
        <v>24384196.899999999</v>
      </c>
      <c r="M1653" s="37">
        <v>-36489746.75</v>
      </c>
      <c r="O1653" s="37">
        <v>60873943.649999999</v>
      </c>
      <c r="Q1653">
        <v>166.8</v>
      </c>
      <c r="R1653" t="s">
        <v>403</v>
      </c>
    </row>
    <row r="1655" spans="3:18" x14ac:dyDescent="0.3">
      <c r="E1655" t="s">
        <v>1757</v>
      </c>
      <c r="K1655" s="37">
        <v>-51867204.799999997</v>
      </c>
      <c r="M1655" s="37">
        <v>-95496465.140000001</v>
      </c>
      <c r="O1655" s="37">
        <v>43629260.340000004</v>
      </c>
      <c r="Q1655">
        <v>45.7</v>
      </c>
      <c r="R1655" t="s">
        <v>1192</v>
      </c>
    </row>
    <row r="1657" spans="3:18" x14ac:dyDescent="0.3">
      <c r="C1657" t="s">
        <v>364</v>
      </c>
      <c r="D1657" t="s">
        <v>366</v>
      </c>
      <c r="E1657">
        <v>520000</v>
      </c>
      <c r="H1657" t="s">
        <v>1758</v>
      </c>
      <c r="K1657">
        <v>0</v>
      </c>
      <c r="M1657">
        <v>0</v>
      </c>
      <c r="O1657">
        <v>0</v>
      </c>
    </row>
    <row r="1658" spans="3:18" x14ac:dyDescent="0.3">
      <c r="C1658" t="s">
        <v>364</v>
      </c>
      <c r="D1658" t="s">
        <v>366</v>
      </c>
      <c r="E1658">
        <v>5520001</v>
      </c>
      <c r="H1658" t="s">
        <v>1759</v>
      </c>
      <c r="K1658">
        <v>0</v>
      </c>
      <c r="M1658">
        <v>0</v>
      </c>
      <c r="O1658">
        <v>0</v>
      </c>
    </row>
    <row r="1659" spans="3:18" x14ac:dyDescent="0.3">
      <c r="C1659" t="s">
        <v>364</v>
      </c>
      <c r="D1659" t="s">
        <v>366</v>
      </c>
      <c r="E1659">
        <v>5520003</v>
      </c>
      <c r="H1659" t="s">
        <v>1760</v>
      </c>
      <c r="K1659">
        <v>0</v>
      </c>
      <c r="M1659">
        <v>0</v>
      </c>
      <c r="O1659">
        <v>0</v>
      </c>
    </row>
    <row r="1660" spans="3:18" x14ac:dyDescent="0.3">
      <c r="E1660" t="s">
        <v>1761</v>
      </c>
      <c r="K1660">
        <v>0</v>
      </c>
      <c r="M1660">
        <v>0</v>
      </c>
      <c r="O1660">
        <v>0</v>
      </c>
      <c r="R1660" t="s">
        <v>1192</v>
      </c>
    </row>
    <row r="1662" spans="3:18" x14ac:dyDescent="0.3">
      <c r="E1662" t="s">
        <v>1762</v>
      </c>
      <c r="K1662" s="37">
        <v>-51867204.799999997</v>
      </c>
      <c r="M1662" s="37">
        <v>-95496465.140000001</v>
      </c>
      <c r="O1662" s="37">
        <v>43629260.340000004</v>
      </c>
      <c r="Q1662">
        <v>45.7</v>
      </c>
      <c r="R1662" t="s">
        <v>1763</v>
      </c>
    </row>
    <row r="1666" spans="1:18" x14ac:dyDescent="0.3">
      <c r="A1666" t="s">
        <v>2973</v>
      </c>
    </row>
    <row r="1667" spans="1:18" x14ac:dyDescent="0.3">
      <c r="A1667" t="s">
        <v>1764</v>
      </c>
    </row>
    <row r="1669" spans="1:18" x14ac:dyDescent="0.3">
      <c r="A1669" t="s">
        <v>363</v>
      </c>
      <c r="F1669" t="s">
        <v>364</v>
      </c>
      <c r="G1669" t="s">
        <v>365</v>
      </c>
      <c r="I1669" t="s">
        <v>366</v>
      </c>
      <c r="N1669" t="s">
        <v>367</v>
      </c>
      <c r="P1669" t="s">
        <v>60</v>
      </c>
    </row>
    <row r="1671" spans="1:18" x14ac:dyDescent="0.3">
      <c r="B1671" t="s">
        <v>368</v>
      </c>
      <c r="C1671" t="s">
        <v>369</v>
      </c>
      <c r="D1671" t="s">
        <v>370</v>
      </c>
      <c r="E1671" t="s">
        <v>371</v>
      </c>
      <c r="J1671" t="s">
        <v>372</v>
      </c>
      <c r="L1671" t="s">
        <v>373</v>
      </c>
      <c r="O1671" t="s">
        <v>374</v>
      </c>
      <c r="Q1671" t="s">
        <v>375</v>
      </c>
      <c r="R1671" t="s">
        <v>376</v>
      </c>
    </row>
    <row r="1672" spans="1:18" x14ac:dyDescent="0.3">
      <c r="B1672" t="s">
        <v>377</v>
      </c>
      <c r="C1672" t="s">
        <v>378</v>
      </c>
      <c r="D1672" t="s">
        <v>379</v>
      </c>
      <c r="J1672" t="s">
        <v>2974</v>
      </c>
      <c r="L1672" t="s">
        <v>380</v>
      </c>
      <c r="O1672" t="s">
        <v>382</v>
      </c>
      <c r="Q1672" t="s">
        <v>383</v>
      </c>
      <c r="R1672" t="s">
        <v>384</v>
      </c>
    </row>
    <row r="1674" spans="1:18" x14ac:dyDescent="0.3">
      <c r="E1674" t="s">
        <v>1765</v>
      </c>
    </row>
    <row r="1675" spans="1:18" x14ac:dyDescent="0.3">
      <c r="K1675" s="37">
        <v>51867204.799999997</v>
      </c>
      <c r="M1675" s="37">
        <v>95496465.140000001</v>
      </c>
      <c r="O1675" s="37">
        <v>-43629260.340000004</v>
      </c>
      <c r="Q1675">
        <v>-45.7</v>
      </c>
      <c r="R1675" t="s">
        <v>1763</v>
      </c>
    </row>
    <row r="1677" spans="1:18" x14ac:dyDescent="0.3">
      <c r="A1677" t="s">
        <v>2973</v>
      </c>
    </row>
    <row r="1678" spans="1:18" x14ac:dyDescent="0.3">
      <c r="A1678" t="s">
        <v>1766</v>
      </c>
    </row>
    <row r="1680" spans="1:18" x14ac:dyDescent="0.3">
      <c r="A1680" t="s">
        <v>363</v>
      </c>
      <c r="F1680" t="s">
        <v>364</v>
      </c>
      <c r="G1680" t="s">
        <v>365</v>
      </c>
      <c r="I1680" t="s">
        <v>366</v>
      </c>
      <c r="N1680" t="s">
        <v>367</v>
      </c>
      <c r="P1680" t="s">
        <v>60</v>
      </c>
    </row>
    <row r="1682" spans="2:18" x14ac:dyDescent="0.3">
      <c r="B1682" t="s">
        <v>368</v>
      </c>
      <c r="C1682" t="s">
        <v>369</v>
      </c>
      <c r="D1682" t="s">
        <v>370</v>
      </c>
      <c r="E1682" t="s">
        <v>371</v>
      </c>
      <c r="J1682" t="s">
        <v>372</v>
      </c>
      <c r="L1682" t="s">
        <v>373</v>
      </c>
      <c r="O1682" t="s">
        <v>374</v>
      </c>
      <c r="Q1682" t="s">
        <v>375</v>
      </c>
      <c r="R1682" t="s">
        <v>376</v>
      </c>
    </row>
    <row r="1683" spans="2:18" x14ac:dyDescent="0.3">
      <c r="B1683" t="s">
        <v>377</v>
      </c>
      <c r="C1683" t="s">
        <v>378</v>
      </c>
      <c r="D1683" t="s">
        <v>379</v>
      </c>
      <c r="J1683" t="s">
        <v>2974</v>
      </c>
      <c r="L1683" t="s">
        <v>380</v>
      </c>
      <c r="O1683" t="s">
        <v>382</v>
      </c>
      <c r="Q1683" t="s">
        <v>383</v>
      </c>
      <c r="R1683" t="s">
        <v>384</v>
      </c>
    </row>
    <row r="1685" spans="2:18" x14ac:dyDescent="0.3">
      <c r="E1685" t="s">
        <v>1767</v>
      </c>
    </row>
    <row r="1686" spans="2:18" x14ac:dyDescent="0.3">
      <c r="E1686" t="s">
        <v>1768</v>
      </c>
    </row>
    <row r="1687" spans="2:18" x14ac:dyDescent="0.3">
      <c r="C1687" t="s">
        <v>364</v>
      </c>
      <c r="D1687" t="s">
        <v>366</v>
      </c>
      <c r="E1687">
        <v>1133010</v>
      </c>
      <c r="H1687" t="s">
        <v>1769</v>
      </c>
      <c r="K1687">
        <v>0</v>
      </c>
      <c r="M1687">
        <v>0</v>
      </c>
      <c r="O1687">
        <v>0</v>
      </c>
    </row>
    <row r="1688" spans="2:18" x14ac:dyDescent="0.3">
      <c r="C1688" t="s">
        <v>364</v>
      </c>
      <c r="D1688" t="s">
        <v>366</v>
      </c>
      <c r="E1688">
        <v>1133250</v>
      </c>
      <c r="H1688" t="s">
        <v>1770</v>
      </c>
      <c r="K1688">
        <v>0</v>
      </c>
      <c r="M1688">
        <v>0</v>
      </c>
      <c r="O1688">
        <v>0</v>
      </c>
    </row>
    <row r="1689" spans="2:18" x14ac:dyDescent="0.3">
      <c r="C1689" t="s">
        <v>364</v>
      </c>
      <c r="D1689" t="s">
        <v>366</v>
      </c>
      <c r="E1689">
        <v>1134003</v>
      </c>
      <c r="H1689" t="s">
        <v>1771</v>
      </c>
      <c r="K1689">
        <v>0</v>
      </c>
      <c r="M1689">
        <v>0</v>
      </c>
      <c r="O1689">
        <v>0</v>
      </c>
    </row>
    <row r="1690" spans="2:18" x14ac:dyDescent="0.3">
      <c r="C1690" t="s">
        <v>364</v>
      </c>
      <c r="D1690" t="s">
        <v>366</v>
      </c>
      <c r="E1690">
        <v>1135203</v>
      </c>
      <c r="H1690" t="s">
        <v>1772</v>
      </c>
      <c r="K1690">
        <v>0</v>
      </c>
      <c r="M1690">
        <v>0</v>
      </c>
      <c r="O1690">
        <v>0</v>
      </c>
    </row>
    <row r="1691" spans="2:18" x14ac:dyDescent="0.3">
      <c r="C1691" t="s">
        <v>364</v>
      </c>
      <c r="D1691" t="s">
        <v>366</v>
      </c>
      <c r="E1691">
        <v>1135304</v>
      </c>
      <c r="H1691" t="s">
        <v>1773</v>
      </c>
      <c r="K1691">
        <v>0</v>
      </c>
      <c r="M1691">
        <v>0</v>
      </c>
      <c r="O1691">
        <v>0</v>
      </c>
    </row>
    <row r="1692" spans="2:18" x14ac:dyDescent="0.3">
      <c r="C1692" t="s">
        <v>364</v>
      </c>
      <c r="D1692" t="s">
        <v>366</v>
      </c>
      <c r="E1692">
        <v>1136260</v>
      </c>
      <c r="H1692" t="s">
        <v>1774</v>
      </c>
      <c r="K1692">
        <v>0</v>
      </c>
      <c r="M1692">
        <v>0</v>
      </c>
      <c r="O1692">
        <v>0</v>
      </c>
    </row>
    <row r="1693" spans="2:18" x14ac:dyDescent="0.3">
      <c r="C1693" t="s">
        <v>364</v>
      </c>
      <c r="D1693" t="s">
        <v>366</v>
      </c>
      <c r="E1693">
        <v>1138204</v>
      </c>
      <c r="H1693" t="s">
        <v>1775</v>
      </c>
      <c r="K1693">
        <v>0</v>
      </c>
      <c r="M1693">
        <v>0</v>
      </c>
      <c r="O1693">
        <v>0</v>
      </c>
    </row>
    <row r="1694" spans="2:18" x14ac:dyDescent="0.3">
      <c r="C1694" t="s">
        <v>364</v>
      </c>
      <c r="D1694" t="s">
        <v>366</v>
      </c>
      <c r="E1694">
        <v>1138205</v>
      </c>
      <c r="H1694" t="s">
        <v>1776</v>
      </c>
      <c r="K1694">
        <v>0</v>
      </c>
      <c r="M1694">
        <v>0</v>
      </c>
      <c r="O1694">
        <v>0</v>
      </c>
    </row>
    <row r="1695" spans="2:18" x14ac:dyDescent="0.3">
      <c r="C1695" t="s">
        <v>364</v>
      </c>
      <c r="D1695" t="s">
        <v>366</v>
      </c>
      <c r="E1695">
        <v>1138253</v>
      </c>
      <c r="H1695" t="s">
        <v>1777</v>
      </c>
      <c r="K1695">
        <v>0</v>
      </c>
      <c r="M1695">
        <v>0</v>
      </c>
      <c r="O1695">
        <v>0</v>
      </c>
    </row>
    <row r="1696" spans="2:18" x14ac:dyDescent="0.3">
      <c r="C1696" t="s">
        <v>364</v>
      </c>
      <c r="D1696" t="s">
        <v>366</v>
      </c>
      <c r="E1696">
        <v>1138703</v>
      </c>
      <c r="H1696" t="s">
        <v>1778</v>
      </c>
      <c r="K1696">
        <v>0</v>
      </c>
      <c r="M1696">
        <v>0</v>
      </c>
      <c r="O1696">
        <v>0</v>
      </c>
    </row>
    <row r="1697" spans="3:15" x14ac:dyDescent="0.3">
      <c r="C1697" t="s">
        <v>364</v>
      </c>
      <c r="D1697" t="s">
        <v>366</v>
      </c>
      <c r="E1697">
        <v>1138901</v>
      </c>
      <c r="H1697" t="s">
        <v>717</v>
      </c>
      <c r="K1697">
        <v>0</v>
      </c>
      <c r="M1697">
        <v>0</v>
      </c>
      <c r="O1697">
        <v>0</v>
      </c>
    </row>
    <row r="1698" spans="3:15" x14ac:dyDescent="0.3">
      <c r="C1698" t="s">
        <v>364</v>
      </c>
      <c r="D1698" t="s">
        <v>366</v>
      </c>
      <c r="E1698">
        <v>1150100</v>
      </c>
      <c r="H1698" t="s">
        <v>1779</v>
      </c>
      <c r="K1698">
        <v>0</v>
      </c>
      <c r="M1698">
        <v>0</v>
      </c>
      <c r="O1698">
        <v>0</v>
      </c>
    </row>
    <row r="1699" spans="3:15" x14ac:dyDescent="0.3">
      <c r="C1699" t="s">
        <v>364</v>
      </c>
      <c r="D1699" t="s">
        <v>366</v>
      </c>
      <c r="E1699">
        <v>1199999</v>
      </c>
      <c r="H1699" t="s">
        <v>891</v>
      </c>
      <c r="K1699">
        <v>0</v>
      </c>
      <c r="M1699">
        <v>0</v>
      </c>
      <c r="O1699">
        <v>0</v>
      </c>
    </row>
    <row r="1700" spans="3:15" x14ac:dyDescent="0.3">
      <c r="C1700" t="s">
        <v>364</v>
      </c>
      <c r="D1700" t="s">
        <v>366</v>
      </c>
      <c r="E1700">
        <v>2200001</v>
      </c>
      <c r="H1700" t="s">
        <v>1048</v>
      </c>
      <c r="K1700">
        <v>0</v>
      </c>
      <c r="M1700">
        <v>0</v>
      </c>
      <c r="O1700">
        <v>0</v>
      </c>
    </row>
    <row r="1701" spans="3:15" x14ac:dyDescent="0.3">
      <c r="C1701" t="s">
        <v>364</v>
      </c>
      <c r="D1701" t="s">
        <v>366</v>
      </c>
      <c r="E1701">
        <v>2200003</v>
      </c>
      <c r="H1701" t="s">
        <v>1049</v>
      </c>
      <c r="K1701">
        <v>0</v>
      </c>
      <c r="M1701">
        <v>0</v>
      </c>
      <c r="O1701">
        <v>0</v>
      </c>
    </row>
    <row r="1702" spans="3:15" x14ac:dyDescent="0.3">
      <c r="C1702" t="s">
        <v>364</v>
      </c>
      <c r="D1702" t="s">
        <v>366</v>
      </c>
      <c r="E1702">
        <v>2200005</v>
      </c>
      <c r="H1702" t="s">
        <v>1050</v>
      </c>
      <c r="K1702">
        <v>0</v>
      </c>
      <c r="M1702">
        <v>0</v>
      </c>
      <c r="O1702">
        <v>0</v>
      </c>
    </row>
    <row r="1703" spans="3:15" x14ac:dyDescent="0.3">
      <c r="C1703" t="s">
        <v>364</v>
      </c>
      <c r="D1703" t="s">
        <v>366</v>
      </c>
      <c r="E1703">
        <v>2200409</v>
      </c>
      <c r="H1703" t="s">
        <v>1780</v>
      </c>
      <c r="K1703">
        <v>0</v>
      </c>
      <c r="M1703">
        <v>0</v>
      </c>
      <c r="O1703">
        <v>0</v>
      </c>
    </row>
    <row r="1704" spans="3:15" x14ac:dyDescent="0.3">
      <c r="C1704" t="s">
        <v>364</v>
      </c>
      <c r="D1704" t="s">
        <v>366</v>
      </c>
      <c r="E1704">
        <v>2200760</v>
      </c>
      <c r="H1704" t="s">
        <v>2975</v>
      </c>
      <c r="K1704">
        <v>0</v>
      </c>
      <c r="M1704">
        <v>0</v>
      </c>
      <c r="O1704">
        <v>0</v>
      </c>
    </row>
    <row r="1705" spans="3:15" x14ac:dyDescent="0.3">
      <c r="C1705" t="s">
        <v>364</v>
      </c>
      <c r="D1705" t="s">
        <v>366</v>
      </c>
      <c r="E1705">
        <v>3300000</v>
      </c>
      <c r="H1705" t="s">
        <v>1781</v>
      </c>
      <c r="K1705">
        <v>0</v>
      </c>
      <c r="M1705">
        <v>0</v>
      </c>
      <c r="O1705">
        <v>0</v>
      </c>
    </row>
    <row r="1706" spans="3:15" x14ac:dyDescent="0.3">
      <c r="C1706" t="s">
        <v>364</v>
      </c>
      <c r="D1706" t="s">
        <v>366</v>
      </c>
      <c r="E1706">
        <v>4400102</v>
      </c>
      <c r="H1706" t="s">
        <v>1782</v>
      </c>
      <c r="K1706">
        <v>0</v>
      </c>
      <c r="M1706">
        <v>0</v>
      </c>
      <c r="O1706">
        <v>0</v>
      </c>
    </row>
    <row r="1707" spans="3:15" x14ac:dyDescent="0.3">
      <c r="C1707" t="s">
        <v>364</v>
      </c>
      <c r="D1707" t="s">
        <v>366</v>
      </c>
      <c r="E1707">
        <v>4420401</v>
      </c>
      <c r="H1707" t="s">
        <v>775</v>
      </c>
      <c r="K1707">
        <v>0</v>
      </c>
      <c r="M1707">
        <v>0</v>
      </c>
      <c r="O1707">
        <v>0</v>
      </c>
    </row>
    <row r="1708" spans="3:15" x14ac:dyDescent="0.3">
      <c r="C1708" t="s">
        <v>364</v>
      </c>
      <c r="D1708" t="s">
        <v>366</v>
      </c>
      <c r="E1708">
        <v>5510135</v>
      </c>
      <c r="H1708" t="s">
        <v>2976</v>
      </c>
      <c r="K1708" s="37">
        <v>24093.61</v>
      </c>
      <c r="M1708">
        <v>0</v>
      </c>
      <c r="O1708" s="37">
        <v>24093.61</v>
      </c>
    </row>
    <row r="1709" spans="3:15" x14ac:dyDescent="0.3">
      <c r="C1709" t="s">
        <v>364</v>
      </c>
      <c r="D1709" t="s">
        <v>366</v>
      </c>
      <c r="E1709">
        <v>5510146</v>
      </c>
      <c r="H1709" t="s">
        <v>2977</v>
      </c>
      <c r="K1709" s="37">
        <v>27800</v>
      </c>
      <c r="M1709">
        <v>0</v>
      </c>
      <c r="O1709" s="37">
        <v>27800</v>
      </c>
    </row>
    <row r="1710" spans="3:15" x14ac:dyDescent="0.3">
      <c r="C1710" t="s">
        <v>364</v>
      </c>
      <c r="D1710" t="s">
        <v>366</v>
      </c>
      <c r="E1710">
        <v>5510149</v>
      </c>
      <c r="H1710" t="s">
        <v>1783</v>
      </c>
      <c r="K1710" s="37">
        <v>2170.8000000000002</v>
      </c>
      <c r="M1710">
        <v>0</v>
      </c>
      <c r="O1710" s="37">
        <v>2170.8000000000002</v>
      </c>
    </row>
    <row r="1711" spans="3:15" x14ac:dyDescent="0.3">
      <c r="C1711" t="s">
        <v>364</v>
      </c>
      <c r="D1711" t="s">
        <v>366</v>
      </c>
      <c r="E1711">
        <v>5510157</v>
      </c>
      <c r="H1711" t="s">
        <v>2978</v>
      </c>
      <c r="K1711">
        <v>0</v>
      </c>
      <c r="M1711">
        <v>0</v>
      </c>
      <c r="O1711">
        <v>0</v>
      </c>
    </row>
    <row r="1712" spans="3:15" x14ac:dyDescent="0.3">
      <c r="C1712" t="s">
        <v>364</v>
      </c>
      <c r="D1712" t="s">
        <v>366</v>
      </c>
      <c r="E1712">
        <v>5510512</v>
      </c>
      <c r="H1712" t="s">
        <v>1784</v>
      </c>
      <c r="K1712" s="37">
        <v>19752.900000000001</v>
      </c>
      <c r="M1712">
        <v>0</v>
      </c>
      <c r="O1712" s="37">
        <v>19752.900000000001</v>
      </c>
    </row>
    <row r="1713" spans="3:15" x14ac:dyDescent="0.3">
      <c r="C1713" t="s">
        <v>364</v>
      </c>
      <c r="D1713" t="s">
        <v>366</v>
      </c>
      <c r="E1713">
        <v>5540056</v>
      </c>
      <c r="H1713" t="s">
        <v>1785</v>
      </c>
      <c r="K1713">
        <v>0</v>
      </c>
      <c r="M1713">
        <v>0</v>
      </c>
      <c r="O1713">
        <v>0</v>
      </c>
    </row>
    <row r="1714" spans="3:15" x14ac:dyDescent="0.3">
      <c r="C1714" t="s">
        <v>364</v>
      </c>
      <c r="D1714" t="s">
        <v>366</v>
      </c>
      <c r="E1714">
        <v>13830917</v>
      </c>
      <c r="H1714" t="s">
        <v>1786</v>
      </c>
      <c r="K1714" s="37">
        <v>84930.77</v>
      </c>
      <c r="M1714" s="37">
        <v>84930.77</v>
      </c>
      <c r="O1714">
        <v>0</v>
      </c>
    </row>
    <row r="1715" spans="3:15" x14ac:dyDescent="0.3">
      <c r="C1715" t="s">
        <v>364</v>
      </c>
      <c r="D1715" t="s">
        <v>366</v>
      </c>
      <c r="E1715">
        <v>39999903</v>
      </c>
      <c r="H1715" t="s">
        <v>1787</v>
      </c>
      <c r="K1715" s="37">
        <v>-79701075.930000007</v>
      </c>
      <c r="M1715" s="37">
        <v>-79701075.930000007</v>
      </c>
      <c r="O1715">
        <v>0</v>
      </c>
    </row>
    <row r="1716" spans="3:15" x14ac:dyDescent="0.3">
      <c r="C1716" t="s">
        <v>364</v>
      </c>
      <c r="D1716" t="s">
        <v>366</v>
      </c>
      <c r="E1716">
        <v>39999917</v>
      </c>
      <c r="H1716" t="s">
        <v>1788</v>
      </c>
      <c r="K1716" s="37">
        <v>79541145.159999996</v>
      </c>
      <c r="M1716" s="37">
        <v>79541145.159999996</v>
      </c>
      <c r="O1716">
        <v>0</v>
      </c>
    </row>
    <row r="1717" spans="3:15" x14ac:dyDescent="0.3">
      <c r="C1717" t="s">
        <v>364</v>
      </c>
      <c r="D1717" t="s">
        <v>366</v>
      </c>
      <c r="E1717">
        <v>113821117</v>
      </c>
      <c r="H1717" t="s">
        <v>1789</v>
      </c>
      <c r="K1717" s="37">
        <v>1798601.84</v>
      </c>
      <c r="M1717" s="37">
        <v>1798601.84</v>
      </c>
      <c r="O1717">
        <v>0</v>
      </c>
    </row>
    <row r="1718" spans="3:15" x14ac:dyDescent="0.3">
      <c r="C1718" t="s">
        <v>364</v>
      </c>
      <c r="D1718" t="s">
        <v>366</v>
      </c>
      <c r="E1718">
        <v>113890517</v>
      </c>
      <c r="H1718" t="s">
        <v>899</v>
      </c>
      <c r="K1718">
        <v>0</v>
      </c>
      <c r="M1718">
        <v>0</v>
      </c>
      <c r="O1718">
        <v>0</v>
      </c>
    </row>
    <row r="1719" spans="3:15" x14ac:dyDescent="0.3">
      <c r="C1719" t="s">
        <v>364</v>
      </c>
      <c r="D1719" t="s">
        <v>366</v>
      </c>
      <c r="E1719">
        <v>220040317</v>
      </c>
      <c r="H1719" t="s">
        <v>1790</v>
      </c>
      <c r="K1719" s="37">
        <v>-1798601.84</v>
      </c>
      <c r="M1719" s="37">
        <v>-1798601.84</v>
      </c>
      <c r="O1719">
        <v>0</v>
      </c>
    </row>
    <row r="1720" spans="3:15" x14ac:dyDescent="0.3">
      <c r="C1720" t="s">
        <v>364</v>
      </c>
      <c r="D1720" t="s">
        <v>366</v>
      </c>
      <c r="E1720">
        <v>221041017</v>
      </c>
      <c r="H1720" t="s">
        <v>1032</v>
      </c>
      <c r="K1720" s="37">
        <v>75000</v>
      </c>
      <c r="M1720" s="37">
        <v>75000</v>
      </c>
      <c r="O1720">
        <v>0</v>
      </c>
    </row>
    <row r="1721" spans="3:15" x14ac:dyDescent="0.3">
      <c r="C1721" t="s">
        <v>364</v>
      </c>
      <c r="D1721" t="s">
        <v>366</v>
      </c>
      <c r="E1721">
        <v>440030117</v>
      </c>
      <c r="H1721" t="s">
        <v>1791</v>
      </c>
      <c r="K1721">
        <v>0</v>
      </c>
      <c r="M1721">
        <v>0</v>
      </c>
      <c r="O1721">
        <v>0</v>
      </c>
    </row>
    <row r="1722" spans="3:15" x14ac:dyDescent="0.3">
      <c r="C1722" t="s">
        <v>364</v>
      </c>
      <c r="D1722" t="s">
        <v>366</v>
      </c>
      <c r="E1722">
        <v>440030217</v>
      </c>
      <c r="H1722" t="s">
        <v>1791</v>
      </c>
      <c r="K1722">
        <v>0</v>
      </c>
      <c r="M1722">
        <v>0</v>
      </c>
      <c r="O1722">
        <v>0</v>
      </c>
    </row>
    <row r="1723" spans="3:15" x14ac:dyDescent="0.3">
      <c r="C1723" t="s">
        <v>364</v>
      </c>
      <c r="D1723" t="s">
        <v>366</v>
      </c>
      <c r="E1723">
        <v>440030317</v>
      </c>
      <c r="H1723" t="s">
        <v>1791</v>
      </c>
      <c r="K1723">
        <v>0</v>
      </c>
      <c r="M1723">
        <v>0</v>
      </c>
      <c r="O1723">
        <v>0</v>
      </c>
    </row>
    <row r="1724" spans="3:15" x14ac:dyDescent="0.3">
      <c r="C1724" t="s">
        <v>364</v>
      </c>
      <c r="D1724" t="s">
        <v>366</v>
      </c>
      <c r="E1724">
        <v>440030417</v>
      </c>
      <c r="H1724" t="s">
        <v>1791</v>
      </c>
      <c r="K1724">
        <v>0</v>
      </c>
      <c r="M1724">
        <v>0</v>
      </c>
      <c r="O1724">
        <v>0</v>
      </c>
    </row>
    <row r="1725" spans="3:15" x14ac:dyDescent="0.3">
      <c r="C1725" t="s">
        <v>364</v>
      </c>
      <c r="D1725" t="s">
        <v>366</v>
      </c>
      <c r="E1725">
        <v>440030517</v>
      </c>
      <c r="H1725" t="s">
        <v>1791</v>
      </c>
      <c r="K1725">
        <v>0</v>
      </c>
      <c r="M1725">
        <v>0</v>
      </c>
      <c r="O1725">
        <v>0</v>
      </c>
    </row>
    <row r="1726" spans="3:15" x14ac:dyDescent="0.3">
      <c r="C1726" t="s">
        <v>364</v>
      </c>
      <c r="D1726" t="s">
        <v>366</v>
      </c>
      <c r="E1726">
        <v>441020017</v>
      </c>
      <c r="H1726" t="s">
        <v>1792</v>
      </c>
      <c r="K1726">
        <v>0</v>
      </c>
      <c r="M1726">
        <v>0</v>
      </c>
      <c r="O1726">
        <v>0</v>
      </c>
    </row>
    <row r="1727" spans="3:15" x14ac:dyDescent="0.3">
      <c r="C1727" t="s">
        <v>364</v>
      </c>
      <c r="D1727" t="s">
        <v>366</v>
      </c>
      <c r="E1727">
        <v>441020117</v>
      </c>
      <c r="H1727" t="s">
        <v>1793</v>
      </c>
      <c r="K1727">
        <v>0</v>
      </c>
      <c r="M1727">
        <v>0</v>
      </c>
      <c r="O1727">
        <v>0</v>
      </c>
    </row>
    <row r="1728" spans="3:15" x14ac:dyDescent="0.3">
      <c r="C1728" t="s">
        <v>364</v>
      </c>
      <c r="D1728" t="s">
        <v>366</v>
      </c>
      <c r="E1728">
        <v>441020217</v>
      </c>
      <c r="H1728" t="s">
        <v>1794</v>
      </c>
      <c r="K1728">
        <v>0</v>
      </c>
      <c r="M1728">
        <v>0</v>
      </c>
      <c r="O1728">
        <v>0</v>
      </c>
    </row>
    <row r="1729" spans="3:15" x14ac:dyDescent="0.3">
      <c r="C1729" t="s">
        <v>364</v>
      </c>
      <c r="D1729" t="s">
        <v>366</v>
      </c>
      <c r="E1729">
        <v>441020317</v>
      </c>
      <c r="H1729" t="s">
        <v>1795</v>
      </c>
      <c r="K1729">
        <v>0</v>
      </c>
      <c r="M1729">
        <v>0</v>
      </c>
      <c r="O1729">
        <v>0</v>
      </c>
    </row>
    <row r="1730" spans="3:15" x14ac:dyDescent="0.3">
      <c r="C1730" t="s">
        <v>364</v>
      </c>
      <c r="D1730" t="s">
        <v>366</v>
      </c>
      <c r="E1730">
        <v>441030017</v>
      </c>
      <c r="H1730" t="s">
        <v>1796</v>
      </c>
      <c r="K1730">
        <v>0</v>
      </c>
      <c r="M1730">
        <v>0</v>
      </c>
      <c r="O1730">
        <v>0</v>
      </c>
    </row>
    <row r="1731" spans="3:15" x14ac:dyDescent="0.3">
      <c r="C1731" t="s">
        <v>364</v>
      </c>
      <c r="D1731" t="s">
        <v>366</v>
      </c>
      <c r="E1731">
        <v>551010717</v>
      </c>
      <c r="H1731" t="s">
        <v>1596</v>
      </c>
      <c r="K1731">
        <v>0</v>
      </c>
      <c r="M1731">
        <v>0</v>
      </c>
      <c r="O1731">
        <v>0</v>
      </c>
    </row>
    <row r="1732" spans="3:15" x14ac:dyDescent="0.3">
      <c r="C1732" t="s">
        <v>364</v>
      </c>
      <c r="D1732" t="s">
        <v>366</v>
      </c>
      <c r="E1732">
        <v>551011017</v>
      </c>
      <c r="H1732" t="s">
        <v>1588</v>
      </c>
      <c r="K1732">
        <v>0</v>
      </c>
      <c r="M1732">
        <v>0</v>
      </c>
      <c r="O1732">
        <v>0</v>
      </c>
    </row>
    <row r="1733" spans="3:15" x14ac:dyDescent="0.3">
      <c r="C1733" t="s">
        <v>364</v>
      </c>
      <c r="D1733" t="s">
        <v>366</v>
      </c>
      <c r="E1733">
        <v>551011917</v>
      </c>
      <c r="H1733" t="s">
        <v>1673</v>
      </c>
      <c r="K1733">
        <v>0</v>
      </c>
      <c r="M1733">
        <v>0</v>
      </c>
      <c r="O1733">
        <v>0</v>
      </c>
    </row>
    <row r="1734" spans="3:15" x14ac:dyDescent="0.3">
      <c r="C1734" t="s">
        <v>364</v>
      </c>
      <c r="D1734" t="s">
        <v>366</v>
      </c>
      <c r="E1734">
        <v>551014817</v>
      </c>
      <c r="H1734" t="s">
        <v>1797</v>
      </c>
      <c r="K1734">
        <v>0</v>
      </c>
      <c r="M1734">
        <v>0</v>
      </c>
      <c r="O1734">
        <v>0</v>
      </c>
    </row>
    <row r="1735" spans="3:15" x14ac:dyDescent="0.3">
      <c r="C1735" t="s">
        <v>364</v>
      </c>
      <c r="D1735" t="s">
        <v>366</v>
      </c>
      <c r="E1735">
        <v>551020417</v>
      </c>
      <c r="H1735" t="s">
        <v>1617</v>
      </c>
      <c r="K1735">
        <v>0</v>
      </c>
      <c r="M1735">
        <v>0</v>
      </c>
      <c r="O1735">
        <v>0</v>
      </c>
    </row>
    <row r="1736" spans="3:15" x14ac:dyDescent="0.3">
      <c r="C1736" t="s">
        <v>364</v>
      </c>
      <c r="D1736" t="s">
        <v>366</v>
      </c>
      <c r="E1736">
        <v>551040717</v>
      </c>
      <c r="H1736" t="s">
        <v>1798</v>
      </c>
      <c r="K1736">
        <v>0</v>
      </c>
      <c r="M1736">
        <v>0</v>
      </c>
      <c r="O1736">
        <v>0</v>
      </c>
    </row>
    <row r="1737" spans="3:15" x14ac:dyDescent="0.3">
      <c r="C1737" t="s">
        <v>364</v>
      </c>
      <c r="D1737" t="s">
        <v>366</v>
      </c>
      <c r="E1737">
        <v>551050517</v>
      </c>
      <c r="H1737" t="s">
        <v>1799</v>
      </c>
      <c r="K1737">
        <v>0</v>
      </c>
      <c r="M1737">
        <v>0</v>
      </c>
      <c r="O1737">
        <v>0</v>
      </c>
    </row>
    <row r="1738" spans="3:15" x14ac:dyDescent="0.3">
      <c r="C1738" t="s">
        <v>364</v>
      </c>
      <c r="D1738" t="s">
        <v>366</v>
      </c>
      <c r="E1738">
        <v>551050717</v>
      </c>
      <c r="H1738" t="s">
        <v>1800</v>
      </c>
      <c r="K1738">
        <v>0</v>
      </c>
      <c r="M1738">
        <v>0</v>
      </c>
      <c r="O1738">
        <v>0</v>
      </c>
    </row>
    <row r="1739" spans="3:15" x14ac:dyDescent="0.3">
      <c r="C1739" t="s">
        <v>364</v>
      </c>
      <c r="D1739" t="s">
        <v>366</v>
      </c>
      <c r="E1739">
        <v>551051017</v>
      </c>
      <c r="H1739" t="s">
        <v>1676</v>
      </c>
      <c r="K1739">
        <v>0</v>
      </c>
      <c r="M1739">
        <v>0</v>
      </c>
      <c r="O1739">
        <v>0</v>
      </c>
    </row>
    <row r="1740" spans="3:15" x14ac:dyDescent="0.3">
      <c r="C1740" t="s">
        <v>364</v>
      </c>
      <c r="D1740" t="s">
        <v>366</v>
      </c>
      <c r="E1740">
        <v>551060017</v>
      </c>
      <c r="H1740" t="s">
        <v>1677</v>
      </c>
      <c r="K1740">
        <v>0</v>
      </c>
      <c r="M1740">
        <v>0</v>
      </c>
      <c r="O1740">
        <v>0</v>
      </c>
    </row>
    <row r="1741" spans="3:15" x14ac:dyDescent="0.3">
      <c r="C1741" t="s">
        <v>364</v>
      </c>
      <c r="D1741" t="s">
        <v>366</v>
      </c>
      <c r="E1741">
        <v>551060417</v>
      </c>
      <c r="H1741" t="s">
        <v>1641</v>
      </c>
      <c r="K1741">
        <v>0</v>
      </c>
      <c r="M1741">
        <v>0</v>
      </c>
      <c r="O1741">
        <v>0</v>
      </c>
    </row>
    <row r="1742" spans="3:15" x14ac:dyDescent="0.3">
      <c r="C1742" t="s">
        <v>364</v>
      </c>
      <c r="D1742" t="s">
        <v>366</v>
      </c>
      <c r="E1742">
        <v>551060717</v>
      </c>
      <c r="H1742" t="s">
        <v>1801</v>
      </c>
      <c r="K1742">
        <v>0</v>
      </c>
      <c r="M1742">
        <v>0</v>
      </c>
      <c r="O1742">
        <v>0</v>
      </c>
    </row>
    <row r="1743" spans="3:15" x14ac:dyDescent="0.3">
      <c r="C1743" t="s">
        <v>364</v>
      </c>
      <c r="D1743" t="s">
        <v>366</v>
      </c>
      <c r="E1743">
        <v>551060817</v>
      </c>
      <c r="H1743" t="s">
        <v>1706</v>
      </c>
      <c r="K1743">
        <v>0</v>
      </c>
      <c r="M1743">
        <v>0</v>
      </c>
      <c r="O1743">
        <v>0</v>
      </c>
    </row>
    <row r="1744" spans="3:15" x14ac:dyDescent="0.3">
      <c r="C1744" t="s">
        <v>364</v>
      </c>
      <c r="D1744" t="s">
        <v>366</v>
      </c>
      <c r="E1744">
        <v>551061017</v>
      </c>
      <c r="H1744" t="s">
        <v>1802</v>
      </c>
      <c r="K1744">
        <v>0</v>
      </c>
      <c r="M1744">
        <v>0</v>
      </c>
      <c r="O1744">
        <v>0</v>
      </c>
    </row>
    <row r="1745" spans="1:18" x14ac:dyDescent="0.3">
      <c r="C1745" t="s">
        <v>364</v>
      </c>
      <c r="D1745" t="s">
        <v>366</v>
      </c>
      <c r="E1745">
        <v>551087117</v>
      </c>
      <c r="H1745" t="s">
        <v>1670</v>
      </c>
      <c r="K1745">
        <v>0</v>
      </c>
      <c r="M1745">
        <v>0</v>
      </c>
      <c r="O1745">
        <v>0</v>
      </c>
    </row>
    <row r="1746" spans="1:18" x14ac:dyDescent="0.3">
      <c r="C1746" t="s">
        <v>364</v>
      </c>
      <c r="D1746" t="s">
        <v>366</v>
      </c>
      <c r="E1746">
        <v>551120017</v>
      </c>
      <c r="H1746" t="s">
        <v>1664</v>
      </c>
      <c r="K1746">
        <v>0</v>
      </c>
      <c r="M1746">
        <v>0</v>
      </c>
      <c r="O1746">
        <v>0</v>
      </c>
    </row>
    <row r="1747" spans="1:18" x14ac:dyDescent="0.3">
      <c r="C1747" t="s">
        <v>364</v>
      </c>
      <c r="D1747" t="s">
        <v>366</v>
      </c>
      <c r="E1747">
        <v>551120717</v>
      </c>
      <c r="H1747" t="s">
        <v>1678</v>
      </c>
      <c r="K1747">
        <v>0</v>
      </c>
      <c r="M1747">
        <v>0</v>
      </c>
      <c r="O1747">
        <v>0</v>
      </c>
    </row>
    <row r="1748" spans="1:18" x14ac:dyDescent="0.3">
      <c r="E1748" t="s">
        <v>1803</v>
      </c>
      <c r="K1748" s="37">
        <v>73817.31</v>
      </c>
      <c r="M1748">
        <v>0</v>
      </c>
      <c r="O1748" s="37">
        <v>73817.31</v>
      </c>
      <c r="R1748" t="s">
        <v>1763</v>
      </c>
    </row>
    <row r="1749" spans="1:18" x14ac:dyDescent="0.3">
      <c r="E1749" t="s">
        <v>1804</v>
      </c>
    </row>
    <row r="1753" spans="1:18" x14ac:dyDescent="0.3">
      <c r="A1753" t="s">
        <v>2979</v>
      </c>
    </row>
    <row r="1754" spans="1:18" x14ac:dyDescent="0.3">
      <c r="A1754" t="s">
        <v>1806</v>
      </c>
    </row>
    <row r="1756" spans="1:18" x14ac:dyDescent="0.3">
      <c r="A1756" t="s">
        <v>363</v>
      </c>
      <c r="F1756" t="s">
        <v>1807</v>
      </c>
      <c r="G1756" t="s">
        <v>365</v>
      </c>
      <c r="I1756" t="s">
        <v>366</v>
      </c>
      <c r="N1756" t="s">
        <v>367</v>
      </c>
      <c r="P1756" t="s">
        <v>60</v>
      </c>
    </row>
    <row r="1758" spans="1:18" x14ac:dyDescent="0.3">
      <c r="B1758" t="s">
        <v>368</v>
      </c>
      <c r="C1758" t="s">
        <v>369</v>
      </c>
      <c r="D1758" t="s">
        <v>370</v>
      </c>
      <c r="E1758" t="s">
        <v>371</v>
      </c>
      <c r="J1758" t="s">
        <v>372</v>
      </c>
      <c r="L1758" t="s">
        <v>373</v>
      </c>
      <c r="O1758" t="s">
        <v>374</v>
      </c>
      <c r="Q1758" t="s">
        <v>375</v>
      </c>
      <c r="R1758" t="s">
        <v>376</v>
      </c>
    </row>
    <row r="1759" spans="1:18" x14ac:dyDescent="0.3">
      <c r="B1759" t="s">
        <v>377</v>
      </c>
      <c r="C1759" t="s">
        <v>378</v>
      </c>
      <c r="D1759" t="s">
        <v>379</v>
      </c>
      <c r="J1759" t="s">
        <v>2974</v>
      </c>
      <c r="L1759" t="s">
        <v>380</v>
      </c>
      <c r="O1759" t="s">
        <v>382</v>
      </c>
      <c r="Q1759" t="s">
        <v>383</v>
      </c>
      <c r="R1759" t="s">
        <v>384</v>
      </c>
    </row>
    <row r="1761" spans="3:18" x14ac:dyDescent="0.3">
      <c r="E1761" t="s">
        <v>385</v>
      </c>
    </row>
    <row r="1762" spans="3:18" x14ac:dyDescent="0.3">
      <c r="E1762" t="s">
        <v>386</v>
      </c>
    </row>
    <row r="1763" spans="3:18" x14ac:dyDescent="0.3">
      <c r="C1763" t="s">
        <v>1807</v>
      </c>
      <c r="D1763" t="s">
        <v>366</v>
      </c>
      <c r="E1763">
        <v>110300</v>
      </c>
      <c r="H1763" t="s">
        <v>1808</v>
      </c>
      <c r="K1763" s="37">
        <v>146053.57999999999</v>
      </c>
      <c r="M1763" s="37">
        <v>108615.54</v>
      </c>
      <c r="O1763" s="37">
        <v>37438.04</v>
      </c>
      <c r="Q1763">
        <v>34.5</v>
      </c>
    </row>
    <row r="1764" spans="3:18" x14ac:dyDescent="0.3">
      <c r="C1764" t="s">
        <v>1807</v>
      </c>
      <c r="D1764" t="s">
        <v>366</v>
      </c>
      <c r="E1764">
        <v>110301</v>
      </c>
      <c r="H1764" t="s">
        <v>1809</v>
      </c>
      <c r="K1764" s="37">
        <v>732099.95</v>
      </c>
      <c r="M1764" s="37">
        <v>810546.82</v>
      </c>
      <c r="O1764" s="37">
        <v>-78446.87</v>
      </c>
      <c r="Q1764">
        <v>-9.6999999999999993</v>
      </c>
    </row>
    <row r="1765" spans="3:18" x14ac:dyDescent="0.3">
      <c r="K1765" s="37">
        <v>878153.53</v>
      </c>
      <c r="M1765" s="37">
        <v>919162.36</v>
      </c>
      <c r="O1765" s="37">
        <v>-41008.83</v>
      </c>
      <c r="Q1765">
        <v>-4.5</v>
      </c>
      <c r="R1765" t="s">
        <v>403</v>
      </c>
    </row>
    <row r="1766" spans="3:18" x14ac:dyDescent="0.3">
      <c r="C1766" t="s">
        <v>1807</v>
      </c>
      <c r="D1766" t="s">
        <v>366</v>
      </c>
      <c r="E1766">
        <v>110104</v>
      </c>
      <c r="H1766" t="s">
        <v>387</v>
      </c>
      <c r="K1766" s="37">
        <v>30275820.940000001</v>
      </c>
      <c r="M1766" s="37">
        <v>30275820.940000001</v>
      </c>
      <c r="O1766">
        <v>0</v>
      </c>
    </row>
    <row r="1767" spans="3:18" x14ac:dyDescent="0.3">
      <c r="C1767" t="s">
        <v>1807</v>
      </c>
      <c r="D1767" t="s">
        <v>366</v>
      </c>
      <c r="E1767">
        <v>110105</v>
      </c>
      <c r="H1767" t="s">
        <v>388</v>
      </c>
      <c r="K1767" s="37">
        <v>1404786.14</v>
      </c>
      <c r="M1767" s="37">
        <v>1323136.1399999999</v>
      </c>
      <c r="O1767" s="37">
        <v>81650</v>
      </c>
      <c r="Q1767">
        <v>6.2</v>
      </c>
    </row>
    <row r="1768" spans="3:18" x14ac:dyDescent="0.3">
      <c r="C1768" t="s">
        <v>1807</v>
      </c>
      <c r="D1768" t="s">
        <v>366</v>
      </c>
      <c r="E1768">
        <v>110106</v>
      </c>
      <c r="H1768" t="s">
        <v>389</v>
      </c>
      <c r="K1768" s="37">
        <v>1377440</v>
      </c>
      <c r="M1768" s="37">
        <v>1377440</v>
      </c>
      <c r="O1768">
        <v>0</v>
      </c>
    </row>
    <row r="1769" spans="3:18" x14ac:dyDescent="0.3">
      <c r="C1769" t="s">
        <v>1807</v>
      </c>
      <c r="D1769" t="s">
        <v>366</v>
      </c>
      <c r="E1769">
        <v>110107</v>
      </c>
      <c r="H1769" t="s">
        <v>390</v>
      </c>
      <c r="K1769" s="37">
        <v>1929389.69</v>
      </c>
      <c r="M1769" s="37">
        <v>1929389.69</v>
      </c>
      <c r="O1769">
        <v>0</v>
      </c>
    </row>
    <row r="1770" spans="3:18" x14ac:dyDescent="0.3">
      <c r="C1770" t="s">
        <v>1807</v>
      </c>
      <c r="D1770" t="s">
        <v>366</v>
      </c>
      <c r="E1770">
        <v>110108</v>
      </c>
      <c r="H1770" t="s">
        <v>391</v>
      </c>
      <c r="K1770" s="37">
        <v>26937479.629999999</v>
      </c>
      <c r="M1770" s="37">
        <v>26937479.629999999</v>
      </c>
      <c r="O1770">
        <v>0</v>
      </c>
    </row>
    <row r="1771" spans="3:18" x14ac:dyDescent="0.3">
      <c r="C1771" t="s">
        <v>1807</v>
      </c>
      <c r="D1771" t="s">
        <v>366</v>
      </c>
      <c r="E1771">
        <v>110109</v>
      </c>
      <c r="H1771" t="s">
        <v>392</v>
      </c>
      <c r="K1771" s="37">
        <v>518878.38</v>
      </c>
      <c r="M1771" s="37">
        <v>518878.38</v>
      </c>
      <c r="O1771">
        <v>0</v>
      </c>
    </row>
    <row r="1772" spans="3:18" x14ac:dyDescent="0.3">
      <c r="C1772" t="s">
        <v>1807</v>
      </c>
      <c r="D1772" t="s">
        <v>366</v>
      </c>
      <c r="E1772">
        <v>110110</v>
      </c>
      <c r="H1772" t="s">
        <v>393</v>
      </c>
      <c r="K1772" s="37">
        <v>1524653.62</v>
      </c>
      <c r="M1772" s="37">
        <v>1524653.62</v>
      </c>
      <c r="O1772">
        <v>0</v>
      </c>
    </row>
    <row r="1773" spans="3:18" x14ac:dyDescent="0.3">
      <c r="C1773" t="s">
        <v>1807</v>
      </c>
      <c r="D1773" t="s">
        <v>366</v>
      </c>
      <c r="E1773">
        <v>110111</v>
      </c>
      <c r="H1773" t="s">
        <v>394</v>
      </c>
      <c r="K1773" s="37">
        <v>1589833.53</v>
      </c>
      <c r="M1773" s="37">
        <v>1390433.32</v>
      </c>
      <c r="O1773" s="37">
        <v>199400.21</v>
      </c>
      <c r="Q1773">
        <v>14.3</v>
      </c>
    </row>
    <row r="1774" spans="3:18" x14ac:dyDescent="0.3">
      <c r="C1774" t="s">
        <v>1807</v>
      </c>
      <c r="D1774" t="s">
        <v>366</v>
      </c>
      <c r="E1774">
        <v>110112</v>
      </c>
      <c r="H1774" t="s">
        <v>1810</v>
      </c>
      <c r="K1774" s="37">
        <v>26686</v>
      </c>
      <c r="M1774" s="37">
        <v>9426</v>
      </c>
      <c r="O1774" s="37">
        <v>17260</v>
      </c>
      <c r="Q1774">
        <v>183.1</v>
      </c>
    </row>
    <row r="1775" spans="3:18" x14ac:dyDescent="0.3">
      <c r="C1775" t="s">
        <v>1807</v>
      </c>
      <c r="D1775" t="s">
        <v>366</v>
      </c>
      <c r="E1775">
        <v>110113</v>
      </c>
      <c r="H1775" t="s">
        <v>1811</v>
      </c>
      <c r="K1775" s="37">
        <v>3240785.34</v>
      </c>
      <c r="M1775" s="37">
        <v>3240785.34</v>
      </c>
      <c r="O1775">
        <v>0</v>
      </c>
    </row>
    <row r="1776" spans="3:18" x14ac:dyDescent="0.3">
      <c r="C1776" t="s">
        <v>1807</v>
      </c>
      <c r="D1776" t="s">
        <v>366</v>
      </c>
      <c r="E1776">
        <v>110114</v>
      </c>
      <c r="H1776" t="s">
        <v>1812</v>
      </c>
      <c r="K1776">
        <v>0</v>
      </c>
      <c r="M1776">
        <v>0</v>
      </c>
      <c r="O1776">
        <v>0</v>
      </c>
    </row>
    <row r="1777" spans="3:18" x14ac:dyDescent="0.3">
      <c r="C1777" t="s">
        <v>1807</v>
      </c>
      <c r="D1777" t="s">
        <v>366</v>
      </c>
      <c r="E1777">
        <v>110115</v>
      </c>
      <c r="H1777" t="s">
        <v>1813</v>
      </c>
      <c r="K1777" s="37">
        <v>6607144.6900000004</v>
      </c>
      <c r="M1777" s="37">
        <v>6607144.6900000004</v>
      </c>
      <c r="O1777">
        <v>0</v>
      </c>
    </row>
    <row r="1778" spans="3:18" x14ac:dyDescent="0.3">
      <c r="C1778" t="s">
        <v>1807</v>
      </c>
      <c r="D1778" t="s">
        <v>366</v>
      </c>
      <c r="E1778">
        <v>110203</v>
      </c>
      <c r="H1778" t="s">
        <v>395</v>
      </c>
      <c r="K1778" s="37">
        <v>-28851323.059999999</v>
      </c>
      <c r="M1778" s="37">
        <v>-28779917.73</v>
      </c>
      <c r="O1778" s="37">
        <v>-71405.33</v>
      </c>
      <c r="Q1778">
        <v>-0.2</v>
      </c>
    </row>
    <row r="1779" spans="3:18" x14ac:dyDescent="0.3">
      <c r="C1779" t="s">
        <v>1807</v>
      </c>
      <c r="D1779" t="s">
        <v>366</v>
      </c>
      <c r="E1779">
        <v>110204</v>
      </c>
      <c r="H1779" t="s">
        <v>396</v>
      </c>
      <c r="K1779" s="37">
        <v>-1090709.83</v>
      </c>
      <c r="M1779" s="37">
        <v>-1080430.1000000001</v>
      </c>
      <c r="O1779" s="37">
        <v>-10279.73</v>
      </c>
      <c r="Q1779">
        <v>-1</v>
      </c>
    </row>
    <row r="1780" spans="3:18" x14ac:dyDescent="0.3">
      <c r="C1780" t="s">
        <v>1807</v>
      </c>
      <c r="D1780" t="s">
        <v>366</v>
      </c>
      <c r="E1780">
        <v>110205</v>
      </c>
      <c r="H1780" t="s">
        <v>397</v>
      </c>
      <c r="K1780" s="37">
        <v>-1376776</v>
      </c>
      <c r="M1780" s="37">
        <v>-1376758</v>
      </c>
      <c r="O1780">
        <v>-18</v>
      </c>
    </row>
    <row r="1781" spans="3:18" x14ac:dyDescent="0.3">
      <c r="C1781" t="s">
        <v>1807</v>
      </c>
      <c r="D1781" t="s">
        <v>366</v>
      </c>
      <c r="E1781">
        <v>110206</v>
      </c>
      <c r="H1781" t="s">
        <v>398</v>
      </c>
      <c r="K1781" s="37">
        <v>-1807480.82</v>
      </c>
      <c r="M1781" s="37">
        <v>-1804718.13</v>
      </c>
      <c r="O1781" s="37">
        <v>-2762.69</v>
      </c>
      <c r="Q1781">
        <v>-0.2</v>
      </c>
    </row>
    <row r="1782" spans="3:18" x14ac:dyDescent="0.3">
      <c r="C1782" t="s">
        <v>1807</v>
      </c>
      <c r="D1782" t="s">
        <v>366</v>
      </c>
      <c r="E1782">
        <v>110207</v>
      </c>
      <c r="H1782" t="s">
        <v>399</v>
      </c>
      <c r="K1782" s="37">
        <v>-26229748.850000001</v>
      </c>
      <c r="M1782" s="37">
        <v>-26188557.100000001</v>
      </c>
      <c r="O1782" s="37">
        <v>-41191.75</v>
      </c>
      <c r="Q1782">
        <v>-0.2</v>
      </c>
    </row>
    <row r="1783" spans="3:18" x14ac:dyDescent="0.3">
      <c r="C1783" t="s">
        <v>1807</v>
      </c>
      <c r="D1783" t="s">
        <v>366</v>
      </c>
      <c r="E1783">
        <v>110208</v>
      </c>
      <c r="H1783" t="s">
        <v>400</v>
      </c>
      <c r="K1783" s="37">
        <v>-515530.05</v>
      </c>
      <c r="M1783" s="37">
        <v>-515401.38</v>
      </c>
      <c r="O1783">
        <v>-128.66999999999999</v>
      </c>
    </row>
    <row r="1784" spans="3:18" x14ac:dyDescent="0.3">
      <c r="C1784" t="s">
        <v>1807</v>
      </c>
      <c r="D1784" t="s">
        <v>366</v>
      </c>
      <c r="E1784">
        <v>110209</v>
      </c>
      <c r="H1784" t="s">
        <v>401</v>
      </c>
      <c r="K1784" s="37">
        <v>-1524653.62</v>
      </c>
      <c r="M1784" s="37">
        <v>-1524653.62</v>
      </c>
      <c r="O1784">
        <v>0</v>
      </c>
    </row>
    <row r="1785" spans="3:18" x14ac:dyDescent="0.3">
      <c r="C1785" t="s">
        <v>1807</v>
      </c>
      <c r="D1785" t="s">
        <v>366</v>
      </c>
      <c r="E1785">
        <v>110210</v>
      </c>
      <c r="H1785" t="s">
        <v>1814</v>
      </c>
      <c r="K1785" s="37">
        <v>-5687.51</v>
      </c>
      <c r="M1785" s="37">
        <v>-4467.8</v>
      </c>
      <c r="O1785" s="37">
        <v>-1219.71</v>
      </c>
      <c r="Q1785">
        <v>-27.3</v>
      </c>
    </row>
    <row r="1786" spans="3:18" x14ac:dyDescent="0.3">
      <c r="C1786" t="s">
        <v>1807</v>
      </c>
      <c r="D1786" t="s">
        <v>366</v>
      </c>
      <c r="E1786">
        <v>110211</v>
      </c>
      <c r="H1786" t="s">
        <v>1815</v>
      </c>
      <c r="K1786" s="37">
        <v>-1827487.38</v>
      </c>
      <c r="M1786" s="37">
        <v>-1779212.81</v>
      </c>
      <c r="O1786" s="37">
        <v>-48274.57</v>
      </c>
      <c r="Q1786">
        <v>-2.7</v>
      </c>
    </row>
    <row r="1787" spans="3:18" x14ac:dyDescent="0.3">
      <c r="C1787" t="s">
        <v>1807</v>
      </c>
      <c r="D1787" t="s">
        <v>366</v>
      </c>
      <c r="E1787">
        <v>110212</v>
      </c>
      <c r="H1787" t="s">
        <v>1816</v>
      </c>
      <c r="K1787">
        <v>0</v>
      </c>
      <c r="M1787">
        <v>0</v>
      </c>
      <c r="O1787">
        <v>0</v>
      </c>
    </row>
    <row r="1788" spans="3:18" x14ac:dyDescent="0.3">
      <c r="C1788" t="s">
        <v>1807</v>
      </c>
      <c r="D1788" t="s">
        <v>366</v>
      </c>
      <c r="E1788">
        <v>110213</v>
      </c>
      <c r="H1788" t="s">
        <v>1817</v>
      </c>
      <c r="K1788" s="37">
        <v>-3679644.34</v>
      </c>
      <c r="M1788" s="37">
        <v>-3542675.57</v>
      </c>
      <c r="O1788" s="37">
        <v>-136968.76999999999</v>
      </c>
      <c r="Q1788">
        <v>-3.9</v>
      </c>
    </row>
    <row r="1789" spans="3:18" x14ac:dyDescent="0.3">
      <c r="E1789" t="s">
        <v>402</v>
      </c>
      <c r="K1789" s="37">
        <v>8523856.5</v>
      </c>
      <c r="M1789" s="37">
        <v>8537795.5099999998</v>
      </c>
      <c r="O1789" s="37">
        <v>-13939.01</v>
      </c>
      <c r="Q1789">
        <v>-0.2</v>
      </c>
      <c r="R1789" t="s">
        <v>403</v>
      </c>
    </row>
    <row r="1791" spans="3:18" x14ac:dyDescent="0.3">
      <c r="C1791" t="s">
        <v>1807</v>
      </c>
      <c r="D1791" t="s">
        <v>366</v>
      </c>
      <c r="E1791">
        <v>120201</v>
      </c>
      <c r="H1791" t="s">
        <v>404</v>
      </c>
      <c r="K1791">
        <v>0</v>
      </c>
      <c r="M1791">
        <v>0</v>
      </c>
      <c r="O1791">
        <v>0</v>
      </c>
    </row>
    <row r="1792" spans="3:18" x14ac:dyDescent="0.3">
      <c r="E1792" t="s">
        <v>405</v>
      </c>
      <c r="K1792">
        <v>0</v>
      </c>
      <c r="M1792">
        <v>0</v>
      </c>
      <c r="O1792">
        <v>0</v>
      </c>
      <c r="R1792" t="s">
        <v>403</v>
      </c>
    </row>
    <row r="1794" spans="3:18" x14ac:dyDescent="0.3">
      <c r="C1794" t="s">
        <v>1807</v>
      </c>
      <c r="D1794" t="s">
        <v>366</v>
      </c>
      <c r="E1794">
        <v>110101</v>
      </c>
      <c r="H1794" t="s">
        <v>406</v>
      </c>
      <c r="K1794" s="37">
        <v>30400000</v>
      </c>
      <c r="M1794" s="37">
        <v>30400000</v>
      </c>
      <c r="O1794">
        <v>0</v>
      </c>
    </row>
    <row r="1795" spans="3:18" x14ac:dyDescent="0.3">
      <c r="C1795" t="s">
        <v>1807</v>
      </c>
      <c r="D1795" t="s">
        <v>366</v>
      </c>
      <c r="E1795">
        <v>110102</v>
      </c>
      <c r="H1795" t="s">
        <v>407</v>
      </c>
      <c r="K1795">
        <v>0</v>
      </c>
      <c r="M1795">
        <v>0</v>
      </c>
      <c r="O1795">
        <v>0</v>
      </c>
    </row>
    <row r="1796" spans="3:18" x14ac:dyDescent="0.3">
      <c r="C1796" t="s">
        <v>1807</v>
      </c>
      <c r="D1796" t="s">
        <v>366</v>
      </c>
      <c r="E1796">
        <v>110103</v>
      </c>
      <c r="H1796" t="s">
        <v>408</v>
      </c>
      <c r="K1796" s="37">
        <v>33900000</v>
      </c>
      <c r="M1796" s="37">
        <v>33900000</v>
      </c>
      <c r="O1796">
        <v>0</v>
      </c>
    </row>
    <row r="1797" spans="3:18" x14ac:dyDescent="0.3">
      <c r="C1797" t="s">
        <v>1807</v>
      </c>
      <c r="D1797" t="s">
        <v>366</v>
      </c>
      <c r="E1797">
        <v>110201</v>
      </c>
      <c r="H1797" t="s">
        <v>409</v>
      </c>
      <c r="K1797">
        <v>0</v>
      </c>
      <c r="M1797">
        <v>0</v>
      </c>
      <c r="O1797">
        <v>0</v>
      </c>
    </row>
    <row r="1798" spans="3:18" x14ac:dyDescent="0.3">
      <c r="C1798" t="s">
        <v>1807</v>
      </c>
      <c r="D1798" t="s">
        <v>366</v>
      </c>
      <c r="E1798">
        <v>110202</v>
      </c>
      <c r="H1798" t="s">
        <v>410</v>
      </c>
      <c r="K1798" s="37">
        <v>-11165499.9</v>
      </c>
      <c r="M1798" s="37">
        <v>-11108999.9</v>
      </c>
      <c r="O1798" s="37">
        <v>-56500</v>
      </c>
      <c r="Q1798">
        <v>-0.5</v>
      </c>
    </row>
    <row r="1799" spans="3:18" x14ac:dyDescent="0.3">
      <c r="C1799" t="s">
        <v>1807</v>
      </c>
      <c r="D1799" t="s">
        <v>366</v>
      </c>
      <c r="E1799">
        <v>110400</v>
      </c>
      <c r="H1799" t="s">
        <v>411</v>
      </c>
      <c r="K1799" s="37">
        <v>-232975.8</v>
      </c>
      <c r="M1799" s="37">
        <v>-232975.8</v>
      </c>
      <c r="O1799">
        <v>0</v>
      </c>
    </row>
    <row r="1800" spans="3:18" x14ac:dyDescent="0.3">
      <c r="E1800" t="s">
        <v>412</v>
      </c>
      <c r="K1800" s="37">
        <v>52901524.299999997</v>
      </c>
      <c r="M1800" s="37">
        <v>52958024.299999997</v>
      </c>
      <c r="O1800" s="37">
        <v>-56500</v>
      </c>
      <c r="Q1800">
        <v>-0.1</v>
      </c>
      <c r="R1800" t="s">
        <v>403</v>
      </c>
    </row>
    <row r="1802" spans="3:18" x14ac:dyDescent="0.3">
      <c r="C1802" t="s">
        <v>1807</v>
      </c>
      <c r="D1802" t="s">
        <v>366</v>
      </c>
      <c r="E1802">
        <v>120101</v>
      </c>
      <c r="H1802" t="s">
        <v>413</v>
      </c>
      <c r="K1802" s="37">
        <v>64129064.640000001</v>
      </c>
      <c r="M1802" s="37">
        <v>64129064.640000001</v>
      </c>
      <c r="O1802">
        <v>0</v>
      </c>
    </row>
    <row r="1803" spans="3:18" x14ac:dyDescent="0.3">
      <c r="C1803" t="s">
        <v>1807</v>
      </c>
      <c r="D1803" t="s">
        <v>366</v>
      </c>
      <c r="E1803">
        <v>120102</v>
      </c>
      <c r="H1803" t="s">
        <v>1818</v>
      </c>
      <c r="K1803">
        <v>0</v>
      </c>
      <c r="M1803">
        <v>0</v>
      </c>
      <c r="O1803">
        <v>0</v>
      </c>
    </row>
    <row r="1804" spans="3:18" x14ac:dyDescent="0.3">
      <c r="C1804" t="s">
        <v>1807</v>
      </c>
      <c r="D1804" t="s">
        <v>366</v>
      </c>
      <c r="E1804">
        <v>120103</v>
      </c>
      <c r="H1804" t="s">
        <v>1819</v>
      </c>
      <c r="K1804">
        <v>0</v>
      </c>
      <c r="M1804">
        <v>0</v>
      </c>
      <c r="O1804">
        <v>0</v>
      </c>
    </row>
    <row r="1805" spans="3:18" x14ac:dyDescent="0.3">
      <c r="E1805" t="s">
        <v>414</v>
      </c>
      <c r="K1805" s="37">
        <v>64129064.640000001</v>
      </c>
      <c r="M1805" s="37">
        <v>64129064.640000001</v>
      </c>
      <c r="O1805">
        <v>0</v>
      </c>
      <c r="R1805" t="s">
        <v>403</v>
      </c>
    </row>
    <row r="1807" spans="3:18" x14ac:dyDescent="0.3">
      <c r="C1807" t="s">
        <v>1807</v>
      </c>
      <c r="D1807" t="s">
        <v>366</v>
      </c>
      <c r="E1807">
        <v>140700</v>
      </c>
      <c r="H1807" t="s">
        <v>415</v>
      </c>
      <c r="K1807">
        <v>0</v>
      </c>
      <c r="M1807">
        <v>0</v>
      </c>
      <c r="O1807">
        <v>0</v>
      </c>
    </row>
    <row r="1808" spans="3:18" x14ac:dyDescent="0.3">
      <c r="E1808" t="s">
        <v>416</v>
      </c>
      <c r="K1808">
        <v>0</v>
      </c>
      <c r="M1808">
        <v>0</v>
      </c>
      <c r="O1808">
        <v>0</v>
      </c>
      <c r="R1808" t="s">
        <v>403</v>
      </c>
    </row>
    <row r="1810" spans="3:18" x14ac:dyDescent="0.3">
      <c r="E1810" t="s">
        <v>417</v>
      </c>
    </row>
    <row r="1811" spans="3:18" x14ac:dyDescent="0.3">
      <c r="C1811" t="s">
        <v>1807</v>
      </c>
      <c r="D1811" t="s">
        <v>366</v>
      </c>
      <c r="E1811">
        <v>140200</v>
      </c>
      <c r="H1811" t="s">
        <v>418</v>
      </c>
      <c r="K1811">
        <v>0</v>
      </c>
      <c r="M1811">
        <v>0</v>
      </c>
      <c r="O1811">
        <v>0</v>
      </c>
    </row>
    <row r="1812" spans="3:18" x14ac:dyDescent="0.3">
      <c r="E1812" t="s">
        <v>419</v>
      </c>
      <c r="K1812">
        <v>0</v>
      </c>
      <c r="M1812">
        <v>0</v>
      </c>
      <c r="O1812">
        <v>0</v>
      </c>
      <c r="R1812" t="s">
        <v>420</v>
      </c>
    </row>
    <row r="1813" spans="3:18" x14ac:dyDescent="0.3">
      <c r="C1813" t="s">
        <v>1807</v>
      </c>
      <c r="D1813" t="s">
        <v>366</v>
      </c>
      <c r="E1813">
        <v>140400</v>
      </c>
      <c r="H1813" t="s">
        <v>421</v>
      </c>
      <c r="K1813">
        <v>0</v>
      </c>
      <c r="M1813">
        <v>0</v>
      </c>
      <c r="O1813">
        <v>0</v>
      </c>
    </row>
    <row r="1814" spans="3:18" x14ac:dyDescent="0.3">
      <c r="E1814" t="s">
        <v>422</v>
      </c>
      <c r="K1814">
        <v>0</v>
      </c>
      <c r="M1814">
        <v>0</v>
      </c>
      <c r="O1814">
        <v>0</v>
      </c>
      <c r="R1814" t="s">
        <v>420</v>
      </c>
    </row>
    <row r="1815" spans="3:18" x14ac:dyDescent="0.3">
      <c r="C1815" t="s">
        <v>1807</v>
      </c>
      <c r="D1815" t="s">
        <v>366</v>
      </c>
      <c r="E1815">
        <v>140100</v>
      </c>
      <c r="H1815" t="s">
        <v>423</v>
      </c>
      <c r="K1815">
        <v>0</v>
      </c>
      <c r="M1815">
        <v>0</v>
      </c>
      <c r="O1815">
        <v>0</v>
      </c>
    </row>
    <row r="1816" spans="3:18" x14ac:dyDescent="0.3">
      <c r="E1816" t="s">
        <v>424</v>
      </c>
      <c r="K1816">
        <v>0</v>
      </c>
      <c r="M1816">
        <v>0</v>
      </c>
      <c r="O1816">
        <v>0</v>
      </c>
      <c r="R1816" t="s">
        <v>420</v>
      </c>
    </row>
    <row r="1817" spans="3:18" x14ac:dyDescent="0.3">
      <c r="C1817" t="s">
        <v>1807</v>
      </c>
      <c r="D1817" t="s">
        <v>366</v>
      </c>
      <c r="E1817">
        <v>140300</v>
      </c>
      <c r="H1817" t="s">
        <v>425</v>
      </c>
      <c r="K1817">
        <v>0</v>
      </c>
      <c r="M1817">
        <v>0</v>
      </c>
      <c r="O1817">
        <v>0</v>
      </c>
    </row>
    <row r="1818" spans="3:18" x14ac:dyDescent="0.3">
      <c r="C1818" t="s">
        <v>1807</v>
      </c>
      <c r="D1818" t="s">
        <v>366</v>
      </c>
      <c r="E1818">
        <v>140301</v>
      </c>
      <c r="H1818" t="s">
        <v>426</v>
      </c>
      <c r="K1818">
        <v>0</v>
      </c>
      <c r="M1818">
        <v>0</v>
      </c>
      <c r="O1818">
        <v>0</v>
      </c>
    </row>
    <row r="1819" spans="3:18" x14ac:dyDescent="0.3">
      <c r="C1819" t="s">
        <v>1807</v>
      </c>
      <c r="D1819" t="s">
        <v>366</v>
      </c>
      <c r="E1819">
        <v>140302</v>
      </c>
      <c r="H1819" t="s">
        <v>427</v>
      </c>
      <c r="K1819">
        <v>0</v>
      </c>
      <c r="M1819">
        <v>0</v>
      </c>
      <c r="O1819">
        <v>0</v>
      </c>
    </row>
    <row r="1820" spans="3:18" x14ac:dyDescent="0.3">
      <c r="E1820" t="s">
        <v>430</v>
      </c>
      <c r="K1820">
        <v>0</v>
      </c>
      <c r="M1820">
        <v>0</v>
      </c>
      <c r="O1820">
        <v>0</v>
      </c>
      <c r="R1820" t="s">
        <v>420</v>
      </c>
    </row>
    <row r="1821" spans="3:18" x14ac:dyDescent="0.3">
      <c r="E1821" t="s">
        <v>431</v>
      </c>
    </row>
    <row r="1822" spans="3:18" x14ac:dyDescent="0.3">
      <c r="C1822" t="s">
        <v>1807</v>
      </c>
      <c r="D1822" t="s">
        <v>366</v>
      </c>
      <c r="E1822">
        <v>131790</v>
      </c>
      <c r="H1822" t="s">
        <v>1820</v>
      </c>
      <c r="K1822" s="37">
        <v>11400.9</v>
      </c>
      <c r="M1822" s="37">
        <v>11248.58</v>
      </c>
      <c r="O1822">
        <v>152.32</v>
      </c>
      <c r="Q1822">
        <v>1.4</v>
      </c>
    </row>
    <row r="1823" spans="3:18" x14ac:dyDescent="0.3">
      <c r="C1823" t="s">
        <v>1807</v>
      </c>
      <c r="D1823" t="s">
        <v>366</v>
      </c>
      <c r="E1823">
        <v>131791</v>
      </c>
      <c r="H1823" t="s">
        <v>1821</v>
      </c>
      <c r="K1823">
        <v>0</v>
      </c>
      <c r="M1823">
        <v>0</v>
      </c>
      <c r="O1823">
        <v>0</v>
      </c>
    </row>
    <row r="1824" spans="3:18" x14ac:dyDescent="0.3">
      <c r="C1824" t="s">
        <v>1807</v>
      </c>
      <c r="D1824" t="s">
        <v>366</v>
      </c>
      <c r="E1824">
        <v>131792</v>
      </c>
      <c r="H1824" t="s">
        <v>1822</v>
      </c>
      <c r="K1824">
        <v>0</v>
      </c>
      <c r="M1824">
        <v>0</v>
      </c>
      <c r="O1824">
        <v>0</v>
      </c>
    </row>
    <row r="1825" spans="3:18" x14ac:dyDescent="0.3">
      <c r="C1825" t="s">
        <v>1807</v>
      </c>
      <c r="D1825" t="s">
        <v>366</v>
      </c>
      <c r="E1825">
        <v>131793</v>
      </c>
      <c r="H1825" t="s">
        <v>1823</v>
      </c>
      <c r="K1825">
        <v>0</v>
      </c>
      <c r="M1825">
        <v>0</v>
      </c>
      <c r="O1825">
        <v>0</v>
      </c>
    </row>
    <row r="1826" spans="3:18" x14ac:dyDescent="0.3">
      <c r="C1826" t="s">
        <v>1807</v>
      </c>
      <c r="D1826" t="s">
        <v>366</v>
      </c>
      <c r="E1826">
        <v>131794</v>
      </c>
      <c r="H1826" t="s">
        <v>1824</v>
      </c>
      <c r="K1826">
        <v>0</v>
      </c>
      <c r="M1826">
        <v>0</v>
      </c>
      <c r="O1826">
        <v>0</v>
      </c>
    </row>
    <row r="1827" spans="3:18" x14ac:dyDescent="0.3">
      <c r="K1827" s="37">
        <v>11400.9</v>
      </c>
      <c r="M1827" s="37">
        <v>11248.58</v>
      </c>
      <c r="O1827">
        <v>152.32</v>
      </c>
      <c r="Q1827">
        <v>1.4</v>
      </c>
      <c r="R1827" t="s">
        <v>438</v>
      </c>
    </row>
    <row r="1828" spans="3:18" x14ac:dyDescent="0.3">
      <c r="C1828" t="s">
        <v>1807</v>
      </c>
      <c r="D1828" t="s">
        <v>366</v>
      </c>
      <c r="E1828">
        <v>131770</v>
      </c>
      <c r="H1828" t="s">
        <v>1825</v>
      </c>
      <c r="K1828" s="37">
        <v>89902.31</v>
      </c>
      <c r="M1828" s="37">
        <v>88838.34</v>
      </c>
      <c r="O1828" s="37">
        <v>1063.97</v>
      </c>
      <c r="Q1828">
        <v>1.2</v>
      </c>
    </row>
    <row r="1829" spans="3:18" x14ac:dyDescent="0.3">
      <c r="C1829" t="s">
        <v>1807</v>
      </c>
      <c r="D1829" t="s">
        <v>366</v>
      </c>
      <c r="E1829">
        <v>131771</v>
      </c>
      <c r="H1829" t="s">
        <v>1826</v>
      </c>
      <c r="K1829">
        <v>0</v>
      </c>
      <c r="M1829">
        <v>0</v>
      </c>
      <c r="O1829">
        <v>0</v>
      </c>
    </row>
    <row r="1830" spans="3:18" x14ac:dyDescent="0.3">
      <c r="C1830" t="s">
        <v>1807</v>
      </c>
      <c r="D1830" t="s">
        <v>366</v>
      </c>
      <c r="E1830">
        <v>131772</v>
      </c>
      <c r="H1830" t="s">
        <v>1827</v>
      </c>
      <c r="K1830">
        <v>0</v>
      </c>
      <c r="M1830">
        <v>0</v>
      </c>
      <c r="O1830">
        <v>0</v>
      </c>
    </row>
    <row r="1831" spans="3:18" x14ac:dyDescent="0.3">
      <c r="C1831" t="s">
        <v>1807</v>
      </c>
      <c r="D1831" t="s">
        <v>366</v>
      </c>
      <c r="E1831">
        <v>131773</v>
      </c>
      <c r="H1831" t="s">
        <v>1828</v>
      </c>
      <c r="K1831">
        <v>0</v>
      </c>
      <c r="M1831">
        <v>0</v>
      </c>
      <c r="O1831">
        <v>0</v>
      </c>
    </row>
    <row r="1832" spans="3:18" x14ac:dyDescent="0.3">
      <c r="C1832" t="s">
        <v>1807</v>
      </c>
      <c r="D1832" t="s">
        <v>366</v>
      </c>
      <c r="E1832">
        <v>131774</v>
      </c>
      <c r="H1832" t="s">
        <v>1829</v>
      </c>
      <c r="K1832">
        <v>0</v>
      </c>
      <c r="M1832">
        <v>0</v>
      </c>
      <c r="O1832">
        <v>0</v>
      </c>
    </row>
    <row r="1833" spans="3:18" x14ac:dyDescent="0.3">
      <c r="K1833" s="37">
        <v>89902.31</v>
      </c>
      <c r="M1833" s="37">
        <v>88838.34</v>
      </c>
      <c r="O1833" s="37">
        <v>1063.97</v>
      </c>
      <c r="Q1833">
        <v>1.2</v>
      </c>
      <c r="R1833" t="s">
        <v>438</v>
      </c>
    </row>
    <row r="1834" spans="3:18" x14ac:dyDescent="0.3">
      <c r="C1834" t="s">
        <v>1807</v>
      </c>
      <c r="D1834" t="s">
        <v>366</v>
      </c>
      <c r="E1834">
        <v>131750</v>
      </c>
      <c r="H1834" t="s">
        <v>1830</v>
      </c>
      <c r="K1834">
        <v>0</v>
      </c>
      <c r="M1834">
        <v>0</v>
      </c>
      <c r="O1834">
        <v>0</v>
      </c>
    </row>
    <row r="1835" spans="3:18" x14ac:dyDescent="0.3">
      <c r="C1835" t="s">
        <v>1807</v>
      </c>
      <c r="D1835" t="s">
        <v>366</v>
      </c>
      <c r="E1835">
        <v>131751</v>
      </c>
      <c r="H1835" t="s">
        <v>1831</v>
      </c>
      <c r="K1835">
        <v>0</v>
      </c>
      <c r="M1835">
        <v>0</v>
      </c>
      <c r="O1835">
        <v>0</v>
      </c>
    </row>
    <row r="1836" spans="3:18" x14ac:dyDescent="0.3">
      <c r="C1836" t="s">
        <v>1807</v>
      </c>
      <c r="D1836" t="s">
        <v>366</v>
      </c>
      <c r="E1836">
        <v>131752</v>
      </c>
      <c r="H1836" t="s">
        <v>1832</v>
      </c>
      <c r="K1836">
        <v>0</v>
      </c>
      <c r="M1836">
        <v>0</v>
      </c>
      <c r="O1836">
        <v>0</v>
      </c>
    </row>
    <row r="1837" spans="3:18" x14ac:dyDescent="0.3">
      <c r="C1837" t="s">
        <v>1807</v>
      </c>
      <c r="D1837" t="s">
        <v>366</v>
      </c>
      <c r="E1837">
        <v>131753</v>
      </c>
      <c r="H1837" t="s">
        <v>1833</v>
      </c>
      <c r="K1837">
        <v>0</v>
      </c>
      <c r="M1837">
        <v>0</v>
      </c>
      <c r="O1837">
        <v>0</v>
      </c>
    </row>
    <row r="1838" spans="3:18" x14ac:dyDescent="0.3">
      <c r="C1838" t="s">
        <v>1807</v>
      </c>
      <c r="D1838" t="s">
        <v>366</v>
      </c>
      <c r="E1838">
        <v>131754</v>
      </c>
      <c r="H1838" t="s">
        <v>1834</v>
      </c>
      <c r="K1838">
        <v>0</v>
      </c>
      <c r="M1838">
        <v>0</v>
      </c>
      <c r="O1838">
        <v>0</v>
      </c>
    </row>
    <row r="1839" spans="3:18" x14ac:dyDescent="0.3">
      <c r="C1839" t="s">
        <v>1807</v>
      </c>
      <c r="D1839" t="s">
        <v>366</v>
      </c>
      <c r="E1839">
        <v>131800</v>
      </c>
      <c r="H1839" t="s">
        <v>1835</v>
      </c>
      <c r="K1839" s="37">
        <v>5846878.4400000004</v>
      </c>
      <c r="M1839" s="37">
        <v>1724799.74</v>
      </c>
      <c r="O1839" s="37">
        <v>4122078.7</v>
      </c>
      <c r="Q1839">
        <v>239</v>
      </c>
    </row>
    <row r="1840" spans="3:18" x14ac:dyDescent="0.3">
      <c r="C1840" t="s">
        <v>1807</v>
      </c>
      <c r="D1840" t="s">
        <v>366</v>
      </c>
      <c r="E1840">
        <v>131801</v>
      </c>
      <c r="H1840" t="s">
        <v>1836</v>
      </c>
      <c r="K1840">
        <v>0</v>
      </c>
      <c r="M1840">
        <v>0</v>
      </c>
      <c r="O1840">
        <v>0</v>
      </c>
    </row>
    <row r="1841" spans="3:18" x14ac:dyDescent="0.3">
      <c r="C1841" t="s">
        <v>1807</v>
      </c>
      <c r="D1841" t="s">
        <v>366</v>
      </c>
      <c r="E1841">
        <v>131802</v>
      </c>
      <c r="H1841" t="s">
        <v>1837</v>
      </c>
      <c r="K1841">
        <v>0</v>
      </c>
      <c r="M1841">
        <v>0</v>
      </c>
      <c r="O1841">
        <v>0</v>
      </c>
    </row>
    <row r="1842" spans="3:18" x14ac:dyDescent="0.3">
      <c r="C1842" t="s">
        <v>1807</v>
      </c>
      <c r="D1842" t="s">
        <v>366</v>
      </c>
      <c r="E1842">
        <v>131803</v>
      </c>
      <c r="H1842" t="s">
        <v>1838</v>
      </c>
      <c r="K1842">
        <v>0</v>
      </c>
      <c r="M1842">
        <v>0</v>
      </c>
      <c r="O1842">
        <v>0</v>
      </c>
    </row>
    <row r="1843" spans="3:18" x14ac:dyDescent="0.3">
      <c r="C1843" t="s">
        <v>1807</v>
      </c>
      <c r="D1843" t="s">
        <v>366</v>
      </c>
      <c r="E1843">
        <v>131804</v>
      </c>
      <c r="H1843" t="s">
        <v>1839</v>
      </c>
      <c r="K1843">
        <v>0</v>
      </c>
      <c r="M1843">
        <v>0</v>
      </c>
      <c r="O1843">
        <v>0</v>
      </c>
    </row>
    <row r="1844" spans="3:18" x14ac:dyDescent="0.3">
      <c r="K1844" s="37">
        <v>5846878.4400000004</v>
      </c>
      <c r="M1844" s="37">
        <v>1724799.74</v>
      </c>
      <c r="O1844" s="37">
        <v>4122078.7</v>
      </c>
      <c r="Q1844">
        <v>239</v>
      </c>
      <c r="R1844" t="s">
        <v>438</v>
      </c>
    </row>
    <row r="1845" spans="3:18" x14ac:dyDescent="0.3">
      <c r="C1845" t="s">
        <v>1807</v>
      </c>
      <c r="D1845" t="s">
        <v>366</v>
      </c>
      <c r="E1845">
        <v>151003</v>
      </c>
      <c r="H1845" t="s">
        <v>1840</v>
      </c>
      <c r="K1845">
        <v>0</v>
      </c>
      <c r="M1845">
        <v>0</v>
      </c>
      <c r="O1845">
        <v>0</v>
      </c>
    </row>
    <row r="1846" spans="3:18" x14ac:dyDescent="0.3">
      <c r="K1846">
        <v>0</v>
      </c>
      <c r="M1846">
        <v>0</v>
      </c>
      <c r="O1846">
        <v>0</v>
      </c>
      <c r="R1846" t="s">
        <v>438</v>
      </c>
    </row>
    <row r="1847" spans="3:18" x14ac:dyDescent="0.3">
      <c r="C1847" t="s">
        <v>1807</v>
      </c>
      <c r="D1847" t="s">
        <v>366</v>
      </c>
      <c r="E1847">
        <v>138213</v>
      </c>
      <c r="H1847" t="s">
        <v>446</v>
      </c>
      <c r="K1847" s="37">
        <v>-3498594.19</v>
      </c>
      <c r="M1847" s="37">
        <v>-3457149.41</v>
      </c>
      <c r="O1847" s="37">
        <v>-41444.78</v>
      </c>
      <c r="Q1847">
        <v>-1.2</v>
      </c>
    </row>
    <row r="1848" spans="3:18" x14ac:dyDescent="0.3">
      <c r="C1848" t="s">
        <v>1807</v>
      </c>
      <c r="D1848" t="s">
        <v>366</v>
      </c>
      <c r="E1848">
        <v>138214</v>
      </c>
      <c r="H1848" t="s">
        <v>1841</v>
      </c>
      <c r="K1848">
        <v>0</v>
      </c>
      <c r="M1848">
        <v>0</v>
      </c>
      <c r="O1848">
        <v>0</v>
      </c>
    </row>
    <row r="1849" spans="3:18" x14ac:dyDescent="0.3">
      <c r="C1849" t="s">
        <v>1807</v>
      </c>
      <c r="D1849" t="s">
        <v>366</v>
      </c>
      <c r="E1849">
        <v>138215</v>
      </c>
      <c r="H1849" t="s">
        <v>1842</v>
      </c>
      <c r="K1849" s="37">
        <v>460606.68</v>
      </c>
      <c r="M1849" s="37">
        <v>-481528.05</v>
      </c>
      <c r="O1849" s="37">
        <v>942134.73</v>
      </c>
      <c r="Q1849">
        <v>195.7</v>
      </c>
    </row>
    <row r="1850" spans="3:18" x14ac:dyDescent="0.3">
      <c r="C1850" t="s">
        <v>1807</v>
      </c>
      <c r="D1850" t="s">
        <v>366</v>
      </c>
      <c r="E1850">
        <v>138217</v>
      </c>
      <c r="H1850" t="s">
        <v>1843</v>
      </c>
      <c r="K1850">
        <v>0</v>
      </c>
      <c r="M1850">
        <v>0</v>
      </c>
      <c r="O1850">
        <v>0</v>
      </c>
    </row>
    <row r="1851" spans="3:18" x14ac:dyDescent="0.3">
      <c r="C1851" t="s">
        <v>1807</v>
      </c>
      <c r="D1851" t="s">
        <v>366</v>
      </c>
      <c r="E1851">
        <v>138218</v>
      </c>
      <c r="H1851" t="s">
        <v>447</v>
      </c>
      <c r="K1851">
        <v>0</v>
      </c>
      <c r="M1851">
        <v>0</v>
      </c>
      <c r="O1851">
        <v>0</v>
      </c>
    </row>
    <row r="1852" spans="3:18" x14ac:dyDescent="0.3">
      <c r="C1852" t="s">
        <v>1807</v>
      </c>
      <c r="D1852" t="s">
        <v>366</v>
      </c>
      <c r="E1852">
        <v>138219</v>
      </c>
      <c r="H1852" t="s">
        <v>1844</v>
      </c>
      <c r="K1852">
        <v>0</v>
      </c>
      <c r="M1852">
        <v>0</v>
      </c>
      <c r="O1852">
        <v>0</v>
      </c>
    </row>
    <row r="1853" spans="3:18" x14ac:dyDescent="0.3">
      <c r="C1853" t="s">
        <v>1807</v>
      </c>
      <c r="D1853" t="s">
        <v>366</v>
      </c>
      <c r="E1853">
        <v>138249</v>
      </c>
      <c r="H1853" t="s">
        <v>1845</v>
      </c>
      <c r="K1853">
        <v>0</v>
      </c>
      <c r="M1853">
        <v>0</v>
      </c>
      <c r="O1853">
        <v>0</v>
      </c>
    </row>
    <row r="1854" spans="3:18" x14ac:dyDescent="0.3">
      <c r="C1854" t="s">
        <v>1807</v>
      </c>
      <c r="D1854" t="s">
        <v>366</v>
      </c>
      <c r="E1854">
        <v>138250</v>
      </c>
      <c r="H1854" t="s">
        <v>448</v>
      </c>
      <c r="K1854" s="37">
        <v>1425.83</v>
      </c>
      <c r="M1854" s="37">
        <v>1408.96</v>
      </c>
      <c r="O1854">
        <v>16.87</v>
      </c>
      <c r="Q1854">
        <v>1.2</v>
      </c>
    </row>
    <row r="1855" spans="3:18" x14ac:dyDescent="0.3">
      <c r="C1855" t="s">
        <v>1807</v>
      </c>
      <c r="D1855" t="s">
        <v>366</v>
      </c>
      <c r="E1855">
        <v>138251</v>
      </c>
      <c r="H1855" t="s">
        <v>450</v>
      </c>
      <c r="K1855" s="37">
        <v>586117.88</v>
      </c>
      <c r="M1855" s="37">
        <v>650003.65</v>
      </c>
      <c r="O1855" s="37">
        <v>-63885.77</v>
      </c>
      <c r="Q1855">
        <v>-9.8000000000000007</v>
      </c>
    </row>
    <row r="1856" spans="3:18" x14ac:dyDescent="0.3">
      <c r="C1856" t="s">
        <v>1807</v>
      </c>
      <c r="D1856" t="s">
        <v>366</v>
      </c>
      <c r="E1856">
        <v>138252</v>
      </c>
      <c r="H1856" t="s">
        <v>1846</v>
      </c>
      <c r="K1856">
        <v>0</v>
      </c>
      <c r="M1856">
        <v>0</v>
      </c>
      <c r="O1856">
        <v>0</v>
      </c>
    </row>
    <row r="1857" spans="3:18" x14ac:dyDescent="0.3">
      <c r="C1857" t="s">
        <v>1807</v>
      </c>
      <c r="D1857" t="s">
        <v>366</v>
      </c>
      <c r="E1857">
        <v>228250</v>
      </c>
      <c r="H1857" t="s">
        <v>451</v>
      </c>
      <c r="K1857" s="37">
        <v>-6132.17</v>
      </c>
      <c r="M1857" s="37">
        <v>-6059.56</v>
      </c>
      <c r="O1857">
        <v>-72.61</v>
      </c>
      <c r="Q1857">
        <v>-1.2</v>
      </c>
    </row>
    <row r="1858" spans="3:18" x14ac:dyDescent="0.3">
      <c r="C1858" t="s">
        <v>1807</v>
      </c>
      <c r="D1858" t="s">
        <v>366</v>
      </c>
      <c r="E1858">
        <v>228251</v>
      </c>
      <c r="H1858" t="s">
        <v>453</v>
      </c>
      <c r="K1858" s="37">
        <v>-348502.54</v>
      </c>
      <c r="M1858" s="37">
        <v>-422528.44</v>
      </c>
      <c r="O1858" s="37">
        <v>74025.899999999994</v>
      </c>
      <c r="Q1858">
        <v>17.5</v>
      </c>
    </row>
    <row r="1859" spans="3:18" x14ac:dyDescent="0.3">
      <c r="C1859" t="s">
        <v>1807</v>
      </c>
      <c r="D1859" t="s">
        <v>366</v>
      </c>
      <c r="E1859">
        <v>228252</v>
      </c>
      <c r="H1859" t="s">
        <v>1847</v>
      </c>
      <c r="K1859">
        <v>0</v>
      </c>
      <c r="M1859">
        <v>0</v>
      </c>
      <c r="O1859">
        <v>0</v>
      </c>
    </row>
    <row r="1860" spans="3:18" x14ac:dyDescent="0.3">
      <c r="K1860" s="37">
        <v>-2805078.51</v>
      </c>
      <c r="M1860" s="37">
        <v>-3715852.85</v>
      </c>
      <c r="O1860" s="37">
        <v>910774.34</v>
      </c>
      <c r="Q1860">
        <v>24.5</v>
      </c>
      <c r="R1860" t="s">
        <v>438</v>
      </c>
    </row>
    <row r="1861" spans="3:18" x14ac:dyDescent="0.3">
      <c r="C1861" t="s">
        <v>1807</v>
      </c>
      <c r="D1861" t="s">
        <v>366</v>
      </c>
      <c r="E1861">
        <v>2293103</v>
      </c>
      <c r="H1861" t="s">
        <v>468</v>
      </c>
      <c r="K1861">
        <v>0</v>
      </c>
      <c r="M1861">
        <v>0</v>
      </c>
      <c r="O1861">
        <v>0</v>
      </c>
    </row>
    <row r="1862" spans="3:18" x14ac:dyDescent="0.3">
      <c r="K1862">
        <v>0</v>
      </c>
      <c r="M1862">
        <v>0</v>
      </c>
      <c r="O1862">
        <v>0</v>
      </c>
      <c r="R1862" t="s">
        <v>438</v>
      </c>
    </row>
    <row r="1863" spans="3:18" x14ac:dyDescent="0.3">
      <c r="C1863" t="s">
        <v>1807</v>
      </c>
      <c r="D1863" t="s">
        <v>366</v>
      </c>
      <c r="E1863">
        <v>131660</v>
      </c>
      <c r="H1863" t="s">
        <v>469</v>
      </c>
      <c r="K1863">
        <v>0</v>
      </c>
      <c r="M1863">
        <v>0</v>
      </c>
      <c r="O1863">
        <v>0</v>
      </c>
    </row>
    <row r="1864" spans="3:18" x14ac:dyDescent="0.3">
      <c r="C1864" t="s">
        <v>1807</v>
      </c>
      <c r="D1864" t="s">
        <v>366</v>
      </c>
      <c r="E1864">
        <v>131661</v>
      </c>
      <c r="H1864" t="s">
        <v>470</v>
      </c>
      <c r="K1864">
        <v>0</v>
      </c>
      <c r="M1864">
        <v>0</v>
      </c>
      <c r="O1864">
        <v>0</v>
      </c>
    </row>
    <row r="1865" spans="3:18" x14ac:dyDescent="0.3">
      <c r="C1865" t="s">
        <v>1807</v>
      </c>
      <c r="D1865" t="s">
        <v>366</v>
      </c>
      <c r="E1865">
        <v>131662</v>
      </c>
      <c r="H1865" t="s">
        <v>471</v>
      </c>
      <c r="K1865">
        <v>0</v>
      </c>
      <c r="M1865">
        <v>0</v>
      </c>
      <c r="O1865">
        <v>0</v>
      </c>
    </row>
    <row r="1866" spans="3:18" x14ac:dyDescent="0.3">
      <c r="C1866" t="s">
        <v>1807</v>
      </c>
      <c r="D1866" t="s">
        <v>366</v>
      </c>
      <c r="E1866">
        <v>131663</v>
      </c>
      <c r="H1866" t="s">
        <v>472</v>
      </c>
      <c r="K1866">
        <v>0</v>
      </c>
      <c r="M1866">
        <v>0</v>
      </c>
      <c r="O1866">
        <v>0</v>
      </c>
    </row>
    <row r="1867" spans="3:18" x14ac:dyDescent="0.3">
      <c r="C1867" t="s">
        <v>1807</v>
      </c>
      <c r="D1867" t="s">
        <v>366</v>
      </c>
      <c r="E1867">
        <v>131664</v>
      </c>
      <c r="H1867" t="s">
        <v>473</v>
      </c>
      <c r="K1867">
        <v>0</v>
      </c>
      <c r="M1867">
        <v>0</v>
      </c>
      <c r="O1867">
        <v>0</v>
      </c>
    </row>
    <row r="1868" spans="3:18" x14ac:dyDescent="0.3">
      <c r="C1868" t="s">
        <v>1807</v>
      </c>
      <c r="D1868" t="s">
        <v>366</v>
      </c>
      <c r="E1868">
        <v>131710</v>
      </c>
      <c r="H1868" t="s">
        <v>1848</v>
      </c>
      <c r="K1868">
        <v>0</v>
      </c>
      <c r="M1868">
        <v>0</v>
      </c>
      <c r="O1868">
        <v>0</v>
      </c>
    </row>
    <row r="1869" spans="3:18" x14ac:dyDescent="0.3">
      <c r="C1869" t="s">
        <v>1807</v>
      </c>
      <c r="D1869" t="s">
        <v>366</v>
      </c>
      <c r="E1869">
        <v>131711</v>
      </c>
      <c r="H1869" t="s">
        <v>1849</v>
      </c>
      <c r="K1869">
        <v>0</v>
      </c>
      <c r="M1869">
        <v>0</v>
      </c>
      <c r="O1869">
        <v>0</v>
      </c>
    </row>
    <row r="1870" spans="3:18" x14ac:dyDescent="0.3">
      <c r="C1870" t="s">
        <v>1807</v>
      </c>
      <c r="D1870" t="s">
        <v>366</v>
      </c>
      <c r="E1870">
        <v>131712</v>
      </c>
      <c r="H1870" t="s">
        <v>1850</v>
      </c>
      <c r="K1870">
        <v>0</v>
      </c>
      <c r="M1870">
        <v>0</v>
      </c>
      <c r="O1870">
        <v>0</v>
      </c>
    </row>
    <row r="1871" spans="3:18" x14ac:dyDescent="0.3">
      <c r="C1871" t="s">
        <v>1807</v>
      </c>
      <c r="D1871" t="s">
        <v>366</v>
      </c>
      <c r="E1871">
        <v>131713</v>
      </c>
      <c r="H1871" t="s">
        <v>1851</v>
      </c>
      <c r="K1871">
        <v>0</v>
      </c>
      <c r="M1871">
        <v>0</v>
      </c>
      <c r="O1871">
        <v>0</v>
      </c>
    </row>
    <row r="1872" spans="3:18" x14ac:dyDescent="0.3">
      <c r="C1872" t="s">
        <v>1807</v>
      </c>
      <c r="D1872" t="s">
        <v>366</v>
      </c>
      <c r="E1872">
        <v>131714</v>
      </c>
      <c r="H1872" t="s">
        <v>1852</v>
      </c>
      <c r="K1872">
        <v>0</v>
      </c>
      <c r="M1872">
        <v>0</v>
      </c>
      <c r="O1872">
        <v>0</v>
      </c>
    </row>
    <row r="1873" spans="3:18" x14ac:dyDescent="0.3">
      <c r="E1873" t="s">
        <v>474</v>
      </c>
      <c r="K1873">
        <v>0</v>
      </c>
      <c r="M1873">
        <v>0</v>
      </c>
      <c r="O1873">
        <v>0</v>
      </c>
      <c r="R1873" t="s">
        <v>438</v>
      </c>
    </row>
    <row r="1874" spans="3:18" x14ac:dyDescent="0.3">
      <c r="C1874" t="s">
        <v>1807</v>
      </c>
      <c r="D1874" t="s">
        <v>366</v>
      </c>
      <c r="E1874">
        <v>131650</v>
      </c>
      <c r="H1874" t="s">
        <v>475</v>
      </c>
      <c r="K1874">
        <v>0</v>
      </c>
      <c r="M1874">
        <v>0</v>
      </c>
      <c r="O1874">
        <v>0</v>
      </c>
    </row>
    <row r="1875" spans="3:18" x14ac:dyDescent="0.3">
      <c r="C1875" t="s">
        <v>1807</v>
      </c>
      <c r="D1875" t="s">
        <v>366</v>
      </c>
      <c r="E1875">
        <v>131651</v>
      </c>
      <c r="H1875" t="s">
        <v>476</v>
      </c>
      <c r="K1875">
        <v>0</v>
      </c>
      <c r="M1875">
        <v>0</v>
      </c>
      <c r="O1875">
        <v>0</v>
      </c>
    </row>
    <row r="1876" spans="3:18" x14ac:dyDescent="0.3">
      <c r="C1876" t="s">
        <v>1807</v>
      </c>
      <c r="D1876" t="s">
        <v>366</v>
      </c>
      <c r="E1876">
        <v>131652</v>
      </c>
      <c r="H1876" t="s">
        <v>477</v>
      </c>
      <c r="K1876">
        <v>0</v>
      </c>
      <c r="M1876">
        <v>0</v>
      </c>
      <c r="O1876">
        <v>0</v>
      </c>
    </row>
    <row r="1877" spans="3:18" x14ac:dyDescent="0.3">
      <c r="C1877" t="s">
        <v>1807</v>
      </c>
      <c r="D1877" t="s">
        <v>366</v>
      </c>
      <c r="E1877">
        <v>131653</v>
      </c>
      <c r="H1877" t="s">
        <v>478</v>
      </c>
      <c r="K1877">
        <v>0</v>
      </c>
      <c r="M1877">
        <v>0</v>
      </c>
      <c r="O1877">
        <v>0</v>
      </c>
    </row>
    <row r="1878" spans="3:18" x14ac:dyDescent="0.3">
      <c r="C1878" t="s">
        <v>1807</v>
      </c>
      <c r="D1878" t="s">
        <v>366</v>
      </c>
      <c r="E1878">
        <v>131654</v>
      </c>
      <c r="H1878" t="s">
        <v>479</v>
      </c>
      <c r="K1878">
        <v>0</v>
      </c>
      <c r="M1878">
        <v>0</v>
      </c>
      <c r="O1878">
        <v>0</v>
      </c>
    </row>
    <row r="1879" spans="3:18" x14ac:dyDescent="0.3">
      <c r="C1879" t="s">
        <v>1807</v>
      </c>
      <c r="D1879" t="s">
        <v>366</v>
      </c>
      <c r="E1879">
        <v>131810</v>
      </c>
      <c r="H1879" t="s">
        <v>1853</v>
      </c>
      <c r="K1879" s="37">
        <v>5061257.03</v>
      </c>
      <c r="M1879" s="37">
        <v>4972658.47</v>
      </c>
      <c r="O1879" s="37">
        <v>88598.56</v>
      </c>
      <c r="Q1879">
        <v>1.8</v>
      </c>
    </row>
    <row r="1880" spans="3:18" x14ac:dyDescent="0.3">
      <c r="C1880" t="s">
        <v>1807</v>
      </c>
      <c r="D1880" t="s">
        <v>366</v>
      </c>
      <c r="E1880">
        <v>131811</v>
      </c>
      <c r="H1880" t="s">
        <v>1854</v>
      </c>
      <c r="K1880">
        <v>0</v>
      </c>
      <c r="M1880">
        <v>0</v>
      </c>
      <c r="O1880">
        <v>0</v>
      </c>
    </row>
    <row r="1881" spans="3:18" x14ac:dyDescent="0.3">
      <c r="C1881" t="s">
        <v>1807</v>
      </c>
      <c r="D1881" t="s">
        <v>366</v>
      </c>
      <c r="E1881">
        <v>131812</v>
      </c>
      <c r="H1881" t="s">
        <v>1855</v>
      </c>
      <c r="K1881" s="37">
        <v>-3982.32</v>
      </c>
      <c r="M1881">
        <v>0</v>
      </c>
      <c r="O1881" s="37">
        <v>-3982.32</v>
      </c>
    </row>
    <row r="1882" spans="3:18" x14ac:dyDescent="0.3">
      <c r="C1882" t="s">
        <v>1807</v>
      </c>
      <c r="D1882" t="s">
        <v>366</v>
      </c>
      <c r="E1882">
        <v>131813</v>
      </c>
      <c r="H1882" t="s">
        <v>1856</v>
      </c>
      <c r="K1882">
        <v>0</v>
      </c>
      <c r="M1882">
        <v>0</v>
      </c>
      <c r="O1882">
        <v>0</v>
      </c>
    </row>
    <row r="1883" spans="3:18" x14ac:dyDescent="0.3">
      <c r="C1883" t="s">
        <v>1807</v>
      </c>
      <c r="D1883" t="s">
        <v>366</v>
      </c>
      <c r="E1883">
        <v>131814</v>
      </c>
      <c r="H1883" t="s">
        <v>1857</v>
      </c>
      <c r="K1883" s="37">
        <v>3982.34</v>
      </c>
      <c r="M1883">
        <v>0</v>
      </c>
      <c r="O1883" s="37">
        <v>3982.34</v>
      </c>
    </row>
    <row r="1884" spans="3:18" x14ac:dyDescent="0.3">
      <c r="E1884" t="s">
        <v>480</v>
      </c>
      <c r="K1884" s="37">
        <v>5061257.05</v>
      </c>
      <c r="M1884" s="37">
        <v>4972658.47</v>
      </c>
      <c r="O1884" s="37">
        <v>88598.58</v>
      </c>
      <c r="Q1884">
        <v>1.8</v>
      </c>
      <c r="R1884" t="s">
        <v>438</v>
      </c>
    </row>
    <row r="1885" spans="3:18" x14ac:dyDescent="0.3">
      <c r="C1885" t="s">
        <v>1807</v>
      </c>
      <c r="D1885" t="s">
        <v>366</v>
      </c>
      <c r="E1885">
        <v>131640</v>
      </c>
      <c r="H1885" t="s">
        <v>475</v>
      </c>
      <c r="K1885">
        <v>0</v>
      </c>
      <c r="M1885">
        <v>0</v>
      </c>
      <c r="O1885">
        <v>0</v>
      </c>
    </row>
    <row r="1886" spans="3:18" x14ac:dyDescent="0.3">
      <c r="C1886" t="s">
        <v>1807</v>
      </c>
      <c r="D1886" t="s">
        <v>366</v>
      </c>
      <c r="E1886">
        <v>131641</v>
      </c>
      <c r="H1886" t="s">
        <v>481</v>
      </c>
      <c r="K1886">
        <v>0</v>
      </c>
      <c r="M1886">
        <v>0</v>
      </c>
      <c r="O1886">
        <v>0</v>
      </c>
    </row>
    <row r="1887" spans="3:18" x14ac:dyDescent="0.3">
      <c r="C1887" t="s">
        <v>1807</v>
      </c>
      <c r="D1887" t="s">
        <v>366</v>
      </c>
      <c r="E1887">
        <v>131642</v>
      </c>
      <c r="H1887" t="s">
        <v>482</v>
      </c>
      <c r="K1887">
        <v>0</v>
      </c>
      <c r="M1887">
        <v>0</v>
      </c>
      <c r="O1887">
        <v>0</v>
      </c>
    </row>
    <row r="1888" spans="3:18" x14ac:dyDescent="0.3">
      <c r="C1888" t="s">
        <v>1807</v>
      </c>
      <c r="D1888" t="s">
        <v>366</v>
      </c>
      <c r="E1888">
        <v>131643</v>
      </c>
      <c r="H1888" t="s">
        <v>483</v>
      </c>
      <c r="K1888">
        <v>0</v>
      </c>
      <c r="M1888">
        <v>0</v>
      </c>
      <c r="O1888">
        <v>0</v>
      </c>
    </row>
    <row r="1889" spans="3:18" x14ac:dyDescent="0.3">
      <c r="C1889" t="s">
        <v>1807</v>
      </c>
      <c r="D1889" t="s">
        <v>366</v>
      </c>
      <c r="E1889">
        <v>131644</v>
      </c>
      <c r="H1889" t="s">
        <v>484</v>
      </c>
      <c r="K1889">
        <v>0</v>
      </c>
      <c r="M1889">
        <v>0</v>
      </c>
      <c r="O1889">
        <v>0</v>
      </c>
    </row>
    <row r="1890" spans="3:18" x14ac:dyDescent="0.3">
      <c r="C1890" t="s">
        <v>1807</v>
      </c>
      <c r="D1890" t="s">
        <v>366</v>
      </c>
      <c r="E1890">
        <v>131730</v>
      </c>
      <c r="H1890" t="s">
        <v>1858</v>
      </c>
      <c r="K1890" s="37">
        <v>150779.14000000001</v>
      </c>
      <c r="M1890" s="37">
        <v>152722.23000000001</v>
      </c>
      <c r="O1890" s="37">
        <v>-1943.09</v>
      </c>
      <c r="Q1890">
        <v>-1.3</v>
      </c>
    </row>
    <row r="1891" spans="3:18" x14ac:dyDescent="0.3">
      <c r="C1891" t="s">
        <v>1807</v>
      </c>
      <c r="D1891" t="s">
        <v>366</v>
      </c>
      <c r="E1891">
        <v>131731</v>
      </c>
      <c r="H1891" t="s">
        <v>1859</v>
      </c>
      <c r="K1891">
        <v>0</v>
      </c>
      <c r="M1891">
        <v>0</v>
      </c>
      <c r="O1891">
        <v>0</v>
      </c>
    </row>
    <row r="1892" spans="3:18" x14ac:dyDescent="0.3">
      <c r="C1892" t="s">
        <v>1807</v>
      </c>
      <c r="D1892" t="s">
        <v>366</v>
      </c>
      <c r="E1892">
        <v>131732</v>
      </c>
      <c r="H1892" t="s">
        <v>1860</v>
      </c>
      <c r="K1892">
        <v>0</v>
      </c>
      <c r="M1892">
        <v>0</v>
      </c>
      <c r="O1892">
        <v>0</v>
      </c>
    </row>
    <row r="1893" spans="3:18" x14ac:dyDescent="0.3">
      <c r="C1893" t="s">
        <v>1807</v>
      </c>
      <c r="D1893" t="s">
        <v>366</v>
      </c>
      <c r="E1893">
        <v>131733</v>
      </c>
      <c r="H1893" t="s">
        <v>1856</v>
      </c>
      <c r="K1893">
        <v>0</v>
      </c>
      <c r="M1893">
        <v>0</v>
      </c>
      <c r="O1893">
        <v>0</v>
      </c>
    </row>
    <row r="1894" spans="3:18" x14ac:dyDescent="0.3">
      <c r="C1894" t="s">
        <v>1807</v>
      </c>
      <c r="D1894" t="s">
        <v>366</v>
      </c>
      <c r="E1894">
        <v>131734</v>
      </c>
      <c r="H1894" t="s">
        <v>1861</v>
      </c>
      <c r="K1894">
        <v>0</v>
      </c>
      <c r="M1894">
        <v>0</v>
      </c>
      <c r="O1894">
        <v>0</v>
      </c>
    </row>
    <row r="1895" spans="3:18" x14ac:dyDescent="0.3">
      <c r="E1895" t="s">
        <v>485</v>
      </c>
      <c r="K1895" s="37">
        <v>150779.14000000001</v>
      </c>
      <c r="M1895" s="37">
        <v>152722.23000000001</v>
      </c>
      <c r="O1895" s="37">
        <v>-1943.09</v>
      </c>
      <c r="Q1895">
        <v>-1.3</v>
      </c>
      <c r="R1895" t="s">
        <v>438</v>
      </c>
    </row>
    <row r="1896" spans="3:18" x14ac:dyDescent="0.3">
      <c r="C1896" t="s">
        <v>1807</v>
      </c>
      <c r="D1896" t="s">
        <v>366</v>
      </c>
      <c r="E1896">
        <v>131400</v>
      </c>
      <c r="H1896" t="s">
        <v>486</v>
      </c>
      <c r="K1896">
        <v>0</v>
      </c>
      <c r="M1896">
        <v>0</v>
      </c>
      <c r="O1896">
        <v>0</v>
      </c>
    </row>
    <row r="1897" spans="3:18" x14ac:dyDescent="0.3">
      <c r="C1897" t="s">
        <v>1807</v>
      </c>
      <c r="D1897" t="s">
        <v>366</v>
      </c>
      <c r="E1897">
        <v>131401</v>
      </c>
      <c r="H1897" t="s">
        <v>487</v>
      </c>
      <c r="K1897">
        <v>0</v>
      </c>
      <c r="M1897">
        <v>0</v>
      </c>
      <c r="O1897">
        <v>0</v>
      </c>
    </row>
    <row r="1898" spans="3:18" x14ac:dyDescent="0.3">
      <c r="C1898" t="s">
        <v>1807</v>
      </c>
      <c r="D1898" t="s">
        <v>366</v>
      </c>
      <c r="E1898">
        <v>131402</v>
      </c>
      <c r="H1898" t="s">
        <v>488</v>
      </c>
      <c r="K1898">
        <v>0</v>
      </c>
      <c r="M1898">
        <v>0</v>
      </c>
      <c r="O1898">
        <v>0</v>
      </c>
    </row>
    <row r="1899" spans="3:18" x14ac:dyDescent="0.3">
      <c r="C1899" t="s">
        <v>1807</v>
      </c>
      <c r="D1899" t="s">
        <v>366</v>
      </c>
      <c r="E1899">
        <v>131404</v>
      </c>
      <c r="H1899" t="s">
        <v>489</v>
      </c>
      <c r="K1899">
        <v>0</v>
      </c>
      <c r="M1899">
        <v>0</v>
      </c>
      <c r="O1899">
        <v>0</v>
      </c>
    </row>
    <row r="1900" spans="3:18" x14ac:dyDescent="0.3">
      <c r="C1900" t="s">
        <v>1807</v>
      </c>
      <c r="D1900" t="s">
        <v>366</v>
      </c>
      <c r="E1900">
        <v>131410</v>
      </c>
      <c r="H1900" t="s">
        <v>486</v>
      </c>
      <c r="K1900">
        <v>0</v>
      </c>
      <c r="M1900">
        <v>0</v>
      </c>
      <c r="O1900">
        <v>0</v>
      </c>
    </row>
    <row r="1901" spans="3:18" x14ac:dyDescent="0.3">
      <c r="C1901" t="s">
        <v>1807</v>
      </c>
      <c r="D1901" t="s">
        <v>366</v>
      </c>
      <c r="E1901">
        <v>131411</v>
      </c>
      <c r="H1901" t="s">
        <v>487</v>
      </c>
      <c r="K1901">
        <v>0</v>
      </c>
      <c r="M1901">
        <v>0</v>
      </c>
      <c r="O1901">
        <v>0</v>
      </c>
    </row>
    <row r="1902" spans="3:18" x14ac:dyDescent="0.3">
      <c r="C1902" t="s">
        <v>1807</v>
      </c>
      <c r="D1902" t="s">
        <v>366</v>
      </c>
      <c r="E1902">
        <v>131412</v>
      </c>
      <c r="H1902" t="s">
        <v>488</v>
      </c>
      <c r="K1902">
        <v>0</v>
      </c>
      <c r="M1902">
        <v>0</v>
      </c>
      <c r="O1902">
        <v>0</v>
      </c>
    </row>
    <row r="1903" spans="3:18" x14ac:dyDescent="0.3">
      <c r="C1903" t="s">
        <v>1807</v>
      </c>
      <c r="D1903" t="s">
        <v>366</v>
      </c>
      <c r="E1903">
        <v>131413</v>
      </c>
      <c r="H1903" t="s">
        <v>490</v>
      </c>
      <c r="K1903">
        <v>0</v>
      </c>
      <c r="M1903">
        <v>0</v>
      </c>
      <c r="O1903">
        <v>0</v>
      </c>
    </row>
    <row r="1904" spans="3:18" x14ac:dyDescent="0.3">
      <c r="C1904" t="s">
        <v>1807</v>
      </c>
      <c r="D1904" t="s">
        <v>366</v>
      </c>
      <c r="E1904">
        <v>131414</v>
      </c>
      <c r="H1904" t="s">
        <v>489</v>
      </c>
      <c r="K1904">
        <v>0</v>
      </c>
      <c r="M1904">
        <v>0</v>
      </c>
      <c r="O1904">
        <v>0</v>
      </c>
    </row>
    <row r="1905" spans="3:17" x14ac:dyDescent="0.3">
      <c r="C1905" t="s">
        <v>1807</v>
      </c>
      <c r="D1905" t="s">
        <v>366</v>
      </c>
      <c r="E1905">
        <v>131600</v>
      </c>
      <c r="H1905" t="s">
        <v>475</v>
      </c>
      <c r="K1905">
        <v>0</v>
      </c>
      <c r="M1905">
        <v>0</v>
      </c>
      <c r="O1905">
        <v>0</v>
      </c>
    </row>
    <row r="1906" spans="3:17" x14ac:dyDescent="0.3">
      <c r="C1906" t="s">
        <v>1807</v>
      </c>
      <c r="D1906" t="s">
        <v>366</v>
      </c>
      <c r="E1906">
        <v>131601</v>
      </c>
      <c r="H1906" t="s">
        <v>491</v>
      </c>
      <c r="K1906">
        <v>0</v>
      </c>
      <c r="M1906">
        <v>0</v>
      </c>
      <c r="O1906">
        <v>0</v>
      </c>
    </row>
    <row r="1907" spans="3:17" x14ac:dyDescent="0.3">
      <c r="C1907" t="s">
        <v>1807</v>
      </c>
      <c r="D1907" t="s">
        <v>366</v>
      </c>
      <c r="E1907">
        <v>131602</v>
      </c>
      <c r="H1907" t="s">
        <v>492</v>
      </c>
      <c r="K1907">
        <v>0</v>
      </c>
      <c r="M1907">
        <v>0</v>
      </c>
      <c r="O1907">
        <v>0</v>
      </c>
    </row>
    <row r="1908" spans="3:17" x14ac:dyDescent="0.3">
      <c r="C1908" t="s">
        <v>1807</v>
      </c>
      <c r="D1908" t="s">
        <v>366</v>
      </c>
      <c r="E1908">
        <v>131603</v>
      </c>
      <c r="H1908" t="s">
        <v>493</v>
      </c>
      <c r="K1908">
        <v>0</v>
      </c>
      <c r="M1908">
        <v>0</v>
      </c>
      <c r="O1908">
        <v>0</v>
      </c>
    </row>
    <row r="1909" spans="3:17" x14ac:dyDescent="0.3">
      <c r="C1909" t="s">
        <v>1807</v>
      </c>
      <c r="D1909" t="s">
        <v>366</v>
      </c>
      <c r="E1909">
        <v>131604</v>
      </c>
      <c r="H1909" t="s">
        <v>494</v>
      </c>
      <c r="K1909">
        <v>0</v>
      </c>
      <c r="M1909">
        <v>0</v>
      </c>
      <c r="O1909">
        <v>0</v>
      </c>
    </row>
    <row r="1910" spans="3:17" x14ac:dyDescent="0.3">
      <c r="C1910" t="s">
        <v>1807</v>
      </c>
      <c r="D1910" t="s">
        <v>366</v>
      </c>
      <c r="E1910">
        <v>131610</v>
      </c>
      <c r="H1910" t="s">
        <v>475</v>
      </c>
      <c r="K1910">
        <v>0</v>
      </c>
      <c r="M1910">
        <v>0</v>
      </c>
      <c r="O1910">
        <v>0</v>
      </c>
    </row>
    <row r="1911" spans="3:17" x14ac:dyDescent="0.3">
      <c r="C1911" t="s">
        <v>1807</v>
      </c>
      <c r="D1911" t="s">
        <v>366</v>
      </c>
      <c r="E1911">
        <v>131611</v>
      </c>
      <c r="H1911" t="s">
        <v>475</v>
      </c>
      <c r="K1911">
        <v>0</v>
      </c>
      <c r="M1911">
        <v>0</v>
      </c>
      <c r="O1911">
        <v>0</v>
      </c>
    </row>
    <row r="1912" spans="3:17" x14ac:dyDescent="0.3">
      <c r="C1912" t="s">
        <v>1807</v>
      </c>
      <c r="D1912" t="s">
        <v>366</v>
      </c>
      <c r="E1912">
        <v>131612</v>
      </c>
      <c r="H1912" t="s">
        <v>495</v>
      </c>
      <c r="K1912">
        <v>0</v>
      </c>
      <c r="M1912">
        <v>0</v>
      </c>
      <c r="O1912">
        <v>0</v>
      </c>
    </row>
    <row r="1913" spans="3:17" x14ac:dyDescent="0.3">
      <c r="C1913" t="s">
        <v>1807</v>
      </c>
      <c r="D1913" t="s">
        <v>366</v>
      </c>
      <c r="E1913">
        <v>131613</v>
      </c>
      <c r="H1913" t="s">
        <v>496</v>
      </c>
      <c r="K1913">
        <v>0</v>
      </c>
      <c r="M1913">
        <v>0</v>
      </c>
      <c r="O1913">
        <v>0</v>
      </c>
    </row>
    <row r="1914" spans="3:17" x14ac:dyDescent="0.3">
      <c r="C1914" t="s">
        <v>1807</v>
      </c>
      <c r="D1914" t="s">
        <v>366</v>
      </c>
      <c r="E1914">
        <v>131614</v>
      </c>
      <c r="H1914" t="s">
        <v>497</v>
      </c>
      <c r="K1914">
        <v>0</v>
      </c>
      <c r="M1914">
        <v>0</v>
      </c>
      <c r="O1914">
        <v>0</v>
      </c>
    </row>
    <row r="1915" spans="3:17" x14ac:dyDescent="0.3">
      <c r="C1915" t="s">
        <v>1807</v>
      </c>
      <c r="D1915" t="s">
        <v>366</v>
      </c>
      <c r="E1915">
        <v>131615</v>
      </c>
      <c r="H1915" t="s">
        <v>498</v>
      </c>
      <c r="K1915">
        <v>0</v>
      </c>
      <c r="M1915">
        <v>0</v>
      </c>
      <c r="O1915">
        <v>0</v>
      </c>
    </row>
    <row r="1916" spans="3:17" x14ac:dyDescent="0.3">
      <c r="C1916" t="s">
        <v>1807</v>
      </c>
      <c r="D1916" t="s">
        <v>366</v>
      </c>
      <c r="E1916">
        <v>131760</v>
      </c>
      <c r="H1916" t="s">
        <v>1862</v>
      </c>
      <c r="K1916" s="37">
        <v>1369104.34</v>
      </c>
      <c r="M1916" s="37">
        <v>1385792.87</v>
      </c>
      <c r="O1916" s="37">
        <v>-16688.53</v>
      </c>
      <c r="Q1916">
        <v>-1.2</v>
      </c>
    </row>
    <row r="1917" spans="3:17" x14ac:dyDescent="0.3">
      <c r="C1917" t="s">
        <v>1807</v>
      </c>
      <c r="D1917" t="s">
        <v>366</v>
      </c>
      <c r="E1917">
        <v>131761</v>
      </c>
      <c r="H1917" t="s">
        <v>1863</v>
      </c>
      <c r="K1917">
        <v>0</v>
      </c>
      <c r="M1917">
        <v>0</v>
      </c>
      <c r="O1917">
        <v>0</v>
      </c>
    </row>
    <row r="1918" spans="3:17" x14ac:dyDescent="0.3">
      <c r="C1918" t="s">
        <v>1807</v>
      </c>
      <c r="D1918" t="s">
        <v>366</v>
      </c>
      <c r="E1918">
        <v>131762</v>
      </c>
      <c r="H1918" t="s">
        <v>1864</v>
      </c>
      <c r="K1918">
        <v>0</v>
      </c>
      <c r="M1918">
        <v>0</v>
      </c>
      <c r="O1918">
        <v>0</v>
      </c>
    </row>
    <row r="1919" spans="3:17" x14ac:dyDescent="0.3">
      <c r="C1919" t="s">
        <v>1807</v>
      </c>
      <c r="D1919" t="s">
        <v>366</v>
      </c>
      <c r="E1919">
        <v>131763</v>
      </c>
      <c r="H1919" t="s">
        <v>1865</v>
      </c>
      <c r="K1919">
        <v>0</v>
      </c>
      <c r="M1919">
        <v>0</v>
      </c>
      <c r="O1919">
        <v>0</v>
      </c>
    </row>
    <row r="1920" spans="3:17" x14ac:dyDescent="0.3">
      <c r="C1920" t="s">
        <v>1807</v>
      </c>
      <c r="D1920" t="s">
        <v>366</v>
      </c>
      <c r="E1920">
        <v>131764</v>
      </c>
      <c r="H1920" t="s">
        <v>1866</v>
      </c>
      <c r="K1920">
        <v>0</v>
      </c>
      <c r="M1920">
        <v>0</v>
      </c>
      <c r="O1920">
        <v>0</v>
      </c>
    </row>
    <row r="1921" spans="3:18" x14ac:dyDescent="0.3">
      <c r="C1921" t="s">
        <v>1807</v>
      </c>
      <c r="D1921" t="s">
        <v>366</v>
      </c>
      <c r="E1921">
        <v>131820</v>
      </c>
      <c r="H1921" t="s">
        <v>1867</v>
      </c>
      <c r="K1921" s="37">
        <v>1545518.33</v>
      </c>
      <c r="M1921" s="37">
        <v>2514526.58</v>
      </c>
      <c r="O1921" s="37">
        <v>-969008.25</v>
      </c>
      <c r="Q1921">
        <v>-38.5</v>
      </c>
    </row>
    <row r="1922" spans="3:18" x14ac:dyDescent="0.3">
      <c r="C1922" t="s">
        <v>1807</v>
      </c>
      <c r="D1922" t="s">
        <v>366</v>
      </c>
      <c r="E1922">
        <v>131821</v>
      </c>
      <c r="H1922" t="s">
        <v>1868</v>
      </c>
      <c r="K1922">
        <v>0</v>
      </c>
      <c r="M1922">
        <v>0</v>
      </c>
      <c r="O1922">
        <v>0</v>
      </c>
    </row>
    <row r="1923" spans="3:18" x14ac:dyDescent="0.3">
      <c r="C1923" t="s">
        <v>1807</v>
      </c>
      <c r="D1923" t="s">
        <v>366</v>
      </c>
      <c r="E1923">
        <v>131822</v>
      </c>
      <c r="H1923" t="s">
        <v>1855</v>
      </c>
      <c r="K1923">
        <v>0</v>
      </c>
      <c r="M1923">
        <v>0</v>
      </c>
      <c r="O1923">
        <v>0</v>
      </c>
    </row>
    <row r="1924" spans="3:18" x14ac:dyDescent="0.3">
      <c r="C1924" t="s">
        <v>1807</v>
      </c>
      <c r="D1924" t="s">
        <v>366</v>
      </c>
      <c r="E1924">
        <v>131823</v>
      </c>
      <c r="H1924" t="s">
        <v>1856</v>
      </c>
      <c r="K1924">
        <v>0</v>
      </c>
      <c r="M1924">
        <v>0</v>
      </c>
      <c r="O1924">
        <v>0</v>
      </c>
    </row>
    <row r="1925" spans="3:18" x14ac:dyDescent="0.3">
      <c r="C1925" t="s">
        <v>1807</v>
      </c>
      <c r="D1925" t="s">
        <v>366</v>
      </c>
      <c r="E1925">
        <v>131824</v>
      </c>
      <c r="H1925" t="s">
        <v>1869</v>
      </c>
      <c r="K1925">
        <v>0</v>
      </c>
      <c r="M1925">
        <v>0</v>
      </c>
      <c r="O1925">
        <v>0</v>
      </c>
    </row>
    <row r="1926" spans="3:18" x14ac:dyDescent="0.3">
      <c r="E1926" t="s">
        <v>499</v>
      </c>
      <c r="K1926" s="37">
        <v>2914622.67</v>
      </c>
      <c r="M1926" s="37">
        <v>3900319.45</v>
      </c>
      <c r="O1926" s="37">
        <v>-985696.78</v>
      </c>
      <c r="Q1926">
        <v>-25.3</v>
      </c>
      <c r="R1926" t="s">
        <v>438</v>
      </c>
    </row>
    <row r="1927" spans="3:18" x14ac:dyDescent="0.3">
      <c r="C1927" t="s">
        <v>1807</v>
      </c>
      <c r="D1927" t="s">
        <v>366</v>
      </c>
      <c r="E1927">
        <v>131620</v>
      </c>
      <c r="H1927" t="s">
        <v>475</v>
      </c>
      <c r="K1927">
        <v>0</v>
      </c>
      <c r="M1927">
        <v>0</v>
      </c>
      <c r="O1927">
        <v>0</v>
      </c>
    </row>
    <row r="1928" spans="3:18" x14ac:dyDescent="0.3">
      <c r="C1928" t="s">
        <v>1807</v>
      </c>
      <c r="D1928" t="s">
        <v>366</v>
      </c>
      <c r="E1928">
        <v>131630</v>
      </c>
      <c r="H1928" t="s">
        <v>475</v>
      </c>
      <c r="K1928">
        <v>0</v>
      </c>
      <c r="M1928">
        <v>0</v>
      </c>
      <c r="O1928">
        <v>0</v>
      </c>
    </row>
    <row r="1929" spans="3:18" x14ac:dyDescent="0.3">
      <c r="C1929" t="s">
        <v>1807</v>
      </c>
      <c r="D1929" t="s">
        <v>366</v>
      </c>
      <c r="E1929">
        <v>131631</v>
      </c>
      <c r="H1929" t="s">
        <v>500</v>
      </c>
      <c r="K1929">
        <v>0</v>
      </c>
      <c r="M1929">
        <v>0</v>
      </c>
      <c r="O1929">
        <v>0</v>
      </c>
    </row>
    <row r="1930" spans="3:18" x14ac:dyDescent="0.3">
      <c r="C1930" t="s">
        <v>1807</v>
      </c>
      <c r="D1930" t="s">
        <v>366</v>
      </c>
      <c r="E1930">
        <v>131632</v>
      </c>
      <c r="H1930" t="s">
        <v>501</v>
      </c>
      <c r="K1930">
        <v>0</v>
      </c>
      <c r="M1930">
        <v>0</v>
      </c>
      <c r="O1930">
        <v>0</v>
      </c>
    </row>
    <row r="1931" spans="3:18" x14ac:dyDescent="0.3">
      <c r="C1931" t="s">
        <v>1807</v>
      </c>
      <c r="D1931" t="s">
        <v>366</v>
      </c>
      <c r="E1931">
        <v>131633</v>
      </c>
      <c r="H1931" t="s">
        <v>502</v>
      </c>
      <c r="K1931">
        <v>0</v>
      </c>
      <c r="M1931">
        <v>0</v>
      </c>
      <c r="O1931">
        <v>0</v>
      </c>
    </row>
    <row r="1932" spans="3:18" x14ac:dyDescent="0.3">
      <c r="C1932" t="s">
        <v>1807</v>
      </c>
      <c r="D1932" t="s">
        <v>366</v>
      </c>
      <c r="E1932">
        <v>131634</v>
      </c>
      <c r="H1932" t="s">
        <v>503</v>
      </c>
      <c r="K1932">
        <v>0</v>
      </c>
      <c r="M1932">
        <v>0</v>
      </c>
      <c r="O1932">
        <v>0</v>
      </c>
    </row>
    <row r="1933" spans="3:18" x14ac:dyDescent="0.3">
      <c r="C1933" t="s">
        <v>1807</v>
      </c>
      <c r="D1933" t="s">
        <v>366</v>
      </c>
      <c r="E1933">
        <v>131720</v>
      </c>
      <c r="H1933" t="s">
        <v>1870</v>
      </c>
      <c r="K1933">
        <v>0</v>
      </c>
      <c r="M1933">
        <v>0</v>
      </c>
      <c r="O1933">
        <v>0</v>
      </c>
    </row>
    <row r="1934" spans="3:18" x14ac:dyDescent="0.3">
      <c r="C1934" t="s">
        <v>1807</v>
      </c>
      <c r="D1934" t="s">
        <v>366</v>
      </c>
      <c r="E1934">
        <v>131721</v>
      </c>
      <c r="H1934" t="s">
        <v>1871</v>
      </c>
      <c r="K1934">
        <v>0</v>
      </c>
      <c r="M1934">
        <v>0</v>
      </c>
      <c r="O1934">
        <v>0</v>
      </c>
    </row>
    <row r="1935" spans="3:18" x14ac:dyDescent="0.3">
      <c r="C1935" t="s">
        <v>1807</v>
      </c>
      <c r="D1935" t="s">
        <v>366</v>
      </c>
      <c r="E1935">
        <v>131722</v>
      </c>
      <c r="H1935" t="s">
        <v>1872</v>
      </c>
      <c r="K1935">
        <v>0</v>
      </c>
      <c r="M1935">
        <v>0</v>
      </c>
      <c r="O1935">
        <v>0</v>
      </c>
    </row>
    <row r="1936" spans="3:18" x14ac:dyDescent="0.3">
      <c r="C1936" t="s">
        <v>1807</v>
      </c>
      <c r="D1936" t="s">
        <v>366</v>
      </c>
      <c r="E1936">
        <v>131723</v>
      </c>
      <c r="H1936" t="s">
        <v>1873</v>
      </c>
      <c r="K1936">
        <v>0</v>
      </c>
      <c r="M1936">
        <v>0</v>
      </c>
      <c r="O1936">
        <v>0</v>
      </c>
    </row>
    <row r="1937" spans="3:18" x14ac:dyDescent="0.3">
      <c r="C1937" t="s">
        <v>1807</v>
      </c>
      <c r="D1937" t="s">
        <v>366</v>
      </c>
      <c r="E1937">
        <v>131724</v>
      </c>
      <c r="H1937" t="s">
        <v>1874</v>
      </c>
      <c r="K1937">
        <v>0</v>
      </c>
      <c r="M1937">
        <v>0</v>
      </c>
      <c r="O1937">
        <v>0</v>
      </c>
    </row>
    <row r="1938" spans="3:18" x14ac:dyDescent="0.3">
      <c r="E1938" t="s">
        <v>504</v>
      </c>
      <c r="K1938">
        <v>0</v>
      </c>
      <c r="M1938">
        <v>0</v>
      </c>
      <c r="O1938">
        <v>0</v>
      </c>
      <c r="R1938" t="s">
        <v>438</v>
      </c>
    </row>
    <row r="1939" spans="3:18" x14ac:dyDescent="0.3">
      <c r="C1939" t="s">
        <v>1807</v>
      </c>
      <c r="D1939" t="s">
        <v>366</v>
      </c>
      <c r="E1939">
        <v>130100</v>
      </c>
      <c r="H1939" t="s">
        <v>505</v>
      </c>
      <c r="K1939" s="37">
        <v>12414548.32</v>
      </c>
      <c r="M1939" s="37">
        <v>12243960.810000001</v>
      </c>
      <c r="O1939" s="37">
        <v>170587.51</v>
      </c>
      <c r="Q1939">
        <v>1.4</v>
      </c>
    </row>
    <row r="1940" spans="3:18" x14ac:dyDescent="0.3">
      <c r="C1940" t="s">
        <v>1807</v>
      </c>
      <c r="D1940" t="s">
        <v>366</v>
      </c>
      <c r="E1940">
        <v>130101</v>
      </c>
      <c r="H1940" t="s">
        <v>506</v>
      </c>
      <c r="K1940">
        <v>0</v>
      </c>
      <c r="M1940">
        <v>0</v>
      </c>
      <c r="O1940">
        <v>0</v>
      </c>
    </row>
    <row r="1941" spans="3:18" x14ac:dyDescent="0.3">
      <c r="C1941" t="s">
        <v>1807</v>
      </c>
      <c r="D1941" t="s">
        <v>366</v>
      </c>
      <c r="E1941">
        <v>130102</v>
      </c>
      <c r="H1941" t="s">
        <v>507</v>
      </c>
      <c r="K1941">
        <v>0</v>
      </c>
      <c r="M1941">
        <v>0</v>
      </c>
      <c r="O1941">
        <v>0</v>
      </c>
    </row>
    <row r="1942" spans="3:18" x14ac:dyDescent="0.3">
      <c r="C1942" t="s">
        <v>1807</v>
      </c>
      <c r="D1942" t="s">
        <v>366</v>
      </c>
      <c r="E1942">
        <v>130103</v>
      </c>
      <c r="H1942" t="s">
        <v>508</v>
      </c>
      <c r="K1942">
        <v>0</v>
      </c>
      <c r="M1942">
        <v>0</v>
      </c>
      <c r="O1942">
        <v>0</v>
      </c>
    </row>
    <row r="1943" spans="3:18" x14ac:dyDescent="0.3">
      <c r="C1943" t="s">
        <v>1807</v>
      </c>
      <c r="D1943" t="s">
        <v>366</v>
      </c>
      <c r="E1943">
        <v>130104</v>
      </c>
      <c r="H1943" t="s">
        <v>509</v>
      </c>
      <c r="K1943">
        <v>0</v>
      </c>
      <c r="M1943">
        <v>0</v>
      </c>
      <c r="O1943">
        <v>0</v>
      </c>
    </row>
    <row r="1944" spans="3:18" x14ac:dyDescent="0.3">
      <c r="C1944" t="s">
        <v>1807</v>
      </c>
      <c r="D1944" t="s">
        <v>366</v>
      </c>
      <c r="E1944">
        <v>130110</v>
      </c>
      <c r="H1944" t="s">
        <v>510</v>
      </c>
      <c r="K1944" s="37">
        <v>1006262.43</v>
      </c>
      <c r="M1944" s="37">
        <v>1080181.74</v>
      </c>
      <c r="O1944" s="37">
        <v>-73919.31</v>
      </c>
      <c r="Q1944">
        <v>-6.8</v>
      </c>
    </row>
    <row r="1945" spans="3:18" x14ac:dyDescent="0.3">
      <c r="C1945" t="s">
        <v>1807</v>
      </c>
      <c r="D1945" t="s">
        <v>366</v>
      </c>
      <c r="E1945">
        <v>130111</v>
      </c>
      <c r="H1945" t="s">
        <v>511</v>
      </c>
      <c r="K1945">
        <v>0</v>
      </c>
      <c r="M1945">
        <v>0</v>
      </c>
      <c r="O1945">
        <v>0</v>
      </c>
    </row>
    <row r="1946" spans="3:18" x14ac:dyDescent="0.3">
      <c r="C1946" t="s">
        <v>1807</v>
      </c>
      <c r="D1946" t="s">
        <v>366</v>
      </c>
      <c r="E1946">
        <v>130112</v>
      </c>
      <c r="H1946" t="s">
        <v>512</v>
      </c>
      <c r="K1946">
        <v>0</v>
      </c>
      <c r="M1946">
        <v>0</v>
      </c>
      <c r="O1946">
        <v>0</v>
      </c>
    </row>
    <row r="1947" spans="3:18" x14ac:dyDescent="0.3">
      <c r="C1947" t="s">
        <v>1807</v>
      </c>
      <c r="D1947" t="s">
        <v>366</v>
      </c>
      <c r="E1947">
        <v>130113</v>
      </c>
      <c r="H1947" t="s">
        <v>513</v>
      </c>
      <c r="K1947">
        <v>0</v>
      </c>
      <c r="M1947">
        <v>0</v>
      </c>
      <c r="O1947">
        <v>0</v>
      </c>
    </row>
    <row r="1948" spans="3:18" x14ac:dyDescent="0.3">
      <c r="C1948" t="s">
        <v>1807</v>
      </c>
      <c r="D1948" t="s">
        <v>366</v>
      </c>
      <c r="E1948">
        <v>130120</v>
      </c>
      <c r="H1948" t="s">
        <v>514</v>
      </c>
      <c r="K1948">
        <v>0</v>
      </c>
      <c r="M1948">
        <v>0</v>
      </c>
      <c r="O1948">
        <v>0</v>
      </c>
    </row>
    <row r="1949" spans="3:18" x14ac:dyDescent="0.3">
      <c r="C1949" t="s">
        <v>1807</v>
      </c>
      <c r="D1949" t="s">
        <v>366</v>
      </c>
      <c r="E1949">
        <v>130121</v>
      </c>
      <c r="H1949" t="s">
        <v>515</v>
      </c>
      <c r="K1949">
        <v>0</v>
      </c>
      <c r="M1949">
        <v>0</v>
      </c>
      <c r="O1949">
        <v>0</v>
      </c>
    </row>
    <row r="1950" spans="3:18" x14ac:dyDescent="0.3">
      <c r="C1950" t="s">
        <v>1807</v>
      </c>
      <c r="D1950" t="s">
        <v>366</v>
      </c>
      <c r="E1950">
        <v>130122</v>
      </c>
      <c r="H1950" t="s">
        <v>516</v>
      </c>
      <c r="K1950">
        <v>0</v>
      </c>
      <c r="M1950">
        <v>0</v>
      </c>
      <c r="O1950">
        <v>0</v>
      </c>
    </row>
    <row r="1951" spans="3:18" x14ac:dyDescent="0.3">
      <c r="C1951" t="s">
        <v>1807</v>
      </c>
      <c r="D1951" t="s">
        <v>366</v>
      </c>
      <c r="E1951">
        <v>130123</v>
      </c>
      <c r="H1951" t="s">
        <v>517</v>
      </c>
      <c r="K1951">
        <v>0</v>
      </c>
      <c r="M1951">
        <v>0</v>
      </c>
      <c r="O1951">
        <v>0</v>
      </c>
    </row>
    <row r="1952" spans="3:18" x14ac:dyDescent="0.3">
      <c r="C1952" t="s">
        <v>1807</v>
      </c>
      <c r="D1952" t="s">
        <v>366</v>
      </c>
      <c r="E1952">
        <v>130130</v>
      </c>
      <c r="H1952" t="s">
        <v>1875</v>
      </c>
      <c r="K1952" s="37">
        <v>1550659.09</v>
      </c>
      <c r="M1952" s="37">
        <v>782419.19</v>
      </c>
      <c r="O1952" s="37">
        <v>768239.9</v>
      </c>
      <c r="Q1952">
        <v>98.2</v>
      </c>
    </row>
    <row r="1953" spans="3:17" x14ac:dyDescent="0.3">
      <c r="C1953" t="s">
        <v>1807</v>
      </c>
      <c r="D1953" t="s">
        <v>366</v>
      </c>
      <c r="E1953">
        <v>130131</v>
      </c>
      <c r="H1953" t="s">
        <v>1876</v>
      </c>
      <c r="K1953">
        <v>0</v>
      </c>
      <c r="M1953">
        <v>0</v>
      </c>
      <c r="O1953">
        <v>0</v>
      </c>
    </row>
    <row r="1954" spans="3:17" x14ac:dyDescent="0.3">
      <c r="C1954" t="s">
        <v>1807</v>
      </c>
      <c r="D1954" t="s">
        <v>366</v>
      </c>
      <c r="E1954">
        <v>130132</v>
      </c>
      <c r="H1954" t="s">
        <v>1877</v>
      </c>
      <c r="K1954">
        <v>0</v>
      </c>
      <c r="M1954">
        <v>0</v>
      </c>
      <c r="O1954">
        <v>0</v>
      </c>
    </row>
    <row r="1955" spans="3:17" x14ac:dyDescent="0.3">
      <c r="C1955" t="s">
        <v>1807</v>
      </c>
      <c r="D1955" t="s">
        <v>366</v>
      </c>
      <c r="E1955">
        <v>130133</v>
      </c>
      <c r="H1955" t="s">
        <v>1878</v>
      </c>
      <c r="K1955">
        <v>0</v>
      </c>
      <c r="M1955">
        <v>0</v>
      </c>
      <c r="O1955">
        <v>0</v>
      </c>
    </row>
    <row r="1956" spans="3:17" x14ac:dyDescent="0.3">
      <c r="C1956" t="s">
        <v>1807</v>
      </c>
      <c r="D1956" t="s">
        <v>366</v>
      </c>
      <c r="E1956">
        <v>130140</v>
      </c>
      <c r="H1956" t="s">
        <v>1879</v>
      </c>
      <c r="K1956" s="37">
        <v>96515.47</v>
      </c>
      <c r="M1956" s="37">
        <v>116584.47</v>
      </c>
      <c r="O1956" s="37">
        <v>-20069</v>
      </c>
      <c r="Q1956">
        <v>-17.2</v>
      </c>
    </row>
    <row r="1957" spans="3:17" x14ac:dyDescent="0.3">
      <c r="C1957" t="s">
        <v>1807</v>
      </c>
      <c r="D1957" t="s">
        <v>366</v>
      </c>
      <c r="E1957">
        <v>130141</v>
      </c>
      <c r="H1957" t="s">
        <v>1880</v>
      </c>
      <c r="K1957">
        <v>0</v>
      </c>
      <c r="M1957">
        <v>0</v>
      </c>
      <c r="O1957">
        <v>0</v>
      </c>
    </row>
    <row r="1958" spans="3:17" x14ac:dyDescent="0.3">
      <c r="C1958" t="s">
        <v>1807</v>
      </c>
      <c r="D1958" t="s">
        <v>366</v>
      </c>
      <c r="E1958">
        <v>130142</v>
      </c>
      <c r="H1958" t="s">
        <v>1877</v>
      </c>
      <c r="K1958">
        <v>0</v>
      </c>
      <c r="M1958">
        <v>0</v>
      </c>
      <c r="O1958">
        <v>0</v>
      </c>
    </row>
    <row r="1959" spans="3:17" x14ac:dyDescent="0.3">
      <c r="C1959" t="s">
        <v>1807</v>
      </c>
      <c r="D1959" t="s">
        <v>366</v>
      </c>
      <c r="E1959">
        <v>130143</v>
      </c>
      <c r="H1959" t="s">
        <v>1881</v>
      </c>
      <c r="K1959">
        <v>0</v>
      </c>
      <c r="M1959">
        <v>0</v>
      </c>
      <c r="O1959">
        <v>0</v>
      </c>
    </row>
    <row r="1960" spans="3:17" x14ac:dyDescent="0.3">
      <c r="C1960" t="s">
        <v>1807</v>
      </c>
      <c r="D1960" t="s">
        <v>366</v>
      </c>
      <c r="E1960">
        <v>130145</v>
      </c>
      <c r="H1960" t="s">
        <v>570</v>
      </c>
      <c r="K1960">
        <v>0</v>
      </c>
      <c r="M1960">
        <v>0</v>
      </c>
      <c r="O1960">
        <v>0</v>
      </c>
    </row>
    <row r="1961" spans="3:17" x14ac:dyDescent="0.3">
      <c r="C1961" t="s">
        <v>1807</v>
      </c>
      <c r="D1961" t="s">
        <v>366</v>
      </c>
      <c r="E1961">
        <v>130146</v>
      </c>
      <c r="H1961" t="s">
        <v>1882</v>
      </c>
      <c r="K1961">
        <v>0</v>
      </c>
      <c r="M1961">
        <v>0</v>
      </c>
      <c r="O1961">
        <v>0</v>
      </c>
    </row>
    <row r="1962" spans="3:17" x14ac:dyDescent="0.3">
      <c r="C1962" t="s">
        <v>1807</v>
      </c>
      <c r="D1962" t="s">
        <v>366</v>
      </c>
      <c r="E1962">
        <v>130147</v>
      </c>
      <c r="H1962" t="s">
        <v>1883</v>
      </c>
      <c r="K1962">
        <v>0</v>
      </c>
      <c r="M1962">
        <v>0</v>
      </c>
      <c r="O1962">
        <v>0</v>
      </c>
    </row>
    <row r="1963" spans="3:17" x14ac:dyDescent="0.3">
      <c r="C1963" t="s">
        <v>1807</v>
      </c>
      <c r="D1963" t="s">
        <v>366</v>
      </c>
      <c r="E1963">
        <v>130148</v>
      </c>
      <c r="H1963" t="s">
        <v>1884</v>
      </c>
      <c r="K1963">
        <v>0</v>
      </c>
      <c r="M1963">
        <v>0</v>
      </c>
      <c r="O1963">
        <v>0</v>
      </c>
    </row>
    <row r="1964" spans="3:17" x14ac:dyDescent="0.3">
      <c r="C1964" t="s">
        <v>1807</v>
      </c>
      <c r="D1964" t="s">
        <v>366</v>
      </c>
      <c r="E1964">
        <v>130149</v>
      </c>
      <c r="H1964" t="s">
        <v>1885</v>
      </c>
      <c r="K1964">
        <v>0</v>
      </c>
      <c r="M1964">
        <v>0</v>
      </c>
      <c r="O1964">
        <v>0</v>
      </c>
    </row>
    <row r="1965" spans="3:17" x14ac:dyDescent="0.3">
      <c r="C1965" t="s">
        <v>1807</v>
      </c>
      <c r="D1965" t="s">
        <v>366</v>
      </c>
      <c r="E1965">
        <v>130150</v>
      </c>
      <c r="H1965" t="s">
        <v>570</v>
      </c>
      <c r="K1965">
        <v>0</v>
      </c>
      <c r="M1965">
        <v>0</v>
      </c>
      <c r="O1965">
        <v>0</v>
      </c>
    </row>
    <row r="1966" spans="3:17" x14ac:dyDescent="0.3">
      <c r="C1966" t="s">
        <v>1807</v>
      </c>
      <c r="D1966" t="s">
        <v>366</v>
      </c>
      <c r="E1966">
        <v>130200</v>
      </c>
      <c r="H1966" t="s">
        <v>518</v>
      </c>
      <c r="K1966">
        <v>0</v>
      </c>
      <c r="M1966">
        <v>0</v>
      </c>
      <c r="O1966">
        <v>0</v>
      </c>
    </row>
    <row r="1967" spans="3:17" x14ac:dyDescent="0.3">
      <c r="C1967" t="s">
        <v>1807</v>
      </c>
      <c r="D1967" t="s">
        <v>366</v>
      </c>
      <c r="E1967">
        <v>130201</v>
      </c>
      <c r="H1967" t="s">
        <v>519</v>
      </c>
      <c r="K1967">
        <v>0</v>
      </c>
      <c r="M1967">
        <v>0</v>
      </c>
      <c r="O1967">
        <v>0</v>
      </c>
    </row>
    <row r="1968" spans="3:17" x14ac:dyDescent="0.3">
      <c r="C1968" t="s">
        <v>1807</v>
      </c>
      <c r="D1968" t="s">
        <v>366</v>
      </c>
      <c r="E1968">
        <v>130202</v>
      </c>
      <c r="H1968" t="s">
        <v>520</v>
      </c>
      <c r="K1968">
        <v>0</v>
      </c>
      <c r="M1968">
        <v>0</v>
      </c>
      <c r="O1968">
        <v>0</v>
      </c>
    </row>
    <row r="1969" spans="3:15" x14ac:dyDescent="0.3">
      <c r="C1969" t="s">
        <v>1807</v>
      </c>
      <c r="D1969" t="s">
        <v>366</v>
      </c>
      <c r="E1969">
        <v>130203</v>
      </c>
      <c r="H1969" t="s">
        <v>521</v>
      </c>
      <c r="K1969">
        <v>0</v>
      </c>
      <c r="M1969">
        <v>0</v>
      </c>
      <c r="O1969">
        <v>0</v>
      </c>
    </row>
    <row r="1970" spans="3:15" x14ac:dyDescent="0.3">
      <c r="C1970" t="s">
        <v>1807</v>
      </c>
      <c r="D1970" t="s">
        <v>366</v>
      </c>
      <c r="E1970">
        <v>130204</v>
      </c>
      <c r="H1970" t="s">
        <v>522</v>
      </c>
      <c r="K1970">
        <v>0</v>
      </c>
      <c r="M1970">
        <v>0</v>
      </c>
      <c r="O1970">
        <v>0</v>
      </c>
    </row>
    <row r="1971" spans="3:15" x14ac:dyDescent="0.3">
      <c r="C1971" t="s">
        <v>1807</v>
      </c>
      <c r="D1971" t="s">
        <v>366</v>
      </c>
      <c r="E1971">
        <v>130210</v>
      </c>
      <c r="H1971" t="s">
        <v>523</v>
      </c>
      <c r="K1971">
        <v>0</v>
      </c>
      <c r="M1971">
        <v>0</v>
      </c>
      <c r="O1971">
        <v>0</v>
      </c>
    </row>
    <row r="1972" spans="3:15" x14ac:dyDescent="0.3">
      <c r="C1972" t="s">
        <v>1807</v>
      </c>
      <c r="D1972" t="s">
        <v>366</v>
      </c>
      <c r="E1972">
        <v>130211</v>
      </c>
      <c r="H1972" t="s">
        <v>524</v>
      </c>
      <c r="K1972">
        <v>0</v>
      </c>
      <c r="M1972">
        <v>0</v>
      </c>
      <c r="O1972">
        <v>0</v>
      </c>
    </row>
    <row r="1973" spans="3:15" x14ac:dyDescent="0.3">
      <c r="C1973" t="s">
        <v>1807</v>
      </c>
      <c r="D1973" t="s">
        <v>366</v>
      </c>
      <c r="E1973">
        <v>130212</v>
      </c>
      <c r="H1973" t="s">
        <v>525</v>
      </c>
      <c r="K1973">
        <v>0</v>
      </c>
      <c r="M1973">
        <v>0</v>
      </c>
      <c r="O1973">
        <v>0</v>
      </c>
    </row>
    <row r="1974" spans="3:15" x14ac:dyDescent="0.3">
      <c r="C1974" t="s">
        <v>1807</v>
      </c>
      <c r="D1974" t="s">
        <v>366</v>
      </c>
      <c r="E1974">
        <v>130213</v>
      </c>
      <c r="H1974" t="s">
        <v>526</v>
      </c>
      <c r="K1974">
        <v>0</v>
      </c>
      <c r="M1974">
        <v>0</v>
      </c>
      <c r="O1974">
        <v>0</v>
      </c>
    </row>
    <row r="1975" spans="3:15" x14ac:dyDescent="0.3">
      <c r="C1975" t="s">
        <v>1807</v>
      </c>
      <c r="D1975" t="s">
        <v>366</v>
      </c>
      <c r="E1975">
        <v>130214</v>
      </c>
      <c r="H1975" t="s">
        <v>527</v>
      </c>
      <c r="K1975">
        <v>0</v>
      </c>
      <c r="M1975">
        <v>0</v>
      </c>
      <c r="O1975">
        <v>0</v>
      </c>
    </row>
    <row r="1976" spans="3:15" x14ac:dyDescent="0.3">
      <c r="C1976" t="s">
        <v>1807</v>
      </c>
      <c r="D1976" t="s">
        <v>366</v>
      </c>
      <c r="E1976">
        <v>130220</v>
      </c>
      <c r="H1976" t="s">
        <v>528</v>
      </c>
      <c r="K1976" s="37">
        <v>24201.15</v>
      </c>
      <c r="M1976" s="37">
        <v>24201.15</v>
      </c>
      <c r="O1976">
        <v>0</v>
      </c>
    </row>
    <row r="1977" spans="3:15" x14ac:dyDescent="0.3">
      <c r="C1977" t="s">
        <v>1807</v>
      </c>
      <c r="D1977" t="s">
        <v>366</v>
      </c>
      <c r="E1977">
        <v>130221</v>
      </c>
      <c r="H1977" t="s">
        <v>529</v>
      </c>
      <c r="K1977">
        <v>0</v>
      </c>
      <c r="M1977">
        <v>0</v>
      </c>
      <c r="O1977">
        <v>0</v>
      </c>
    </row>
    <row r="1978" spans="3:15" x14ac:dyDescent="0.3">
      <c r="C1978" t="s">
        <v>1807</v>
      </c>
      <c r="D1978" t="s">
        <v>366</v>
      </c>
      <c r="E1978">
        <v>130222</v>
      </c>
      <c r="H1978" t="s">
        <v>530</v>
      </c>
      <c r="K1978">
        <v>0</v>
      </c>
      <c r="M1978">
        <v>0</v>
      </c>
      <c r="O1978">
        <v>0</v>
      </c>
    </row>
    <row r="1979" spans="3:15" x14ac:dyDescent="0.3">
      <c r="C1979" t="s">
        <v>1807</v>
      </c>
      <c r="D1979" t="s">
        <v>366</v>
      </c>
      <c r="E1979">
        <v>130223</v>
      </c>
      <c r="H1979" t="s">
        <v>531</v>
      </c>
      <c r="K1979">
        <v>0</v>
      </c>
      <c r="M1979">
        <v>0</v>
      </c>
      <c r="O1979">
        <v>0</v>
      </c>
    </row>
    <row r="1980" spans="3:15" x14ac:dyDescent="0.3">
      <c r="C1980" t="s">
        <v>1807</v>
      </c>
      <c r="D1980" t="s">
        <v>366</v>
      </c>
      <c r="E1980">
        <v>130224</v>
      </c>
      <c r="H1980" t="s">
        <v>532</v>
      </c>
      <c r="K1980">
        <v>0</v>
      </c>
      <c r="M1980">
        <v>0</v>
      </c>
      <c r="O1980">
        <v>0</v>
      </c>
    </row>
    <row r="1981" spans="3:15" x14ac:dyDescent="0.3">
      <c r="C1981" t="s">
        <v>1807</v>
      </c>
      <c r="D1981" t="s">
        <v>366</v>
      </c>
      <c r="E1981">
        <v>130230</v>
      </c>
      <c r="H1981" t="s">
        <v>533</v>
      </c>
      <c r="K1981">
        <v>0</v>
      </c>
      <c r="M1981">
        <v>0</v>
      </c>
      <c r="O1981">
        <v>0</v>
      </c>
    </row>
    <row r="1982" spans="3:15" x14ac:dyDescent="0.3">
      <c r="C1982" t="s">
        <v>1807</v>
      </c>
      <c r="D1982" t="s">
        <v>366</v>
      </c>
      <c r="E1982">
        <v>130231</v>
      </c>
      <c r="H1982" t="s">
        <v>534</v>
      </c>
      <c r="K1982">
        <v>0</v>
      </c>
      <c r="M1982">
        <v>0</v>
      </c>
      <c r="O1982">
        <v>0</v>
      </c>
    </row>
    <row r="1983" spans="3:15" x14ac:dyDescent="0.3">
      <c r="C1983" t="s">
        <v>1807</v>
      </c>
      <c r="D1983" t="s">
        <v>366</v>
      </c>
      <c r="E1983">
        <v>130232</v>
      </c>
      <c r="H1983" t="s">
        <v>535</v>
      </c>
      <c r="K1983">
        <v>0</v>
      </c>
      <c r="M1983">
        <v>0</v>
      </c>
      <c r="O1983">
        <v>0</v>
      </c>
    </row>
    <row r="1984" spans="3:15" x14ac:dyDescent="0.3">
      <c r="C1984" t="s">
        <v>1807</v>
      </c>
      <c r="D1984" t="s">
        <v>366</v>
      </c>
      <c r="E1984">
        <v>130233</v>
      </c>
      <c r="H1984" t="s">
        <v>536</v>
      </c>
      <c r="K1984">
        <v>0</v>
      </c>
      <c r="M1984">
        <v>0</v>
      </c>
      <c r="O1984">
        <v>0</v>
      </c>
    </row>
    <row r="1985" spans="3:15" x14ac:dyDescent="0.3">
      <c r="C1985" t="s">
        <v>1807</v>
      </c>
      <c r="D1985" t="s">
        <v>366</v>
      </c>
      <c r="E1985">
        <v>130234</v>
      </c>
      <c r="H1985" t="s">
        <v>537</v>
      </c>
      <c r="K1985">
        <v>0</v>
      </c>
      <c r="M1985">
        <v>0</v>
      </c>
      <c r="O1985">
        <v>0</v>
      </c>
    </row>
    <row r="1986" spans="3:15" x14ac:dyDescent="0.3">
      <c r="C1986" t="s">
        <v>1807</v>
      </c>
      <c r="D1986" t="s">
        <v>366</v>
      </c>
      <c r="E1986">
        <v>130300</v>
      </c>
      <c r="H1986" t="s">
        <v>538</v>
      </c>
      <c r="K1986">
        <v>0</v>
      </c>
      <c r="M1986">
        <v>0</v>
      </c>
      <c r="O1986">
        <v>0</v>
      </c>
    </row>
    <row r="1987" spans="3:15" x14ac:dyDescent="0.3">
      <c r="C1987" t="s">
        <v>1807</v>
      </c>
      <c r="D1987" t="s">
        <v>366</v>
      </c>
      <c r="E1987">
        <v>130301</v>
      </c>
      <c r="H1987" t="s">
        <v>539</v>
      </c>
      <c r="K1987">
        <v>0</v>
      </c>
      <c r="M1987">
        <v>0</v>
      </c>
      <c r="O1987">
        <v>0</v>
      </c>
    </row>
    <row r="1988" spans="3:15" x14ac:dyDescent="0.3">
      <c r="C1988" t="s">
        <v>1807</v>
      </c>
      <c r="D1988" t="s">
        <v>366</v>
      </c>
      <c r="E1988">
        <v>130302</v>
      </c>
      <c r="H1988" t="s">
        <v>540</v>
      </c>
      <c r="K1988">
        <v>0</v>
      </c>
      <c r="M1988">
        <v>0</v>
      </c>
      <c r="O1988">
        <v>0</v>
      </c>
    </row>
    <row r="1989" spans="3:15" x14ac:dyDescent="0.3">
      <c r="C1989" t="s">
        <v>1807</v>
      </c>
      <c r="D1989" t="s">
        <v>366</v>
      </c>
      <c r="E1989">
        <v>130303</v>
      </c>
      <c r="H1989" t="s">
        <v>541</v>
      </c>
      <c r="K1989">
        <v>0</v>
      </c>
      <c r="M1989">
        <v>0</v>
      </c>
      <c r="O1989">
        <v>0</v>
      </c>
    </row>
    <row r="1990" spans="3:15" x14ac:dyDescent="0.3">
      <c r="C1990" t="s">
        <v>1807</v>
      </c>
      <c r="D1990" t="s">
        <v>366</v>
      </c>
      <c r="E1990">
        <v>130304</v>
      </c>
      <c r="H1990" t="s">
        <v>542</v>
      </c>
      <c r="K1990">
        <v>0</v>
      </c>
      <c r="M1990">
        <v>0</v>
      </c>
      <c r="O1990">
        <v>0</v>
      </c>
    </row>
    <row r="1991" spans="3:15" x14ac:dyDescent="0.3">
      <c r="C1991" t="s">
        <v>1807</v>
      </c>
      <c r="D1991" t="s">
        <v>366</v>
      </c>
      <c r="E1991">
        <v>130400</v>
      </c>
      <c r="H1991" t="s">
        <v>543</v>
      </c>
      <c r="K1991">
        <v>0</v>
      </c>
      <c r="M1991">
        <v>0</v>
      </c>
      <c r="O1991">
        <v>0</v>
      </c>
    </row>
    <row r="1992" spans="3:15" x14ac:dyDescent="0.3">
      <c r="C1992" t="s">
        <v>1807</v>
      </c>
      <c r="D1992" t="s">
        <v>366</v>
      </c>
      <c r="E1992">
        <v>130401</v>
      </c>
      <c r="H1992" t="s">
        <v>544</v>
      </c>
      <c r="K1992">
        <v>0</v>
      </c>
      <c r="M1992">
        <v>0</v>
      </c>
      <c r="O1992">
        <v>0</v>
      </c>
    </row>
    <row r="1993" spans="3:15" x14ac:dyDescent="0.3">
      <c r="C1993" t="s">
        <v>1807</v>
      </c>
      <c r="D1993" t="s">
        <v>366</v>
      </c>
      <c r="E1993">
        <v>130402</v>
      </c>
      <c r="H1993" t="s">
        <v>545</v>
      </c>
      <c r="K1993">
        <v>0</v>
      </c>
      <c r="M1993">
        <v>0</v>
      </c>
      <c r="O1993">
        <v>0</v>
      </c>
    </row>
    <row r="1994" spans="3:15" x14ac:dyDescent="0.3">
      <c r="C1994" t="s">
        <v>1807</v>
      </c>
      <c r="D1994" t="s">
        <v>366</v>
      </c>
      <c r="E1994">
        <v>130403</v>
      </c>
      <c r="H1994" t="s">
        <v>546</v>
      </c>
      <c r="K1994">
        <v>0</v>
      </c>
      <c r="M1994">
        <v>0</v>
      </c>
      <c r="O1994">
        <v>0</v>
      </c>
    </row>
    <row r="1995" spans="3:15" x14ac:dyDescent="0.3">
      <c r="C1995" t="s">
        <v>1807</v>
      </c>
      <c r="D1995" t="s">
        <v>366</v>
      </c>
      <c r="E1995">
        <v>130500</v>
      </c>
      <c r="H1995" t="s">
        <v>547</v>
      </c>
      <c r="K1995">
        <v>0</v>
      </c>
      <c r="M1995">
        <v>0</v>
      </c>
      <c r="O1995">
        <v>0</v>
      </c>
    </row>
    <row r="1996" spans="3:15" x14ac:dyDescent="0.3">
      <c r="C1996" t="s">
        <v>1807</v>
      </c>
      <c r="D1996" t="s">
        <v>366</v>
      </c>
      <c r="E1996">
        <v>130501</v>
      </c>
      <c r="H1996" t="s">
        <v>548</v>
      </c>
      <c r="K1996">
        <v>0</v>
      </c>
      <c r="M1996">
        <v>0</v>
      </c>
      <c r="O1996">
        <v>0</v>
      </c>
    </row>
    <row r="1997" spans="3:15" x14ac:dyDescent="0.3">
      <c r="C1997" t="s">
        <v>1807</v>
      </c>
      <c r="D1997" t="s">
        <v>366</v>
      </c>
      <c r="E1997">
        <v>130502</v>
      </c>
      <c r="H1997" t="s">
        <v>549</v>
      </c>
      <c r="K1997">
        <v>0</v>
      </c>
      <c r="M1997">
        <v>0</v>
      </c>
      <c r="O1997">
        <v>0</v>
      </c>
    </row>
    <row r="1998" spans="3:15" x14ac:dyDescent="0.3">
      <c r="C1998" t="s">
        <v>1807</v>
      </c>
      <c r="D1998" t="s">
        <v>366</v>
      </c>
      <c r="E1998">
        <v>130503</v>
      </c>
      <c r="H1998" t="s">
        <v>550</v>
      </c>
      <c r="K1998">
        <v>0</v>
      </c>
      <c r="M1998">
        <v>0</v>
      </c>
      <c r="O1998">
        <v>0</v>
      </c>
    </row>
    <row r="1999" spans="3:15" x14ac:dyDescent="0.3">
      <c r="C1999" t="s">
        <v>1807</v>
      </c>
      <c r="D1999" t="s">
        <v>366</v>
      </c>
      <c r="E1999">
        <v>130600</v>
      </c>
      <c r="H1999" t="s">
        <v>1886</v>
      </c>
      <c r="K1999">
        <v>0</v>
      </c>
      <c r="M1999">
        <v>0</v>
      </c>
      <c r="O1999">
        <v>0</v>
      </c>
    </row>
    <row r="2000" spans="3:15" x14ac:dyDescent="0.3">
      <c r="C2000" t="s">
        <v>1807</v>
      </c>
      <c r="D2000" t="s">
        <v>366</v>
      </c>
      <c r="E2000">
        <v>130601</v>
      </c>
      <c r="H2000" t="s">
        <v>1887</v>
      </c>
      <c r="K2000">
        <v>0</v>
      </c>
      <c r="M2000">
        <v>0</v>
      </c>
      <c r="O2000">
        <v>0</v>
      </c>
    </row>
    <row r="2001" spans="3:17" x14ac:dyDescent="0.3">
      <c r="C2001" t="s">
        <v>1807</v>
      </c>
      <c r="D2001" t="s">
        <v>366</v>
      </c>
      <c r="E2001">
        <v>130602</v>
      </c>
      <c r="H2001" t="s">
        <v>1888</v>
      </c>
      <c r="K2001">
        <v>0</v>
      </c>
      <c r="M2001">
        <v>0</v>
      </c>
      <c r="O2001">
        <v>0</v>
      </c>
    </row>
    <row r="2002" spans="3:17" x14ac:dyDescent="0.3">
      <c r="C2002" t="s">
        <v>1807</v>
      </c>
      <c r="D2002" t="s">
        <v>366</v>
      </c>
      <c r="E2002">
        <v>130603</v>
      </c>
      <c r="H2002" t="s">
        <v>1889</v>
      </c>
      <c r="K2002">
        <v>0</v>
      </c>
      <c r="M2002">
        <v>0</v>
      </c>
      <c r="O2002">
        <v>0</v>
      </c>
    </row>
    <row r="2003" spans="3:17" x14ac:dyDescent="0.3">
      <c r="C2003" t="s">
        <v>1807</v>
      </c>
      <c r="D2003" t="s">
        <v>366</v>
      </c>
      <c r="E2003">
        <v>130604</v>
      </c>
      <c r="H2003" t="s">
        <v>1890</v>
      </c>
      <c r="K2003">
        <v>0</v>
      </c>
      <c r="M2003">
        <v>0</v>
      </c>
      <c r="O2003">
        <v>0</v>
      </c>
    </row>
    <row r="2004" spans="3:17" x14ac:dyDescent="0.3">
      <c r="C2004" t="s">
        <v>1807</v>
      </c>
      <c r="D2004" t="s">
        <v>366</v>
      </c>
      <c r="E2004">
        <v>131740</v>
      </c>
      <c r="H2004" t="s">
        <v>560</v>
      </c>
      <c r="K2004" s="37">
        <v>191778.12</v>
      </c>
      <c r="M2004" s="37">
        <v>392693.75</v>
      </c>
      <c r="O2004" s="37">
        <v>-200915.63</v>
      </c>
      <c r="Q2004">
        <v>-51.2</v>
      </c>
    </row>
    <row r="2005" spans="3:17" x14ac:dyDescent="0.3">
      <c r="C2005" t="s">
        <v>1807</v>
      </c>
      <c r="D2005" t="s">
        <v>366</v>
      </c>
      <c r="E2005">
        <v>131741</v>
      </c>
      <c r="H2005" t="s">
        <v>561</v>
      </c>
      <c r="K2005">
        <v>0</v>
      </c>
      <c r="M2005">
        <v>0</v>
      </c>
      <c r="O2005">
        <v>0</v>
      </c>
    </row>
    <row r="2006" spans="3:17" x14ac:dyDescent="0.3">
      <c r="C2006" t="s">
        <v>1807</v>
      </c>
      <c r="D2006" t="s">
        <v>366</v>
      </c>
      <c r="E2006">
        <v>131742</v>
      </c>
      <c r="H2006" t="s">
        <v>562</v>
      </c>
      <c r="K2006">
        <v>0</v>
      </c>
      <c r="M2006">
        <v>0</v>
      </c>
      <c r="O2006">
        <v>0</v>
      </c>
    </row>
    <row r="2007" spans="3:17" x14ac:dyDescent="0.3">
      <c r="C2007" t="s">
        <v>1807</v>
      </c>
      <c r="D2007" t="s">
        <v>366</v>
      </c>
      <c r="E2007">
        <v>131743</v>
      </c>
      <c r="H2007" t="s">
        <v>563</v>
      </c>
      <c r="K2007">
        <v>0</v>
      </c>
      <c r="M2007">
        <v>0</v>
      </c>
      <c r="O2007">
        <v>0</v>
      </c>
    </row>
    <row r="2008" spans="3:17" x14ac:dyDescent="0.3">
      <c r="C2008" t="s">
        <v>1807</v>
      </c>
      <c r="D2008" t="s">
        <v>366</v>
      </c>
      <c r="E2008">
        <v>131744</v>
      </c>
      <c r="H2008" t="s">
        <v>564</v>
      </c>
      <c r="K2008">
        <v>0</v>
      </c>
      <c r="M2008">
        <v>0</v>
      </c>
      <c r="O2008">
        <v>0</v>
      </c>
    </row>
    <row r="2009" spans="3:17" x14ac:dyDescent="0.3">
      <c r="C2009" t="s">
        <v>1807</v>
      </c>
      <c r="D2009" t="s">
        <v>366</v>
      </c>
      <c r="E2009">
        <v>132000</v>
      </c>
      <c r="H2009" t="s">
        <v>551</v>
      </c>
      <c r="K2009" s="37">
        <v>2000</v>
      </c>
      <c r="M2009" s="37">
        <v>2000</v>
      </c>
      <c r="O2009">
        <v>0</v>
      </c>
    </row>
    <row r="2010" spans="3:17" x14ac:dyDescent="0.3">
      <c r="C2010" t="s">
        <v>1807</v>
      </c>
      <c r="D2010" t="s">
        <v>366</v>
      </c>
      <c r="E2010">
        <v>132001</v>
      </c>
      <c r="H2010" t="s">
        <v>552</v>
      </c>
      <c r="K2010">
        <v>0</v>
      </c>
      <c r="M2010">
        <v>0</v>
      </c>
      <c r="O2010">
        <v>0</v>
      </c>
    </row>
    <row r="2011" spans="3:17" x14ac:dyDescent="0.3">
      <c r="C2011" t="s">
        <v>1807</v>
      </c>
      <c r="D2011" t="s">
        <v>366</v>
      </c>
      <c r="E2011">
        <v>132002</v>
      </c>
      <c r="H2011" t="s">
        <v>553</v>
      </c>
      <c r="K2011">
        <v>0</v>
      </c>
      <c r="M2011">
        <v>0</v>
      </c>
      <c r="O2011">
        <v>0</v>
      </c>
    </row>
    <row r="2012" spans="3:17" x14ac:dyDescent="0.3">
      <c r="C2012" t="s">
        <v>1807</v>
      </c>
      <c r="D2012" t="s">
        <v>366</v>
      </c>
      <c r="E2012">
        <v>132003</v>
      </c>
      <c r="H2012" t="s">
        <v>554</v>
      </c>
      <c r="K2012">
        <v>0</v>
      </c>
      <c r="M2012">
        <v>0</v>
      </c>
      <c r="O2012">
        <v>0</v>
      </c>
    </row>
    <row r="2013" spans="3:17" x14ac:dyDescent="0.3">
      <c r="C2013" t="s">
        <v>1807</v>
      </c>
      <c r="D2013" t="s">
        <v>366</v>
      </c>
      <c r="E2013">
        <v>132004</v>
      </c>
      <c r="H2013" t="s">
        <v>555</v>
      </c>
      <c r="K2013">
        <v>0</v>
      </c>
      <c r="M2013">
        <v>0</v>
      </c>
      <c r="O2013">
        <v>0</v>
      </c>
    </row>
    <row r="2014" spans="3:17" x14ac:dyDescent="0.3">
      <c r="C2014" t="s">
        <v>1807</v>
      </c>
      <c r="D2014" t="s">
        <v>366</v>
      </c>
      <c r="E2014">
        <v>132005</v>
      </c>
      <c r="H2014" t="s">
        <v>556</v>
      </c>
      <c r="K2014">
        <v>0</v>
      </c>
      <c r="M2014">
        <v>0</v>
      </c>
      <c r="O2014">
        <v>0</v>
      </c>
    </row>
    <row r="2015" spans="3:17" x14ac:dyDescent="0.3">
      <c r="C2015" t="s">
        <v>1807</v>
      </c>
      <c r="D2015" t="s">
        <v>366</v>
      </c>
      <c r="E2015">
        <v>132007</v>
      </c>
      <c r="H2015" t="s">
        <v>557</v>
      </c>
      <c r="K2015" s="37">
        <v>1254.0999999999999</v>
      </c>
      <c r="M2015" s="37">
        <v>2000</v>
      </c>
      <c r="O2015">
        <v>-745.9</v>
      </c>
      <c r="Q2015">
        <v>-37.299999999999997</v>
      </c>
    </row>
    <row r="2016" spans="3:17" x14ac:dyDescent="0.3">
      <c r="C2016" t="s">
        <v>1807</v>
      </c>
      <c r="D2016" t="s">
        <v>366</v>
      </c>
      <c r="E2016">
        <v>132008</v>
      </c>
      <c r="H2016" t="s">
        <v>558</v>
      </c>
      <c r="K2016">
        <v>0</v>
      </c>
      <c r="M2016">
        <v>0</v>
      </c>
      <c r="O2016">
        <v>0</v>
      </c>
    </row>
    <row r="2017" spans="3:18" x14ac:dyDescent="0.3">
      <c r="E2017" t="s">
        <v>575</v>
      </c>
      <c r="K2017" s="37">
        <v>15287218.68</v>
      </c>
      <c r="M2017" s="37">
        <v>14644041.109999999</v>
      </c>
      <c r="O2017" s="37">
        <v>643177.56999999995</v>
      </c>
      <c r="Q2017">
        <v>4.4000000000000004</v>
      </c>
      <c r="R2017" t="s">
        <v>438</v>
      </c>
    </row>
    <row r="2018" spans="3:18" x14ac:dyDescent="0.3">
      <c r="C2018" t="s">
        <v>1807</v>
      </c>
      <c r="D2018" t="s">
        <v>366</v>
      </c>
      <c r="E2018">
        <v>131100</v>
      </c>
      <c r="H2018" t="s">
        <v>576</v>
      </c>
      <c r="K2018">
        <v>0</v>
      </c>
      <c r="M2018">
        <v>0</v>
      </c>
      <c r="O2018">
        <v>0</v>
      </c>
    </row>
    <row r="2019" spans="3:18" x14ac:dyDescent="0.3">
      <c r="C2019" t="s">
        <v>1807</v>
      </c>
      <c r="D2019" t="s">
        <v>366</v>
      </c>
      <c r="E2019">
        <v>131101</v>
      </c>
      <c r="H2019" t="s">
        <v>577</v>
      </c>
      <c r="K2019">
        <v>0</v>
      </c>
      <c r="M2019">
        <v>0</v>
      </c>
      <c r="O2019">
        <v>0</v>
      </c>
    </row>
    <row r="2020" spans="3:18" x14ac:dyDescent="0.3">
      <c r="C2020" t="s">
        <v>1807</v>
      </c>
      <c r="D2020" t="s">
        <v>366</v>
      </c>
      <c r="E2020">
        <v>131102</v>
      </c>
      <c r="H2020" t="s">
        <v>578</v>
      </c>
      <c r="K2020">
        <v>0</v>
      </c>
      <c r="M2020">
        <v>0</v>
      </c>
      <c r="O2020">
        <v>0</v>
      </c>
    </row>
    <row r="2021" spans="3:18" x14ac:dyDescent="0.3">
      <c r="C2021" t="s">
        <v>1807</v>
      </c>
      <c r="D2021" t="s">
        <v>366</v>
      </c>
      <c r="E2021">
        <v>131103</v>
      </c>
      <c r="H2021" t="s">
        <v>579</v>
      </c>
      <c r="K2021">
        <v>0</v>
      </c>
      <c r="M2021">
        <v>0</v>
      </c>
      <c r="O2021">
        <v>0</v>
      </c>
    </row>
    <row r="2022" spans="3:18" x14ac:dyDescent="0.3">
      <c r="C2022" t="s">
        <v>1807</v>
      </c>
      <c r="D2022" t="s">
        <v>366</v>
      </c>
      <c r="E2022">
        <v>131110</v>
      </c>
      <c r="H2022" t="s">
        <v>580</v>
      </c>
      <c r="K2022">
        <v>0</v>
      </c>
      <c r="M2022">
        <v>0</v>
      </c>
      <c r="O2022">
        <v>0</v>
      </c>
    </row>
    <row r="2023" spans="3:18" x14ac:dyDescent="0.3">
      <c r="C2023" t="s">
        <v>1807</v>
      </c>
      <c r="D2023" t="s">
        <v>366</v>
      </c>
      <c r="E2023">
        <v>131111</v>
      </c>
      <c r="H2023" t="s">
        <v>581</v>
      </c>
      <c r="K2023">
        <v>0</v>
      </c>
      <c r="M2023">
        <v>0</v>
      </c>
      <c r="O2023">
        <v>0</v>
      </c>
    </row>
    <row r="2024" spans="3:18" x14ac:dyDescent="0.3">
      <c r="C2024" t="s">
        <v>1807</v>
      </c>
      <c r="D2024" t="s">
        <v>366</v>
      </c>
      <c r="E2024">
        <v>131112</v>
      </c>
      <c r="H2024" t="s">
        <v>582</v>
      </c>
      <c r="K2024">
        <v>0</v>
      </c>
      <c r="M2024">
        <v>0</v>
      </c>
      <c r="O2024">
        <v>0</v>
      </c>
    </row>
    <row r="2025" spans="3:18" x14ac:dyDescent="0.3">
      <c r="C2025" t="s">
        <v>1807</v>
      </c>
      <c r="D2025" t="s">
        <v>366</v>
      </c>
      <c r="E2025">
        <v>131113</v>
      </c>
      <c r="H2025" t="s">
        <v>583</v>
      </c>
      <c r="K2025">
        <v>0</v>
      </c>
      <c r="M2025">
        <v>0</v>
      </c>
      <c r="O2025">
        <v>0</v>
      </c>
    </row>
    <row r="2026" spans="3:18" x14ac:dyDescent="0.3">
      <c r="C2026" t="s">
        <v>1807</v>
      </c>
      <c r="D2026" t="s">
        <v>366</v>
      </c>
      <c r="E2026">
        <v>131114</v>
      </c>
      <c r="H2026" t="s">
        <v>584</v>
      </c>
      <c r="K2026">
        <v>0</v>
      </c>
      <c r="M2026">
        <v>0</v>
      </c>
      <c r="O2026">
        <v>0</v>
      </c>
    </row>
    <row r="2027" spans="3:18" x14ac:dyDescent="0.3">
      <c r="C2027" t="s">
        <v>1807</v>
      </c>
      <c r="D2027" t="s">
        <v>366</v>
      </c>
      <c r="E2027">
        <v>131120</v>
      </c>
      <c r="H2027" t="s">
        <v>585</v>
      </c>
      <c r="K2027">
        <v>0</v>
      </c>
      <c r="M2027">
        <v>0</v>
      </c>
      <c r="O2027">
        <v>0</v>
      </c>
    </row>
    <row r="2028" spans="3:18" x14ac:dyDescent="0.3">
      <c r="C2028" t="s">
        <v>1807</v>
      </c>
      <c r="D2028" t="s">
        <v>366</v>
      </c>
      <c r="E2028">
        <v>131121</v>
      </c>
      <c r="H2028" t="s">
        <v>586</v>
      </c>
      <c r="K2028">
        <v>0</v>
      </c>
      <c r="M2028">
        <v>0</v>
      </c>
      <c r="O2028">
        <v>0</v>
      </c>
    </row>
    <row r="2029" spans="3:18" x14ac:dyDescent="0.3">
      <c r="C2029" t="s">
        <v>1807</v>
      </c>
      <c r="D2029" t="s">
        <v>366</v>
      </c>
      <c r="E2029">
        <v>131122</v>
      </c>
      <c r="H2029" t="s">
        <v>582</v>
      </c>
      <c r="K2029">
        <v>0</v>
      </c>
      <c r="M2029">
        <v>0</v>
      </c>
      <c r="O2029">
        <v>0</v>
      </c>
    </row>
    <row r="2030" spans="3:18" x14ac:dyDescent="0.3">
      <c r="C2030" t="s">
        <v>1807</v>
      </c>
      <c r="D2030" t="s">
        <v>366</v>
      </c>
      <c r="E2030">
        <v>131123</v>
      </c>
      <c r="H2030" t="s">
        <v>587</v>
      </c>
      <c r="K2030">
        <v>0</v>
      </c>
      <c r="M2030">
        <v>0</v>
      </c>
      <c r="O2030">
        <v>0</v>
      </c>
    </row>
    <row r="2031" spans="3:18" x14ac:dyDescent="0.3">
      <c r="C2031" t="s">
        <v>1807</v>
      </c>
      <c r="D2031" t="s">
        <v>366</v>
      </c>
      <c r="E2031">
        <v>131124</v>
      </c>
      <c r="H2031" t="s">
        <v>588</v>
      </c>
      <c r="K2031">
        <v>0</v>
      </c>
      <c r="M2031">
        <v>0</v>
      </c>
      <c r="O2031">
        <v>0</v>
      </c>
    </row>
    <row r="2032" spans="3:18" x14ac:dyDescent="0.3">
      <c r="C2032" t="s">
        <v>1807</v>
      </c>
      <c r="D2032" t="s">
        <v>366</v>
      </c>
      <c r="E2032">
        <v>131200</v>
      </c>
      <c r="H2032" t="s">
        <v>589</v>
      </c>
      <c r="K2032">
        <v>0</v>
      </c>
      <c r="M2032">
        <v>0</v>
      </c>
      <c r="O2032">
        <v>0</v>
      </c>
    </row>
    <row r="2033" spans="3:17" x14ac:dyDescent="0.3">
      <c r="C2033" t="s">
        <v>1807</v>
      </c>
      <c r="D2033" t="s">
        <v>366</v>
      </c>
      <c r="E2033">
        <v>131201</v>
      </c>
      <c r="H2033" t="s">
        <v>590</v>
      </c>
      <c r="K2033">
        <v>0</v>
      </c>
      <c r="M2033">
        <v>0</v>
      </c>
      <c r="O2033">
        <v>0</v>
      </c>
    </row>
    <row r="2034" spans="3:17" x14ac:dyDescent="0.3">
      <c r="C2034" t="s">
        <v>1807</v>
      </c>
      <c r="D2034" t="s">
        <v>366</v>
      </c>
      <c r="E2034">
        <v>131202</v>
      </c>
      <c r="H2034" t="s">
        <v>591</v>
      </c>
      <c r="K2034">
        <v>0</v>
      </c>
      <c r="M2034">
        <v>0</v>
      </c>
      <c r="O2034">
        <v>0</v>
      </c>
    </row>
    <row r="2035" spans="3:17" x14ac:dyDescent="0.3">
      <c r="C2035" t="s">
        <v>1807</v>
      </c>
      <c r="D2035" t="s">
        <v>366</v>
      </c>
      <c r="E2035">
        <v>131203</v>
      </c>
      <c r="H2035" t="s">
        <v>592</v>
      </c>
      <c r="K2035">
        <v>0</v>
      </c>
      <c r="M2035">
        <v>0</v>
      </c>
      <c r="O2035">
        <v>0</v>
      </c>
    </row>
    <row r="2036" spans="3:17" x14ac:dyDescent="0.3">
      <c r="C2036" t="s">
        <v>1807</v>
      </c>
      <c r="D2036" t="s">
        <v>366</v>
      </c>
      <c r="E2036">
        <v>131300</v>
      </c>
      <c r="H2036" t="s">
        <v>593</v>
      </c>
      <c r="K2036">
        <v>0</v>
      </c>
      <c r="M2036">
        <v>0</v>
      </c>
      <c r="O2036">
        <v>0</v>
      </c>
    </row>
    <row r="2037" spans="3:17" x14ac:dyDescent="0.3">
      <c r="C2037" t="s">
        <v>1807</v>
      </c>
      <c r="D2037" t="s">
        <v>366</v>
      </c>
      <c r="E2037">
        <v>131301</v>
      </c>
      <c r="H2037" t="s">
        <v>594</v>
      </c>
      <c r="K2037">
        <v>0</v>
      </c>
      <c r="M2037">
        <v>0</v>
      </c>
      <c r="O2037">
        <v>0</v>
      </c>
    </row>
    <row r="2038" spans="3:17" x14ac:dyDescent="0.3">
      <c r="C2038" t="s">
        <v>1807</v>
      </c>
      <c r="D2038" t="s">
        <v>366</v>
      </c>
      <c r="E2038">
        <v>131302</v>
      </c>
      <c r="H2038" t="s">
        <v>595</v>
      </c>
      <c r="K2038">
        <v>0</v>
      </c>
      <c r="M2038">
        <v>0</v>
      </c>
      <c r="O2038">
        <v>0</v>
      </c>
    </row>
    <row r="2039" spans="3:17" x14ac:dyDescent="0.3">
      <c r="C2039" t="s">
        <v>1807</v>
      </c>
      <c r="D2039" t="s">
        <v>366</v>
      </c>
      <c r="E2039">
        <v>131303</v>
      </c>
      <c r="H2039" t="s">
        <v>596</v>
      </c>
      <c r="K2039">
        <v>0</v>
      </c>
      <c r="M2039">
        <v>0</v>
      </c>
      <c r="O2039">
        <v>0</v>
      </c>
    </row>
    <row r="2040" spans="3:17" x14ac:dyDescent="0.3">
      <c r="C2040" t="s">
        <v>1807</v>
      </c>
      <c r="D2040" t="s">
        <v>366</v>
      </c>
      <c r="E2040">
        <v>131304</v>
      </c>
      <c r="H2040" t="s">
        <v>597</v>
      </c>
      <c r="K2040">
        <v>0</v>
      </c>
      <c r="M2040">
        <v>0</v>
      </c>
      <c r="O2040">
        <v>0</v>
      </c>
    </row>
    <row r="2041" spans="3:17" x14ac:dyDescent="0.3">
      <c r="C2041" t="s">
        <v>1807</v>
      </c>
      <c r="D2041" t="s">
        <v>366</v>
      </c>
      <c r="E2041">
        <v>131500</v>
      </c>
      <c r="H2041" t="s">
        <v>598</v>
      </c>
      <c r="K2041" s="37">
        <v>2681047.7599999998</v>
      </c>
      <c r="M2041" s="37">
        <v>2013497.24</v>
      </c>
      <c r="O2041" s="37">
        <v>667550.52</v>
      </c>
      <c r="Q2041">
        <v>33.200000000000003</v>
      </c>
    </row>
    <row r="2042" spans="3:17" x14ac:dyDescent="0.3">
      <c r="C2042" t="s">
        <v>1807</v>
      </c>
      <c r="D2042" t="s">
        <v>366</v>
      </c>
      <c r="E2042">
        <v>131501</v>
      </c>
      <c r="H2042" t="s">
        <v>599</v>
      </c>
      <c r="K2042">
        <v>0</v>
      </c>
      <c r="M2042">
        <v>0</v>
      </c>
      <c r="O2042">
        <v>0</v>
      </c>
    </row>
    <row r="2043" spans="3:17" x14ac:dyDescent="0.3">
      <c r="C2043" t="s">
        <v>1807</v>
      </c>
      <c r="D2043" t="s">
        <v>366</v>
      </c>
      <c r="E2043">
        <v>131502</v>
      </c>
      <c r="H2043" t="s">
        <v>600</v>
      </c>
      <c r="K2043">
        <v>0</v>
      </c>
      <c r="M2043">
        <v>0</v>
      </c>
      <c r="O2043">
        <v>0</v>
      </c>
    </row>
    <row r="2044" spans="3:17" x14ac:dyDescent="0.3">
      <c r="C2044" t="s">
        <v>1807</v>
      </c>
      <c r="D2044" t="s">
        <v>366</v>
      </c>
      <c r="E2044">
        <v>131503</v>
      </c>
      <c r="H2044" t="s">
        <v>601</v>
      </c>
      <c r="K2044">
        <v>0</v>
      </c>
      <c r="M2044">
        <v>0</v>
      </c>
      <c r="O2044">
        <v>0</v>
      </c>
    </row>
    <row r="2045" spans="3:17" x14ac:dyDescent="0.3">
      <c r="C2045" t="s">
        <v>1807</v>
      </c>
      <c r="D2045" t="s">
        <v>366</v>
      </c>
      <c r="E2045">
        <v>131504</v>
      </c>
      <c r="H2045" t="s">
        <v>602</v>
      </c>
      <c r="K2045">
        <v>0</v>
      </c>
      <c r="M2045">
        <v>0</v>
      </c>
      <c r="O2045">
        <v>0</v>
      </c>
    </row>
    <row r="2046" spans="3:17" x14ac:dyDescent="0.3">
      <c r="C2046" t="s">
        <v>1807</v>
      </c>
      <c r="D2046" t="s">
        <v>366</v>
      </c>
      <c r="E2046">
        <v>131700</v>
      </c>
      <c r="H2046" t="s">
        <v>1891</v>
      </c>
      <c r="K2046">
        <v>0</v>
      </c>
      <c r="M2046">
        <v>0</v>
      </c>
      <c r="O2046">
        <v>0</v>
      </c>
    </row>
    <row r="2047" spans="3:17" x14ac:dyDescent="0.3">
      <c r="C2047" t="s">
        <v>1807</v>
      </c>
      <c r="D2047" t="s">
        <v>366</v>
      </c>
      <c r="E2047">
        <v>131701</v>
      </c>
      <c r="H2047" t="s">
        <v>1892</v>
      </c>
      <c r="K2047">
        <v>0</v>
      </c>
      <c r="M2047">
        <v>0</v>
      </c>
      <c r="O2047">
        <v>0</v>
      </c>
    </row>
    <row r="2048" spans="3:17" x14ac:dyDescent="0.3">
      <c r="C2048" t="s">
        <v>1807</v>
      </c>
      <c r="D2048" t="s">
        <v>366</v>
      </c>
      <c r="E2048">
        <v>131702</v>
      </c>
      <c r="H2048" t="s">
        <v>1893</v>
      </c>
      <c r="K2048">
        <v>0</v>
      </c>
      <c r="M2048">
        <v>0</v>
      </c>
      <c r="O2048">
        <v>0</v>
      </c>
    </row>
    <row r="2049" spans="3:18" x14ac:dyDescent="0.3">
      <c r="C2049" t="s">
        <v>1807</v>
      </c>
      <c r="D2049" t="s">
        <v>366</v>
      </c>
      <c r="E2049">
        <v>131704</v>
      </c>
      <c r="H2049" t="s">
        <v>1894</v>
      </c>
      <c r="K2049">
        <v>0</v>
      </c>
      <c r="M2049">
        <v>0</v>
      </c>
      <c r="O2049">
        <v>0</v>
      </c>
    </row>
    <row r="2050" spans="3:18" x14ac:dyDescent="0.3">
      <c r="C2050" t="s">
        <v>1807</v>
      </c>
      <c r="D2050" t="s">
        <v>366</v>
      </c>
      <c r="E2050">
        <v>131780</v>
      </c>
      <c r="H2050" t="s">
        <v>1895</v>
      </c>
      <c r="K2050">
        <v>0</v>
      </c>
      <c r="M2050">
        <v>0</v>
      </c>
      <c r="O2050">
        <v>0</v>
      </c>
    </row>
    <row r="2051" spans="3:18" x14ac:dyDescent="0.3">
      <c r="C2051" t="s">
        <v>1807</v>
      </c>
      <c r="D2051" t="s">
        <v>366</v>
      </c>
      <c r="E2051">
        <v>131781</v>
      </c>
      <c r="H2051" t="s">
        <v>1896</v>
      </c>
      <c r="K2051">
        <v>0</v>
      </c>
      <c r="M2051">
        <v>0</v>
      </c>
      <c r="O2051">
        <v>0</v>
      </c>
    </row>
    <row r="2052" spans="3:18" x14ac:dyDescent="0.3">
      <c r="C2052" t="s">
        <v>1807</v>
      </c>
      <c r="D2052" t="s">
        <v>366</v>
      </c>
      <c r="E2052">
        <v>131782</v>
      </c>
      <c r="H2052" t="s">
        <v>1897</v>
      </c>
      <c r="K2052">
        <v>0</v>
      </c>
      <c r="M2052">
        <v>0</v>
      </c>
      <c r="O2052">
        <v>0</v>
      </c>
    </row>
    <row r="2053" spans="3:18" x14ac:dyDescent="0.3">
      <c r="C2053" t="s">
        <v>1807</v>
      </c>
      <c r="D2053" t="s">
        <v>366</v>
      </c>
      <c r="E2053">
        <v>131783</v>
      </c>
      <c r="H2053" t="s">
        <v>1898</v>
      </c>
      <c r="K2053">
        <v>0</v>
      </c>
      <c r="M2053">
        <v>0</v>
      </c>
      <c r="O2053">
        <v>0</v>
      </c>
    </row>
    <row r="2054" spans="3:18" x14ac:dyDescent="0.3">
      <c r="C2054" t="s">
        <v>1807</v>
      </c>
      <c r="D2054" t="s">
        <v>366</v>
      </c>
      <c r="E2054">
        <v>131784</v>
      </c>
      <c r="H2054" t="s">
        <v>1899</v>
      </c>
      <c r="K2054">
        <v>0</v>
      </c>
      <c r="M2054">
        <v>0</v>
      </c>
      <c r="O2054">
        <v>0</v>
      </c>
    </row>
    <row r="2055" spans="3:18" x14ac:dyDescent="0.3">
      <c r="E2055" t="s">
        <v>608</v>
      </c>
      <c r="K2055" s="37">
        <v>2681047.7599999998</v>
      </c>
      <c r="M2055" s="37">
        <v>2013497.24</v>
      </c>
      <c r="O2055" s="37">
        <v>667550.52</v>
      </c>
      <c r="Q2055">
        <v>33.200000000000003</v>
      </c>
      <c r="R2055" t="s">
        <v>438</v>
      </c>
    </row>
    <row r="2056" spans="3:18" x14ac:dyDescent="0.3">
      <c r="C2056" t="s">
        <v>1807</v>
      </c>
      <c r="D2056" t="s">
        <v>366</v>
      </c>
      <c r="E2056">
        <v>133000</v>
      </c>
      <c r="H2056" t="s">
        <v>610</v>
      </c>
      <c r="K2056">
        <v>0</v>
      </c>
      <c r="M2056" s="37">
        <v>44500000</v>
      </c>
      <c r="O2056" s="37">
        <v>-44500000</v>
      </c>
      <c r="Q2056">
        <v>-100</v>
      </c>
    </row>
    <row r="2057" spans="3:18" x14ac:dyDescent="0.3">
      <c r="C2057" t="s">
        <v>1807</v>
      </c>
      <c r="D2057" t="s">
        <v>366</v>
      </c>
      <c r="E2057">
        <v>133001</v>
      </c>
      <c r="H2057" t="s">
        <v>611</v>
      </c>
      <c r="K2057">
        <v>0</v>
      </c>
      <c r="M2057">
        <v>0</v>
      </c>
      <c r="O2057">
        <v>0</v>
      </c>
    </row>
    <row r="2058" spans="3:18" x14ac:dyDescent="0.3">
      <c r="C2058" t="s">
        <v>1807</v>
      </c>
      <c r="D2058" t="s">
        <v>366</v>
      </c>
      <c r="E2058">
        <v>133002</v>
      </c>
      <c r="H2058" t="s">
        <v>612</v>
      </c>
      <c r="K2058">
        <v>0</v>
      </c>
      <c r="M2058">
        <v>0</v>
      </c>
      <c r="O2058">
        <v>0</v>
      </c>
    </row>
    <row r="2059" spans="3:18" x14ac:dyDescent="0.3">
      <c r="C2059" t="s">
        <v>1807</v>
      </c>
      <c r="D2059" t="s">
        <v>366</v>
      </c>
      <c r="E2059">
        <v>133003</v>
      </c>
      <c r="H2059" t="s">
        <v>613</v>
      </c>
      <c r="K2059">
        <v>0</v>
      </c>
      <c r="M2059">
        <v>0</v>
      </c>
      <c r="O2059">
        <v>0</v>
      </c>
    </row>
    <row r="2060" spans="3:18" x14ac:dyDescent="0.3">
      <c r="C2060" t="s">
        <v>1807</v>
      </c>
      <c r="D2060" t="s">
        <v>366</v>
      </c>
      <c r="E2060">
        <v>133004</v>
      </c>
      <c r="H2060" t="s">
        <v>614</v>
      </c>
      <c r="K2060">
        <v>0</v>
      </c>
      <c r="M2060">
        <v>0</v>
      </c>
      <c r="O2060">
        <v>0</v>
      </c>
    </row>
    <row r="2061" spans="3:18" x14ac:dyDescent="0.3">
      <c r="C2061" t="s">
        <v>1807</v>
      </c>
      <c r="D2061" t="s">
        <v>366</v>
      </c>
      <c r="E2061">
        <v>133005</v>
      </c>
      <c r="H2061" t="s">
        <v>615</v>
      </c>
      <c r="K2061">
        <v>0</v>
      </c>
      <c r="M2061">
        <v>0</v>
      </c>
      <c r="O2061">
        <v>0</v>
      </c>
    </row>
    <row r="2062" spans="3:18" x14ac:dyDescent="0.3">
      <c r="C2062" t="s">
        <v>1807</v>
      </c>
      <c r="D2062" t="s">
        <v>366</v>
      </c>
      <c r="E2062">
        <v>133006</v>
      </c>
      <c r="H2062" t="s">
        <v>616</v>
      </c>
      <c r="K2062">
        <v>0</v>
      </c>
      <c r="M2062">
        <v>0</v>
      </c>
      <c r="O2062">
        <v>0</v>
      </c>
    </row>
    <row r="2063" spans="3:18" x14ac:dyDescent="0.3">
      <c r="C2063" t="s">
        <v>1807</v>
      </c>
      <c r="D2063" t="s">
        <v>366</v>
      </c>
      <c r="E2063">
        <v>133007</v>
      </c>
      <c r="H2063" t="s">
        <v>617</v>
      </c>
      <c r="K2063">
        <v>0</v>
      </c>
      <c r="M2063">
        <v>0</v>
      </c>
      <c r="O2063">
        <v>0</v>
      </c>
    </row>
    <row r="2064" spans="3:18" x14ac:dyDescent="0.3">
      <c r="C2064" t="s">
        <v>1807</v>
      </c>
      <c r="D2064" t="s">
        <v>366</v>
      </c>
      <c r="E2064">
        <v>133008</v>
      </c>
      <c r="H2064" t="s">
        <v>618</v>
      </c>
      <c r="K2064">
        <v>0</v>
      </c>
      <c r="M2064">
        <v>0</v>
      </c>
      <c r="O2064">
        <v>0</v>
      </c>
    </row>
    <row r="2065" spans="3:15" x14ac:dyDescent="0.3">
      <c r="C2065" t="s">
        <v>1807</v>
      </c>
      <c r="D2065" t="s">
        <v>366</v>
      </c>
      <c r="E2065">
        <v>133009</v>
      </c>
      <c r="H2065" t="s">
        <v>619</v>
      </c>
      <c r="K2065">
        <v>0</v>
      </c>
      <c r="M2065">
        <v>0</v>
      </c>
      <c r="O2065">
        <v>0</v>
      </c>
    </row>
    <row r="2066" spans="3:15" x14ac:dyDescent="0.3">
      <c r="C2066" t="s">
        <v>1807</v>
      </c>
      <c r="D2066" t="s">
        <v>366</v>
      </c>
      <c r="E2066">
        <v>133010</v>
      </c>
      <c r="H2066" t="s">
        <v>620</v>
      </c>
      <c r="K2066">
        <v>0</v>
      </c>
      <c r="M2066">
        <v>0</v>
      </c>
      <c r="O2066">
        <v>0</v>
      </c>
    </row>
    <row r="2067" spans="3:15" x14ac:dyDescent="0.3">
      <c r="C2067" t="s">
        <v>1807</v>
      </c>
      <c r="D2067" t="s">
        <v>366</v>
      </c>
      <c r="E2067">
        <v>133011</v>
      </c>
      <c r="H2067" t="s">
        <v>621</v>
      </c>
      <c r="K2067">
        <v>0</v>
      </c>
      <c r="M2067">
        <v>0</v>
      </c>
      <c r="O2067">
        <v>0</v>
      </c>
    </row>
    <row r="2068" spans="3:15" x14ac:dyDescent="0.3">
      <c r="C2068" t="s">
        <v>1807</v>
      </c>
      <c r="D2068" t="s">
        <v>366</v>
      </c>
      <c r="E2068">
        <v>133012</v>
      </c>
      <c r="H2068" t="s">
        <v>622</v>
      </c>
      <c r="K2068">
        <v>0</v>
      </c>
      <c r="M2068">
        <v>0</v>
      </c>
      <c r="O2068">
        <v>0</v>
      </c>
    </row>
    <row r="2069" spans="3:15" x14ac:dyDescent="0.3">
      <c r="C2069" t="s">
        <v>1807</v>
      </c>
      <c r="D2069" t="s">
        <v>366</v>
      </c>
      <c r="E2069">
        <v>133013</v>
      </c>
      <c r="H2069" t="s">
        <v>1900</v>
      </c>
      <c r="K2069">
        <v>0</v>
      </c>
      <c r="M2069">
        <v>0</v>
      </c>
      <c r="O2069">
        <v>0</v>
      </c>
    </row>
    <row r="2070" spans="3:15" x14ac:dyDescent="0.3">
      <c r="C2070" t="s">
        <v>1807</v>
      </c>
      <c r="D2070" t="s">
        <v>366</v>
      </c>
      <c r="E2070">
        <v>133014</v>
      </c>
      <c r="H2070" t="s">
        <v>1901</v>
      </c>
      <c r="K2070">
        <v>0</v>
      </c>
      <c r="M2070">
        <v>0</v>
      </c>
      <c r="O2070">
        <v>0</v>
      </c>
    </row>
    <row r="2071" spans="3:15" x14ac:dyDescent="0.3">
      <c r="C2071" t="s">
        <v>1807</v>
      </c>
      <c r="D2071" t="s">
        <v>366</v>
      </c>
      <c r="E2071">
        <v>133015</v>
      </c>
      <c r="H2071" t="s">
        <v>1902</v>
      </c>
      <c r="K2071">
        <v>0</v>
      </c>
      <c r="M2071">
        <v>0</v>
      </c>
      <c r="O2071">
        <v>0</v>
      </c>
    </row>
    <row r="2072" spans="3:15" x14ac:dyDescent="0.3">
      <c r="C2072" t="s">
        <v>1807</v>
      </c>
      <c r="D2072" t="s">
        <v>366</v>
      </c>
      <c r="E2072">
        <v>133016</v>
      </c>
      <c r="H2072" t="s">
        <v>1903</v>
      </c>
      <c r="K2072">
        <v>0</v>
      </c>
      <c r="M2072">
        <v>0</v>
      </c>
      <c r="O2072">
        <v>0</v>
      </c>
    </row>
    <row r="2073" spans="3:15" x14ac:dyDescent="0.3">
      <c r="C2073" t="s">
        <v>1807</v>
      </c>
      <c r="D2073" t="s">
        <v>366</v>
      </c>
      <c r="E2073">
        <v>133017</v>
      </c>
      <c r="H2073" t="s">
        <v>1904</v>
      </c>
      <c r="K2073">
        <v>0</v>
      </c>
      <c r="M2073">
        <v>0</v>
      </c>
      <c r="O2073">
        <v>0</v>
      </c>
    </row>
    <row r="2074" spans="3:15" x14ac:dyDescent="0.3">
      <c r="C2074" t="s">
        <v>1807</v>
      </c>
      <c r="D2074" t="s">
        <v>366</v>
      </c>
      <c r="E2074">
        <v>133019</v>
      </c>
      <c r="H2074" t="s">
        <v>1905</v>
      </c>
      <c r="K2074">
        <v>0</v>
      </c>
      <c r="M2074">
        <v>0</v>
      </c>
      <c r="O2074">
        <v>0</v>
      </c>
    </row>
    <row r="2075" spans="3:15" x14ac:dyDescent="0.3">
      <c r="C2075" t="s">
        <v>1807</v>
      </c>
      <c r="D2075" t="s">
        <v>366</v>
      </c>
      <c r="E2075">
        <v>133020</v>
      </c>
      <c r="H2075" t="s">
        <v>1906</v>
      </c>
      <c r="K2075">
        <v>0</v>
      </c>
      <c r="M2075">
        <v>0</v>
      </c>
      <c r="O2075">
        <v>0</v>
      </c>
    </row>
    <row r="2076" spans="3:15" x14ac:dyDescent="0.3">
      <c r="C2076" t="s">
        <v>1807</v>
      </c>
      <c r="D2076" t="s">
        <v>366</v>
      </c>
      <c r="E2076">
        <v>133021</v>
      </c>
      <c r="H2076" t="s">
        <v>1906</v>
      </c>
      <c r="K2076">
        <v>0</v>
      </c>
      <c r="M2076">
        <v>0</v>
      </c>
      <c r="O2076">
        <v>0</v>
      </c>
    </row>
    <row r="2077" spans="3:15" x14ac:dyDescent="0.3">
      <c r="C2077" t="s">
        <v>1807</v>
      </c>
      <c r="D2077" t="s">
        <v>366</v>
      </c>
      <c r="E2077">
        <v>133023</v>
      </c>
      <c r="H2077" t="s">
        <v>1907</v>
      </c>
      <c r="K2077">
        <v>0</v>
      </c>
      <c r="M2077">
        <v>0</v>
      </c>
      <c r="O2077">
        <v>0</v>
      </c>
    </row>
    <row r="2078" spans="3:15" x14ac:dyDescent="0.3">
      <c r="C2078" t="s">
        <v>1807</v>
      </c>
      <c r="D2078" t="s">
        <v>366</v>
      </c>
      <c r="E2078">
        <v>133024</v>
      </c>
      <c r="H2078" t="s">
        <v>1908</v>
      </c>
      <c r="K2078">
        <v>0</v>
      </c>
      <c r="M2078">
        <v>0</v>
      </c>
      <c r="O2078">
        <v>0</v>
      </c>
    </row>
    <row r="2079" spans="3:15" x14ac:dyDescent="0.3">
      <c r="C2079" t="s">
        <v>1807</v>
      </c>
      <c r="D2079" t="s">
        <v>366</v>
      </c>
      <c r="E2079">
        <v>133026</v>
      </c>
      <c r="H2079" t="s">
        <v>1909</v>
      </c>
      <c r="K2079">
        <v>0</v>
      </c>
      <c r="M2079">
        <v>0</v>
      </c>
      <c r="O2079">
        <v>0</v>
      </c>
    </row>
    <row r="2080" spans="3:15" x14ac:dyDescent="0.3">
      <c r="C2080" t="s">
        <v>1807</v>
      </c>
      <c r="D2080" t="s">
        <v>366</v>
      </c>
      <c r="E2080">
        <v>133027</v>
      </c>
      <c r="H2080" t="s">
        <v>1910</v>
      </c>
      <c r="K2080">
        <v>0</v>
      </c>
      <c r="M2080">
        <v>0</v>
      </c>
      <c r="O2080">
        <v>0</v>
      </c>
    </row>
    <row r="2081" spans="3:18" x14ac:dyDescent="0.3">
      <c r="C2081" t="s">
        <v>1807</v>
      </c>
      <c r="D2081" t="s">
        <v>366</v>
      </c>
      <c r="E2081">
        <v>133029</v>
      </c>
      <c r="H2081" t="s">
        <v>1911</v>
      </c>
      <c r="K2081">
        <v>0</v>
      </c>
      <c r="M2081">
        <v>0</v>
      </c>
      <c r="O2081">
        <v>0</v>
      </c>
    </row>
    <row r="2082" spans="3:18" x14ac:dyDescent="0.3">
      <c r="C2082" t="s">
        <v>1807</v>
      </c>
      <c r="D2082" t="s">
        <v>366</v>
      </c>
      <c r="E2082">
        <v>133030</v>
      </c>
      <c r="H2082" t="s">
        <v>1912</v>
      </c>
      <c r="K2082">
        <v>0</v>
      </c>
      <c r="M2082">
        <v>0</v>
      </c>
      <c r="O2082">
        <v>0</v>
      </c>
    </row>
    <row r="2083" spans="3:18" x14ac:dyDescent="0.3">
      <c r="C2083" t="s">
        <v>1807</v>
      </c>
      <c r="D2083" t="s">
        <v>366</v>
      </c>
      <c r="E2083">
        <v>133032</v>
      </c>
      <c r="H2083" t="s">
        <v>1913</v>
      </c>
      <c r="K2083">
        <v>0</v>
      </c>
      <c r="M2083">
        <v>0</v>
      </c>
      <c r="O2083">
        <v>0</v>
      </c>
    </row>
    <row r="2084" spans="3:18" x14ac:dyDescent="0.3">
      <c r="C2084" t="s">
        <v>1807</v>
      </c>
      <c r="D2084" t="s">
        <v>366</v>
      </c>
      <c r="E2084">
        <v>133033</v>
      </c>
      <c r="H2084" t="s">
        <v>1910</v>
      </c>
      <c r="K2084">
        <v>0</v>
      </c>
      <c r="M2084">
        <v>0</v>
      </c>
      <c r="O2084">
        <v>0</v>
      </c>
    </row>
    <row r="2085" spans="3:18" x14ac:dyDescent="0.3">
      <c r="C2085" t="s">
        <v>1807</v>
      </c>
      <c r="D2085" t="s">
        <v>366</v>
      </c>
      <c r="E2085">
        <v>133035</v>
      </c>
      <c r="H2085" t="s">
        <v>1914</v>
      </c>
      <c r="K2085">
        <v>0</v>
      </c>
      <c r="M2085">
        <v>0</v>
      </c>
      <c r="O2085">
        <v>0</v>
      </c>
    </row>
    <row r="2086" spans="3:18" x14ac:dyDescent="0.3">
      <c r="C2086" t="s">
        <v>1807</v>
      </c>
      <c r="D2086" t="s">
        <v>366</v>
      </c>
      <c r="E2086">
        <v>133100</v>
      </c>
      <c r="H2086" t="s">
        <v>623</v>
      </c>
      <c r="K2086">
        <v>0</v>
      </c>
      <c r="M2086">
        <v>0</v>
      </c>
      <c r="O2086">
        <v>0</v>
      </c>
    </row>
    <row r="2087" spans="3:18" x14ac:dyDescent="0.3">
      <c r="C2087" t="s">
        <v>1807</v>
      </c>
      <c r="D2087" t="s">
        <v>366</v>
      </c>
      <c r="E2087">
        <v>133101</v>
      </c>
      <c r="H2087" t="s">
        <v>624</v>
      </c>
      <c r="K2087">
        <v>0</v>
      </c>
      <c r="M2087">
        <v>0</v>
      </c>
      <c r="O2087">
        <v>0</v>
      </c>
    </row>
    <row r="2088" spans="3:18" x14ac:dyDescent="0.3">
      <c r="C2088" t="s">
        <v>1807</v>
      </c>
      <c r="D2088" t="s">
        <v>366</v>
      </c>
      <c r="E2088">
        <v>133102</v>
      </c>
      <c r="H2088" t="s">
        <v>625</v>
      </c>
      <c r="K2088">
        <v>0</v>
      </c>
      <c r="M2088">
        <v>0</v>
      </c>
      <c r="O2088">
        <v>0</v>
      </c>
    </row>
    <row r="2089" spans="3:18" x14ac:dyDescent="0.3">
      <c r="C2089" t="s">
        <v>1807</v>
      </c>
      <c r="D2089" t="s">
        <v>366</v>
      </c>
      <c r="E2089">
        <v>133103</v>
      </c>
      <c r="H2089" t="s">
        <v>1915</v>
      </c>
      <c r="K2089">
        <v>0</v>
      </c>
      <c r="M2089">
        <v>0</v>
      </c>
      <c r="O2089">
        <v>0</v>
      </c>
    </row>
    <row r="2090" spans="3:18" x14ac:dyDescent="0.3">
      <c r="C2090" t="s">
        <v>1807</v>
      </c>
      <c r="D2090" t="s">
        <v>366</v>
      </c>
      <c r="E2090">
        <v>133241</v>
      </c>
      <c r="H2090" t="s">
        <v>1916</v>
      </c>
      <c r="K2090">
        <v>0</v>
      </c>
      <c r="M2090">
        <v>0</v>
      </c>
      <c r="O2090">
        <v>0</v>
      </c>
    </row>
    <row r="2091" spans="3:18" x14ac:dyDescent="0.3">
      <c r="C2091" t="s">
        <v>1807</v>
      </c>
      <c r="D2091" t="s">
        <v>366</v>
      </c>
      <c r="E2091">
        <v>133242</v>
      </c>
      <c r="H2091" t="s">
        <v>1917</v>
      </c>
      <c r="K2091">
        <v>0</v>
      </c>
      <c r="M2091">
        <v>0</v>
      </c>
      <c r="O2091">
        <v>0</v>
      </c>
    </row>
    <row r="2092" spans="3:18" x14ac:dyDescent="0.3">
      <c r="C2092" t="s">
        <v>1807</v>
      </c>
      <c r="D2092" t="s">
        <v>366</v>
      </c>
      <c r="E2092">
        <v>133243</v>
      </c>
      <c r="H2092" t="s">
        <v>1918</v>
      </c>
      <c r="K2092">
        <v>0</v>
      </c>
      <c r="M2092">
        <v>0</v>
      </c>
      <c r="O2092">
        <v>0</v>
      </c>
    </row>
    <row r="2093" spans="3:18" x14ac:dyDescent="0.3">
      <c r="E2093" t="s">
        <v>647</v>
      </c>
      <c r="K2093">
        <v>0</v>
      </c>
      <c r="M2093" s="37">
        <v>44500000</v>
      </c>
      <c r="O2093" s="37">
        <v>-44500000</v>
      </c>
      <c r="Q2093">
        <v>-100</v>
      </c>
      <c r="R2093" t="s">
        <v>438</v>
      </c>
    </row>
    <row r="2094" spans="3:18" x14ac:dyDescent="0.3">
      <c r="C2094" t="s">
        <v>1807</v>
      </c>
      <c r="D2094" t="s">
        <v>366</v>
      </c>
      <c r="E2094">
        <v>133200</v>
      </c>
      <c r="H2094" t="s">
        <v>648</v>
      </c>
      <c r="K2094">
        <v>0</v>
      </c>
      <c r="M2094">
        <v>0</v>
      </c>
      <c r="O2094">
        <v>0</v>
      </c>
    </row>
    <row r="2095" spans="3:18" x14ac:dyDescent="0.3">
      <c r="C2095" t="s">
        <v>1807</v>
      </c>
      <c r="D2095" t="s">
        <v>366</v>
      </c>
      <c r="E2095">
        <v>133201</v>
      </c>
      <c r="H2095" t="s">
        <v>649</v>
      </c>
      <c r="K2095">
        <v>0</v>
      </c>
      <c r="M2095">
        <v>0</v>
      </c>
      <c r="O2095">
        <v>0</v>
      </c>
    </row>
    <row r="2096" spans="3:18" x14ac:dyDescent="0.3">
      <c r="C2096" t="s">
        <v>1807</v>
      </c>
      <c r="D2096" t="s">
        <v>366</v>
      </c>
      <c r="E2096">
        <v>133202</v>
      </c>
      <c r="H2096" t="s">
        <v>650</v>
      </c>
      <c r="K2096">
        <v>0</v>
      </c>
      <c r="M2096">
        <v>0</v>
      </c>
      <c r="O2096">
        <v>0</v>
      </c>
    </row>
    <row r="2097" spans="3:17" x14ac:dyDescent="0.3">
      <c r="C2097" t="s">
        <v>1807</v>
      </c>
      <c r="D2097" t="s">
        <v>366</v>
      </c>
      <c r="E2097">
        <v>133203</v>
      </c>
      <c r="H2097" t="s">
        <v>651</v>
      </c>
      <c r="K2097">
        <v>0</v>
      </c>
      <c r="M2097">
        <v>0</v>
      </c>
      <c r="O2097">
        <v>0</v>
      </c>
    </row>
    <row r="2098" spans="3:17" x14ac:dyDescent="0.3">
      <c r="C2098" t="s">
        <v>1807</v>
      </c>
      <c r="D2098" t="s">
        <v>366</v>
      </c>
      <c r="E2098">
        <v>133204</v>
      </c>
      <c r="H2098" t="s">
        <v>652</v>
      </c>
      <c r="K2098">
        <v>0</v>
      </c>
      <c r="M2098">
        <v>0</v>
      </c>
      <c r="O2098">
        <v>0</v>
      </c>
    </row>
    <row r="2099" spans="3:17" x14ac:dyDescent="0.3">
      <c r="C2099" t="s">
        <v>1807</v>
      </c>
      <c r="D2099" t="s">
        <v>366</v>
      </c>
      <c r="E2099">
        <v>133205</v>
      </c>
      <c r="H2099" t="s">
        <v>653</v>
      </c>
      <c r="K2099">
        <v>0</v>
      </c>
      <c r="M2099">
        <v>0</v>
      </c>
      <c r="O2099">
        <v>0</v>
      </c>
    </row>
    <row r="2100" spans="3:17" x14ac:dyDescent="0.3">
      <c r="C2100" t="s">
        <v>1807</v>
      </c>
      <c r="D2100" t="s">
        <v>366</v>
      </c>
      <c r="E2100">
        <v>133206</v>
      </c>
      <c r="H2100" t="s">
        <v>654</v>
      </c>
      <c r="K2100">
        <v>0</v>
      </c>
      <c r="M2100">
        <v>0</v>
      </c>
      <c r="O2100">
        <v>0</v>
      </c>
    </row>
    <row r="2101" spans="3:17" x14ac:dyDescent="0.3">
      <c r="C2101" t="s">
        <v>1807</v>
      </c>
      <c r="D2101" t="s">
        <v>366</v>
      </c>
      <c r="E2101">
        <v>133207</v>
      </c>
      <c r="H2101" t="s">
        <v>655</v>
      </c>
      <c r="K2101">
        <v>0</v>
      </c>
      <c r="M2101">
        <v>0</v>
      </c>
      <c r="O2101">
        <v>0</v>
      </c>
    </row>
    <row r="2102" spans="3:17" x14ac:dyDescent="0.3">
      <c r="C2102" t="s">
        <v>1807</v>
      </c>
      <c r="D2102" t="s">
        <v>366</v>
      </c>
      <c r="E2102">
        <v>133208</v>
      </c>
      <c r="H2102" t="s">
        <v>656</v>
      </c>
      <c r="K2102">
        <v>0</v>
      </c>
      <c r="M2102">
        <v>0</v>
      </c>
      <c r="O2102">
        <v>0</v>
      </c>
    </row>
    <row r="2103" spans="3:17" x14ac:dyDescent="0.3">
      <c r="C2103" t="s">
        <v>1807</v>
      </c>
      <c r="D2103" t="s">
        <v>366</v>
      </c>
      <c r="E2103">
        <v>133209</v>
      </c>
      <c r="H2103" t="s">
        <v>657</v>
      </c>
      <c r="K2103">
        <v>0</v>
      </c>
      <c r="M2103">
        <v>0</v>
      </c>
      <c r="O2103">
        <v>0</v>
      </c>
    </row>
    <row r="2104" spans="3:17" x14ac:dyDescent="0.3">
      <c r="C2104" t="s">
        <v>1807</v>
      </c>
      <c r="D2104" t="s">
        <v>366</v>
      </c>
      <c r="E2104">
        <v>133210</v>
      </c>
      <c r="H2104" t="s">
        <v>658</v>
      </c>
      <c r="K2104">
        <v>0</v>
      </c>
      <c r="M2104">
        <v>0</v>
      </c>
      <c r="O2104">
        <v>0</v>
      </c>
    </row>
    <row r="2105" spans="3:17" x14ac:dyDescent="0.3">
      <c r="C2105" t="s">
        <v>1807</v>
      </c>
      <c r="D2105" t="s">
        <v>366</v>
      </c>
      <c r="E2105">
        <v>133211</v>
      </c>
      <c r="H2105" t="s">
        <v>659</v>
      </c>
      <c r="K2105">
        <v>0</v>
      </c>
      <c r="M2105">
        <v>0</v>
      </c>
      <c r="O2105">
        <v>0</v>
      </c>
    </row>
    <row r="2106" spans="3:17" x14ac:dyDescent="0.3">
      <c r="C2106" t="s">
        <v>1807</v>
      </c>
      <c r="D2106" t="s">
        <v>366</v>
      </c>
      <c r="E2106">
        <v>133212</v>
      </c>
      <c r="H2106" t="s">
        <v>660</v>
      </c>
      <c r="K2106">
        <v>0</v>
      </c>
      <c r="M2106">
        <v>0</v>
      </c>
      <c r="O2106">
        <v>0</v>
      </c>
    </row>
    <row r="2107" spans="3:17" x14ac:dyDescent="0.3">
      <c r="C2107" t="s">
        <v>1807</v>
      </c>
      <c r="D2107" t="s">
        <v>366</v>
      </c>
      <c r="E2107">
        <v>133213</v>
      </c>
      <c r="H2107" t="s">
        <v>661</v>
      </c>
      <c r="K2107">
        <v>0</v>
      </c>
      <c r="M2107">
        <v>0</v>
      </c>
      <c r="O2107">
        <v>0</v>
      </c>
    </row>
    <row r="2108" spans="3:17" x14ac:dyDescent="0.3">
      <c r="C2108" t="s">
        <v>1807</v>
      </c>
      <c r="D2108" t="s">
        <v>366</v>
      </c>
      <c r="E2108">
        <v>133214</v>
      </c>
      <c r="H2108" t="s">
        <v>662</v>
      </c>
      <c r="K2108">
        <v>0</v>
      </c>
      <c r="M2108">
        <v>0</v>
      </c>
      <c r="O2108">
        <v>0</v>
      </c>
    </row>
    <row r="2109" spans="3:17" x14ac:dyDescent="0.3">
      <c r="C2109" t="s">
        <v>1807</v>
      </c>
      <c r="D2109" t="s">
        <v>366</v>
      </c>
      <c r="E2109">
        <v>133215</v>
      </c>
      <c r="H2109" t="s">
        <v>663</v>
      </c>
      <c r="K2109">
        <v>0</v>
      </c>
      <c r="M2109">
        <v>0</v>
      </c>
      <c r="O2109">
        <v>0</v>
      </c>
    </row>
    <row r="2110" spans="3:17" x14ac:dyDescent="0.3">
      <c r="C2110" t="s">
        <v>1807</v>
      </c>
      <c r="D2110" t="s">
        <v>366</v>
      </c>
      <c r="E2110">
        <v>133216</v>
      </c>
      <c r="H2110" t="s">
        <v>664</v>
      </c>
      <c r="K2110">
        <v>0</v>
      </c>
      <c r="M2110">
        <v>0</v>
      </c>
      <c r="O2110">
        <v>0</v>
      </c>
    </row>
    <row r="2111" spans="3:17" x14ac:dyDescent="0.3">
      <c r="C2111" t="s">
        <v>1807</v>
      </c>
      <c r="D2111" t="s">
        <v>366</v>
      </c>
      <c r="E2111">
        <v>133218</v>
      </c>
      <c r="H2111" t="s">
        <v>665</v>
      </c>
      <c r="K2111">
        <v>0</v>
      </c>
      <c r="M2111">
        <v>0</v>
      </c>
      <c r="O2111">
        <v>0</v>
      </c>
    </row>
    <row r="2112" spans="3:17" x14ac:dyDescent="0.3">
      <c r="C2112" t="s">
        <v>1807</v>
      </c>
      <c r="D2112" t="s">
        <v>366</v>
      </c>
      <c r="E2112">
        <v>133220</v>
      </c>
      <c r="H2112" t="s">
        <v>648</v>
      </c>
      <c r="K2112" s="37">
        <v>703049726.53999996</v>
      </c>
      <c r="M2112" s="37">
        <v>704558702.99000001</v>
      </c>
      <c r="O2112" s="37">
        <v>-1508976.45</v>
      </c>
      <c r="Q2112">
        <v>-0.2</v>
      </c>
    </row>
    <row r="2113" spans="3:15" x14ac:dyDescent="0.3">
      <c r="C2113" t="s">
        <v>1807</v>
      </c>
      <c r="D2113" t="s">
        <v>366</v>
      </c>
      <c r="E2113">
        <v>133221</v>
      </c>
      <c r="H2113" t="s">
        <v>649</v>
      </c>
      <c r="K2113">
        <v>0</v>
      </c>
      <c r="M2113">
        <v>0</v>
      </c>
      <c r="O2113">
        <v>0</v>
      </c>
    </row>
    <row r="2114" spans="3:15" x14ac:dyDescent="0.3">
      <c r="C2114" t="s">
        <v>1807</v>
      </c>
      <c r="D2114" t="s">
        <v>366</v>
      </c>
      <c r="E2114">
        <v>133222</v>
      </c>
      <c r="H2114" t="s">
        <v>650</v>
      </c>
      <c r="K2114">
        <v>0</v>
      </c>
      <c r="M2114">
        <v>0</v>
      </c>
      <c r="O2114">
        <v>0</v>
      </c>
    </row>
    <row r="2115" spans="3:15" x14ac:dyDescent="0.3">
      <c r="C2115" t="s">
        <v>1807</v>
      </c>
      <c r="D2115" t="s">
        <v>366</v>
      </c>
      <c r="E2115">
        <v>133223</v>
      </c>
      <c r="H2115" t="s">
        <v>651</v>
      </c>
      <c r="K2115">
        <v>0</v>
      </c>
      <c r="M2115">
        <v>0</v>
      </c>
      <c r="O2115">
        <v>0</v>
      </c>
    </row>
    <row r="2116" spans="3:15" x14ac:dyDescent="0.3">
      <c r="C2116" t="s">
        <v>1807</v>
      </c>
      <c r="D2116" t="s">
        <v>366</v>
      </c>
      <c r="E2116">
        <v>133224</v>
      </c>
      <c r="H2116" t="s">
        <v>652</v>
      </c>
      <c r="K2116">
        <v>0</v>
      </c>
      <c r="M2116">
        <v>0</v>
      </c>
      <c r="O2116">
        <v>0</v>
      </c>
    </row>
    <row r="2117" spans="3:15" x14ac:dyDescent="0.3">
      <c r="C2117" t="s">
        <v>1807</v>
      </c>
      <c r="D2117" t="s">
        <v>366</v>
      </c>
      <c r="E2117">
        <v>133225</v>
      </c>
      <c r="H2117" t="s">
        <v>653</v>
      </c>
      <c r="K2117">
        <v>0</v>
      </c>
      <c r="M2117">
        <v>0</v>
      </c>
      <c r="O2117">
        <v>0</v>
      </c>
    </row>
    <row r="2118" spans="3:15" x14ac:dyDescent="0.3">
      <c r="C2118" t="s">
        <v>1807</v>
      </c>
      <c r="D2118" t="s">
        <v>366</v>
      </c>
      <c r="E2118">
        <v>133226</v>
      </c>
      <c r="H2118" t="s">
        <v>666</v>
      </c>
      <c r="K2118">
        <v>0</v>
      </c>
      <c r="M2118">
        <v>0</v>
      </c>
      <c r="O2118">
        <v>0</v>
      </c>
    </row>
    <row r="2119" spans="3:15" x14ac:dyDescent="0.3">
      <c r="C2119" t="s">
        <v>1807</v>
      </c>
      <c r="D2119" t="s">
        <v>366</v>
      </c>
      <c r="E2119">
        <v>133227</v>
      </c>
      <c r="H2119" t="s">
        <v>655</v>
      </c>
      <c r="K2119">
        <v>0</v>
      </c>
      <c r="M2119">
        <v>0</v>
      </c>
      <c r="O2119">
        <v>0</v>
      </c>
    </row>
    <row r="2120" spans="3:15" x14ac:dyDescent="0.3">
      <c r="C2120" t="s">
        <v>1807</v>
      </c>
      <c r="D2120" t="s">
        <v>366</v>
      </c>
      <c r="E2120">
        <v>133228</v>
      </c>
      <c r="H2120" t="s">
        <v>656</v>
      </c>
      <c r="K2120">
        <v>0</v>
      </c>
      <c r="M2120">
        <v>0</v>
      </c>
      <c r="O2120">
        <v>0</v>
      </c>
    </row>
    <row r="2121" spans="3:15" x14ac:dyDescent="0.3">
      <c r="C2121" t="s">
        <v>1807</v>
      </c>
      <c r="D2121" t="s">
        <v>366</v>
      </c>
      <c r="E2121">
        <v>133229</v>
      </c>
      <c r="H2121" t="s">
        <v>657</v>
      </c>
      <c r="K2121">
        <v>0</v>
      </c>
      <c r="M2121">
        <v>0</v>
      </c>
      <c r="O2121">
        <v>0</v>
      </c>
    </row>
    <row r="2122" spans="3:15" x14ac:dyDescent="0.3">
      <c r="C2122" t="s">
        <v>1807</v>
      </c>
      <c r="D2122" t="s">
        <v>366</v>
      </c>
      <c r="E2122">
        <v>133230</v>
      </c>
      <c r="H2122" t="s">
        <v>658</v>
      </c>
      <c r="K2122">
        <v>0</v>
      </c>
      <c r="M2122">
        <v>0</v>
      </c>
      <c r="O2122">
        <v>0</v>
      </c>
    </row>
    <row r="2123" spans="3:15" x14ac:dyDescent="0.3">
      <c r="C2123" t="s">
        <v>1807</v>
      </c>
      <c r="D2123" t="s">
        <v>366</v>
      </c>
      <c r="E2123">
        <v>133231</v>
      </c>
      <c r="H2123" t="s">
        <v>659</v>
      </c>
      <c r="K2123">
        <v>0</v>
      </c>
      <c r="M2123">
        <v>0</v>
      </c>
      <c r="O2123">
        <v>0</v>
      </c>
    </row>
    <row r="2124" spans="3:15" x14ac:dyDescent="0.3">
      <c r="C2124" t="s">
        <v>1807</v>
      </c>
      <c r="D2124" t="s">
        <v>366</v>
      </c>
      <c r="E2124">
        <v>133232</v>
      </c>
      <c r="H2124" t="s">
        <v>660</v>
      </c>
      <c r="K2124">
        <v>0</v>
      </c>
      <c r="M2124">
        <v>0</v>
      </c>
      <c r="O2124">
        <v>0</v>
      </c>
    </row>
    <row r="2125" spans="3:15" x14ac:dyDescent="0.3">
      <c r="C2125" t="s">
        <v>1807</v>
      </c>
      <c r="D2125" t="s">
        <v>366</v>
      </c>
      <c r="E2125">
        <v>133233</v>
      </c>
      <c r="H2125" t="s">
        <v>661</v>
      </c>
      <c r="K2125">
        <v>0</v>
      </c>
      <c r="M2125">
        <v>0</v>
      </c>
      <c r="O2125">
        <v>0</v>
      </c>
    </row>
    <row r="2126" spans="3:15" x14ac:dyDescent="0.3">
      <c r="C2126" t="s">
        <v>1807</v>
      </c>
      <c r="D2126" t="s">
        <v>366</v>
      </c>
      <c r="E2126">
        <v>133234</v>
      </c>
      <c r="H2126" t="s">
        <v>662</v>
      </c>
      <c r="K2126">
        <v>0</v>
      </c>
      <c r="M2126">
        <v>0</v>
      </c>
      <c r="O2126">
        <v>0</v>
      </c>
    </row>
    <row r="2127" spans="3:15" x14ac:dyDescent="0.3">
      <c r="C2127" t="s">
        <v>1807</v>
      </c>
      <c r="D2127" t="s">
        <v>366</v>
      </c>
      <c r="E2127">
        <v>133235</v>
      </c>
      <c r="H2127" t="s">
        <v>663</v>
      </c>
      <c r="K2127">
        <v>0</v>
      </c>
      <c r="M2127">
        <v>0</v>
      </c>
      <c r="O2127">
        <v>0</v>
      </c>
    </row>
    <row r="2128" spans="3:15" x14ac:dyDescent="0.3">
      <c r="C2128" t="s">
        <v>1807</v>
      </c>
      <c r="D2128" t="s">
        <v>366</v>
      </c>
      <c r="E2128">
        <v>133236</v>
      </c>
      <c r="H2128" t="s">
        <v>664</v>
      </c>
      <c r="K2128">
        <v>0</v>
      </c>
      <c r="M2128">
        <v>0</v>
      </c>
      <c r="O2128">
        <v>0</v>
      </c>
    </row>
    <row r="2129" spans="3:18" x14ac:dyDescent="0.3">
      <c r="C2129" t="s">
        <v>1807</v>
      </c>
      <c r="D2129" t="s">
        <v>366</v>
      </c>
      <c r="E2129">
        <v>133238</v>
      </c>
      <c r="H2129" t="s">
        <v>665</v>
      </c>
      <c r="K2129">
        <v>0</v>
      </c>
      <c r="M2129">
        <v>0</v>
      </c>
      <c r="O2129">
        <v>0</v>
      </c>
    </row>
    <row r="2130" spans="3:18" x14ac:dyDescent="0.3">
      <c r="C2130" t="s">
        <v>1807</v>
      </c>
      <c r="D2130" t="s">
        <v>366</v>
      </c>
      <c r="E2130">
        <v>133239</v>
      </c>
      <c r="H2130" t="s">
        <v>667</v>
      </c>
      <c r="K2130">
        <v>0</v>
      </c>
      <c r="M2130">
        <v>0</v>
      </c>
      <c r="O2130">
        <v>0</v>
      </c>
    </row>
    <row r="2131" spans="3:18" x14ac:dyDescent="0.3">
      <c r="C2131" t="s">
        <v>1807</v>
      </c>
      <c r="D2131" t="s">
        <v>366</v>
      </c>
      <c r="E2131">
        <v>133244</v>
      </c>
      <c r="H2131" t="s">
        <v>1919</v>
      </c>
      <c r="K2131">
        <v>0</v>
      </c>
      <c r="M2131">
        <v>0</v>
      </c>
      <c r="O2131">
        <v>0</v>
      </c>
    </row>
    <row r="2132" spans="3:18" x14ac:dyDescent="0.3">
      <c r="E2132" t="s">
        <v>677</v>
      </c>
      <c r="K2132" s="37">
        <v>703049726.53999996</v>
      </c>
      <c r="M2132" s="37">
        <v>704558702.99000001</v>
      </c>
      <c r="O2132" s="37">
        <v>-1508976.45</v>
      </c>
      <c r="Q2132">
        <v>-0.2</v>
      </c>
      <c r="R2132" t="s">
        <v>438</v>
      </c>
    </row>
    <row r="2133" spans="3:18" x14ac:dyDescent="0.3">
      <c r="C2133" t="s">
        <v>1807</v>
      </c>
      <c r="D2133" t="s">
        <v>366</v>
      </c>
      <c r="E2133">
        <v>133217</v>
      </c>
      <c r="H2133" t="s">
        <v>678</v>
      </c>
      <c r="K2133">
        <v>0</v>
      </c>
      <c r="M2133">
        <v>0</v>
      </c>
      <c r="O2133">
        <v>0</v>
      </c>
    </row>
    <row r="2134" spans="3:18" x14ac:dyDescent="0.3">
      <c r="C2134" t="s">
        <v>1807</v>
      </c>
      <c r="D2134" t="s">
        <v>366</v>
      </c>
      <c r="E2134">
        <v>133237</v>
      </c>
      <c r="H2134" t="s">
        <v>679</v>
      </c>
      <c r="K2134">
        <v>0</v>
      </c>
      <c r="M2134">
        <v>0</v>
      </c>
      <c r="O2134">
        <v>0</v>
      </c>
    </row>
    <row r="2135" spans="3:18" x14ac:dyDescent="0.3">
      <c r="E2135" t="s">
        <v>682</v>
      </c>
      <c r="K2135">
        <v>0</v>
      </c>
      <c r="M2135">
        <v>0</v>
      </c>
      <c r="O2135">
        <v>0</v>
      </c>
      <c r="R2135" t="s">
        <v>438</v>
      </c>
    </row>
    <row r="2136" spans="3:18" x14ac:dyDescent="0.3">
      <c r="C2136" t="s">
        <v>1807</v>
      </c>
      <c r="D2136" t="s">
        <v>366</v>
      </c>
      <c r="E2136">
        <v>133240</v>
      </c>
      <c r="H2136" t="s">
        <v>1920</v>
      </c>
      <c r="K2136">
        <v>0</v>
      </c>
      <c r="M2136">
        <v>0</v>
      </c>
      <c r="O2136">
        <v>0</v>
      </c>
    </row>
    <row r="2137" spans="3:18" x14ac:dyDescent="0.3">
      <c r="K2137">
        <v>0</v>
      </c>
      <c r="M2137">
        <v>0</v>
      </c>
      <c r="O2137">
        <v>0</v>
      </c>
      <c r="R2137" t="s">
        <v>438</v>
      </c>
    </row>
    <row r="2138" spans="3:18" x14ac:dyDescent="0.3">
      <c r="C2138" t="s">
        <v>1807</v>
      </c>
      <c r="D2138" t="s">
        <v>366</v>
      </c>
      <c r="E2138">
        <v>133246</v>
      </c>
      <c r="H2138" t="s">
        <v>1921</v>
      </c>
      <c r="K2138">
        <v>0</v>
      </c>
      <c r="M2138">
        <v>0</v>
      </c>
      <c r="O2138">
        <v>0</v>
      </c>
    </row>
    <row r="2139" spans="3:18" x14ac:dyDescent="0.3">
      <c r="K2139">
        <v>0</v>
      </c>
      <c r="M2139">
        <v>0</v>
      </c>
      <c r="O2139">
        <v>0</v>
      </c>
      <c r="R2139" t="s">
        <v>438</v>
      </c>
    </row>
    <row r="2140" spans="3:18" x14ac:dyDescent="0.3">
      <c r="C2140" t="s">
        <v>1807</v>
      </c>
      <c r="D2140" t="s">
        <v>366</v>
      </c>
      <c r="E2140">
        <v>138500</v>
      </c>
      <c r="H2140" t="s">
        <v>691</v>
      </c>
      <c r="K2140">
        <v>0</v>
      </c>
      <c r="M2140">
        <v>0</v>
      </c>
      <c r="O2140">
        <v>0</v>
      </c>
    </row>
    <row r="2141" spans="3:18" x14ac:dyDescent="0.3">
      <c r="E2141" t="s">
        <v>692</v>
      </c>
      <c r="K2141">
        <v>0</v>
      </c>
      <c r="M2141">
        <v>0</v>
      </c>
      <c r="O2141">
        <v>0</v>
      </c>
      <c r="R2141" t="s">
        <v>438</v>
      </c>
    </row>
    <row r="2142" spans="3:18" x14ac:dyDescent="0.3">
      <c r="C2142" t="s">
        <v>1807</v>
      </c>
      <c r="D2142" t="s">
        <v>366</v>
      </c>
      <c r="E2142">
        <v>137000</v>
      </c>
      <c r="H2142" t="s">
        <v>693</v>
      </c>
      <c r="K2142">
        <v>0</v>
      </c>
      <c r="M2142">
        <v>0</v>
      </c>
      <c r="O2142">
        <v>0</v>
      </c>
    </row>
    <row r="2143" spans="3:18" x14ac:dyDescent="0.3">
      <c r="C2143" t="s">
        <v>1807</v>
      </c>
      <c r="D2143" t="s">
        <v>366</v>
      </c>
      <c r="E2143">
        <v>137100</v>
      </c>
      <c r="H2143" t="s">
        <v>1922</v>
      </c>
      <c r="K2143">
        <v>0</v>
      </c>
      <c r="M2143">
        <v>0</v>
      </c>
      <c r="O2143">
        <v>0</v>
      </c>
    </row>
    <row r="2144" spans="3:18" x14ac:dyDescent="0.3">
      <c r="E2144" t="s">
        <v>694</v>
      </c>
      <c r="K2144">
        <v>0</v>
      </c>
      <c r="M2144">
        <v>0</v>
      </c>
      <c r="O2144">
        <v>0</v>
      </c>
      <c r="R2144" t="s">
        <v>438</v>
      </c>
    </row>
    <row r="2145" spans="3:15" x14ac:dyDescent="0.3">
      <c r="C2145" t="s">
        <v>1807</v>
      </c>
      <c r="D2145" t="s">
        <v>366</v>
      </c>
      <c r="E2145">
        <v>133245</v>
      </c>
      <c r="H2145" t="s">
        <v>1923</v>
      </c>
      <c r="K2145" s="37">
        <v>40000000</v>
      </c>
      <c r="M2145" s="37">
        <v>40000000</v>
      </c>
      <c r="O2145">
        <v>0</v>
      </c>
    </row>
    <row r="2146" spans="3:15" x14ac:dyDescent="0.3">
      <c r="C2146" t="s">
        <v>1807</v>
      </c>
      <c r="D2146" t="s">
        <v>366</v>
      </c>
      <c r="E2146">
        <v>133250</v>
      </c>
      <c r="H2146" t="s">
        <v>695</v>
      </c>
      <c r="K2146">
        <v>0</v>
      </c>
      <c r="M2146">
        <v>0</v>
      </c>
      <c r="O2146">
        <v>0</v>
      </c>
    </row>
    <row r="2147" spans="3:15" x14ac:dyDescent="0.3">
      <c r="C2147" t="s">
        <v>1807</v>
      </c>
      <c r="D2147" t="s">
        <v>366</v>
      </c>
      <c r="E2147">
        <v>133251</v>
      </c>
      <c r="H2147" t="s">
        <v>696</v>
      </c>
      <c r="K2147">
        <v>0</v>
      </c>
      <c r="M2147">
        <v>0</v>
      </c>
      <c r="O2147">
        <v>0</v>
      </c>
    </row>
    <row r="2148" spans="3:15" x14ac:dyDescent="0.3">
      <c r="C2148" t="s">
        <v>1807</v>
      </c>
      <c r="D2148" t="s">
        <v>366</v>
      </c>
      <c r="E2148">
        <v>133252</v>
      </c>
      <c r="H2148" t="s">
        <v>697</v>
      </c>
      <c r="K2148">
        <v>0</v>
      </c>
      <c r="M2148">
        <v>0</v>
      </c>
      <c r="O2148">
        <v>0</v>
      </c>
    </row>
    <row r="2149" spans="3:15" x14ac:dyDescent="0.3">
      <c r="C2149" t="s">
        <v>1807</v>
      </c>
      <c r="D2149" t="s">
        <v>366</v>
      </c>
      <c r="E2149">
        <v>133253</v>
      </c>
      <c r="H2149" t="s">
        <v>697</v>
      </c>
      <c r="K2149">
        <v>0</v>
      </c>
      <c r="M2149">
        <v>0</v>
      </c>
      <c r="O2149">
        <v>0</v>
      </c>
    </row>
    <row r="2150" spans="3:15" x14ac:dyDescent="0.3">
      <c r="C2150" t="s">
        <v>1807</v>
      </c>
      <c r="D2150" t="s">
        <v>366</v>
      </c>
      <c r="E2150">
        <v>133254</v>
      </c>
      <c r="H2150" t="s">
        <v>698</v>
      </c>
      <c r="K2150">
        <v>0</v>
      </c>
      <c r="M2150">
        <v>0</v>
      </c>
      <c r="O2150">
        <v>0</v>
      </c>
    </row>
    <row r="2151" spans="3:15" x14ac:dyDescent="0.3">
      <c r="C2151" t="s">
        <v>1807</v>
      </c>
      <c r="D2151" t="s">
        <v>366</v>
      </c>
      <c r="E2151">
        <v>133255</v>
      </c>
      <c r="H2151" t="s">
        <v>1924</v>
      </c>
      <c r="K2151">
        <v>0</v>
      </c>
      <c r="M2151">
        <v>0</v>
      </c>
      <c r="O2151">
        <v>0</v>
      </c>
    </row>
    <row r="2152" spans="3:15" x14ac:dyDescent="0.3">
      <c r="C2152" t="s">
        <v>1807</v>
      </c>
      <c r="D2152" t="s">
        <v>366</v>
      </c>
      <c r="E2152">
        <v>133256</v>
      </c>
      <c r="H2152" t="s">
        <v>1925</v>
      </c>
      <c r="K2152">
        <v>0</v>
      </c>
      <c r="M2152">
        <v>0</v>
      </c>
      <c r="O2152">
        <v>0</v>
      </c>
    </row>
    <row r="2153" spans="3:15" x14ac:dyDescent="0.3">
      <c r="C2153" t="s">
        <v>1807</v>
      </c>
      <c r="D2153" t="s">
        <v>366</v>
      </c>
      <c r="E2153">
        <v>133257</v>
      </c>
      <c r="H2153" t="s">
        <v>1926</v>
      </c>
      <c r="K2153">
        <v>0</v>
      </c>
      <c r="M2153">
        <v>0</v>
      </c>
      <c r="O2153">
        <v>0</v>
      </c>
    </row>
    <row r="2154" spans="3:15" x14ac:dyDescent="0.3">
      <c r="C2154" t="s">
        <v>1807</v>
      </c>
      <c r="D2154" t="s">
        <v>366</v>
      </c>
      <c r="E2154">
        <v>133258</v>
      </c>
      <c r="H2154" t="s">
        <v>1927</v>
      </c>
      <c r="K2154">
        <v>0</v>
      </c>
      <c r="M2154">
        <v>0</v>
      </c>
      <c r="O2154">
        <v>0</v>
      </c>
    </row>
    <row r="2155" spans="3:15" x14ac:dyDescent="0.3">
      <c r="C2155" t="s">
        <v>1807</v>
      </c>
      <c r="D2155" t="s">
        <v>366</v>
      </c>
      <c r="E2155">
        <v>133260</v>
      </c>
      <c r="H2155" t="s">
        <v>1928</v>
      </c>
      <c r="K2155">
        <v>0</v>
      </c>
      <c r="M2155">
        <v>0</v>
      </c>
      <c r="O2155">
        <v>0</v>
      </c>
    </row>
    <row r="2156" spans="3:15" x14ac:dyDescent="0.3">
      <c r="C2156" t="s">
        <v>1807</v>
      </c>
      <c r="D2156" t="s">
        <v>366</v>
      </c>
      <c r="E2156">
        <v>133261</v>
      </c>
      <c r="H2156" t="s">
        <v>1929</v>
      </c>
      <c r="K2156">
        <v>0</v>
      </c>
      <c r="M2156">
        <v>0</v>
      </c>
      <c r="O2156">
        <v>0</v>
      </c>
    </row>
    <row r="2157" spans="3:15" x14ac:dyDescent="0.3">
      <c r="C2157" t="s">
        <v>1807</v>
      </c>
      <c r="D2157" t="s">
        <v>366</v>
      </c>
      <c r="E2157">
        <v>133262</v>
      </c>
      <c r="H2157" t="s">
        <v>1930</v>
      </c>
      <c r="K2157" s="37">
        <v>330000000</v>
      </c>
      <c r="M2157" s="37">
        <v>330000000</v>
      </c>
      <c r="O2157">
        <v>0</v>
      </c>
    </row>
    <row r="2158" spans="3:15" x14ac:dyDescent="0.3">
      <c r="C2158" t="s">
        <v>1807</v>
      </c>
      <c r="D2158" t="s">
        <v>366</v>
      </c>
      <c r="E2158">
        <v>133263</v>
      </c>
      <c r="H2158" t="s">
        <v>1931</v>
      </c>
      <c r="K2158">
        <v>0</v>
      </c>
      <c r="M2158">
        <v>0</v>
      </c>
      <c r="O2158">
        <v>0</v>
      </c>
    </row>
    <row r="2159" spans="3:15" x14ac:dyDescent="0.3">
      <c r="C2159" t="s">
        <v>1807</v>
      </c>
      <c r="D2159" t="s">
        <v>366</v>
      </c>
      <c r="E2159">
        <v>133264</v>
      </c>
      <c r="H2159" t="s">
        <v>1932</v>
      </c>
      <c r="K2159">
        <v>0</v>
      </c>
      <c r="M2159">
        <v>0</v>
      </c>
      <c r="O2159">
        <v>0</v>
      </c>
    </row>
    <row r="2160" spans="3:15" x14ac:dyDescent="0.3">
      <c r="C2160" t="s">
        <v>1807</v>
      </c>
      <c r="D2160" t="s">
        <v>366</v>
      </c>
      <c r="E2160">
        <v>133266</v>
      </c>
      <c r="H2160" t="s">
        <v>1933</v>
      </c>
      <c r="K2160">
        <v>0</v>
      </c>
      <c r="M2160">
        <v>0</v>
      </c>
      <c r="O2160">
        <v>0</v>
      </c>
    </row>
    <row r="2161" spans="3:18" x14ac:dyDescent="0.3">
      <c r="E2161" t="s">
        <v>705</v>
      </c>
      <c r="K2161" s="37">
        <v>370000000</v>
      </c>
      <c r="M2161" s="37">
        <v>370000000</v>
      </c>
      <c r="O2161">
        <v>0</v>
      </c>
      <c r="R2161" t="s">
        <v>438</v>
      </c>
    </row>
    <row r="2162" spans="3:18" x14ac:dyDescent="0.3">
      <c r="C2162" t="s">
        <v>1807</v>
      </c>
      <c r="D2162" t="s">
        <v>366</v>
      </c>
      <c r="E2162">
        <v>133270</v>
      </c>
      <c r="H2162" t="e">
        <f>- AFS-Mark To Market-OFI</f>
        <v>#NAME?</v>
      </c>
      <c r="K2162" s="37">
        <v>9550400</v>
      </c>
      <c r="M2162" s="37">
        <v>8837650</v>
      </c>
      <c r="O2162" s="37">
        <v>712750</v>
      </c>
      <c r="Q2162">
        <v>8.1</v>
      </c>
    </row>
    <row r="2163" spans="3:18" x14ac:dyDescent="0.3">
      <c r="K2163" s="37">
        <v>9550400</v>
      </c>
      <c r="M2163" s="37">
        <v>8837650</v>
      </c>
      <c r="O2163" s="37">
        <v>712750</v>
      </c>
      <c r="Q2163">
        <v>8.1</v>
      </c>
      <c r="R2163" t="s">
        <v>438</v>
      </c>
    </row>
    <row r="2164" spans="3:18" x14ac:dyDescent="0.3">
      <c r="C2164" t="s">
        <v>1807</v>
      </c>
      <c r="D2164" t="s">
        <v>366</v>
      </c>
      <c r="E2164">
        <v>138700</v>
      </c>
      <c r="H2164" t="s">
        <v>1934</v>
      </c>
      <c r="K2164" s="37">
        <v>387190111.89999998</v>
      </c>
      <c r="M2164" s="37">
        <v>274612574.36000001</v>
      </c>
      <c r="O2164" s="37">
        <v>112577537.54000001</v>
      </c>
      <c r="Q2164">
        <v>41</v>
      </c>
    </row>
    <row r="2165" spans="3:18" x14ac:dyDescent="0.3">
      <c r="C2165" t="s">
        <v>1807</v>
      </c>
      <c r="D2165" t="s">
        <v>366</v>
      </c>
      <c r="E2165">
        <v>138900</v>
      </c>
      <c r="H2165" t="s">
        <v>707</v>
      </c>
      <c r="K2165">
        <v>0</v>
      </c>
      <c r="M2165">
        <v>0</v>
      </c>
      <c r="O2165">
        <v>0</v>
      </c>
    </row>
    <row r="2166" spans="3:18" x14ac:dyDescent="0.3">
      <c r="C2166" t="s">
        <v>1807</v>
      </c>
      <c r="D2166" t="s">
        <v>366</v>
      </c>
      <c r="E2166">
        <v>138903</v>
      </c>
      <c r="H2166" t="s">
        <v>708</v>
      </c>
      <c r="K2166">
        <v>0</v>
      </c>
      <c r="M2166">
        <v>0</v>
      </c>
      <c r="O2166">
        <v>0</v>
      </c>
    </row>
    <row r="2167" spans="3:18" x14ac:dyDescent="0.3">
      <c r="E2167" t="s">
        <v>709</v>
      </c>
      <c r="K2167" s="37">
        <v>387190111.89999998</v>
      </c>
      <c r="M2167" s="37">
        <v>274612574.36000001</v>
      </c>
      <c r="O2167" s="37">
        <v>112577537.54000001</v>
      </c>
      <c r="Q2167">
        <v>41</v>
      </c>
      <c r="R2167" t="s">
        <v>438</v>
      </c>
    </row>
    <row r="2168" spans="3:18" x14ac:dyDescent="0.3">
      <c r="C2168" t="s">
        <v>1807</v>
      </c>
      <c r="D2168" t="s">
        <v>366</v>
      </c>
      <c r="E2168">
        <v>138600</v>
      </c>
      <c r="H2168" t="s">
        <v>710</v>
      </c>
      <c r="K2168">
        <v>0</v>
      </c>
      <c r="M2168">
        <v>0</v>
      </c>
      <c r="O2168">
        <v>0</v>
      </c>
    </row>
    <row r="2169" spans="3:18" x14ac:dyDescent="0.3">
      <c r="C2169" t="s">
        <v>1807</v>
      </c>
      <c r="D2169" t="s">
        <v>366</v>
      </c>
      <c r="E2169">
        <v>138902</v>
      </c>
      <c r="H2169" t="s">
        <v>711</v>
      </c>
      <c r="K2169">
        <v>0</v>
      </c>
      <c r="M2169">
        <v>0</v>
      </c>
      <c r="O2169">
        <v>0</v>
      </c>
    </row>
    <row r="2170" spans="3:18" x14ac:dyDescent="0.3">
      <c r="C2170" t="s">
        <v>1807</v>
      </c>
      <c r="D2170" t="s">
        <v>366</v>
      </c>
      <c r="E2170">
        <v>138904</v>
      </c>
      <c r="H2170" t="s">
        <v>712</v>
      </c>
      <c r="K2170">
        <v>0</v>
      </c>
      <c r="M2170">
        <v>0</v>
      </c>
      <c r="O2170">
        <v>0</v>
      </c>
    </row>
    <row r="2171" spans="3:18" x14ac:dyDescent="0.3">
      <c r="C2171" t="s">
        <v>1807</v>
      </c>
      <c r="D2171" t="s">
        <v>366</v>
      </c>
      <c r="E2171">
        <v>138905</v>
      </c>
      <c r="H2171" t="s">
        <v>1935</v>
      </c>
      <c r="K2171" s="37">
        <v>494140</v>
      </c>
      <c r="M2171" s="37">
        <v>1262130</v>
      </c>
      <c r="O2171" s="37">
        <v>-767990</v>
      </c>
      <c r="Q2171">
        <v>-60.8</v>
      </c>
    </row>
    <row r="2172" spans="3:18" x14ac:dyDescent="0.3">
      <c r="C2172" t="s">
        <v>1807</v>
      </c>
      <c r="D2172" t="s">
        <v>366</v>
      </c>
      <c r="E2172">
        <v>138906</v>
      </c>
      <c r="H2172" t="s">
        <v>1936</v>
      </c>
      <c r="K2172">
        <v>-50</v>
      </c>
      <c r="M2172">
        <v>-50</v>
      </c>
      <c r="O2172">
        <v>0</v>
      </c>
    </row>
    <row r="2173" spans="3:18" x14ac:dyDescent="0.3">
      <c r="E2173" t="s">
        <v>715</v>
      </c>
      <c r="K2173" s="37">
        <v>494090</v>
      </c>
      <c r="M2173" s="37">
        <v>1262080</v>
      </c>
      <c r="O2173" s="37">
        <v>-767990</v>
      </c>
      <c r="Q2173">
        <v>-60.9</v>
      </c>
      <c r="R2173" t="s">
        <v>438</v>
      </c>
    </row>
    <row r="2174" spans="3:18" x14ac:dyDescent="0.3">
      <c r="C2174" t="s">
        <v>1807</v>
      </c>
      <c r="D2174" t="s">
        <v>366</v>
      </c>
      <c r="E2174">
        <v>136254</v>
      </c>
      <c r="H2174" t="s">
        <v>716</v>
      </c>
      <c r="K2174" s="37">
        <v>232649664.30000001</v>
      </c>
      <c r="M2174" s="37">
        <v>213864300.74000001</v>
      </c>
      <c r="O2174" s="37">
        <v>18785363.559999999</v>
      </c>
      <c r="Q2174">
        <v>8.8000000000000007</v>
      </c>
    </row>
    <row r="2175" spans="3:18" x14ac:dyDescent="0.3">
      <c r="C2175" t="s">
        <v>1807</v>
      </c>
      <c r="D2175" t="s">
        <v>366</v>
      </c>
      <c r="E2175">
        <v>138901</v>
      </c>
      <c r="H2175" t="s">
        <v>717</v>
      </c>
      <c r="K2175" s="37">
        <v>1747751584.8399999</v>
      </c>
      <c r="M2175" s="37">
        <v>1764642488.4200001</v>
      </c>
      <c r="O2175" s="37">
        <v>-16890903.579999998</v>
      </c>
      <c r="Q2175">
        <v>-1</v>
      </c>
    </row>
    <row r="2176" spans="3:18" x14ac:dyDescent="0.3">
      <c r="E2176" t="s">
        <v>718</v>
      </c>
      <c r="K2176" s="37">
        <v>1980401249.1400001</v>
      </c>
      <c r="M2176" s="37">
        <v>1978506789.1600001</v>
      </c>
      <c r="O2176" s="37">
        <v>1894459.98</v>
      </c>
      <c r="Q2176">
        <v>0.1</v>
      </c>
      <c r="R2176" t="s">
        <v>438</v>
      </c>
    </row>
    <row r="2177" spans="3:18" x14ac:dyDescent="0.3">
      <c r="C2177" t="s">
        <v>1807</v>
      </c>
      <c r="D2177" t="s">
        <v>366</v>
      </c>
      <c r="E2177">
        <v>134000</v>
      </c>
      <c r="H2177" t="s">
        <v>719</v>
      </c>
      <c r="K2177" s="37">
        <v>5112722.8499999996</v>
      </c>
      <c r="M2177" s="37">
        <v>5293720.57</v>
      </c>
      <c r="O2177" s="37">
        <v>-180997.72</v>
      </c>
      <c r="Q2177">
        <v>-3.4</v>
      </c>
    </row>
    <row r="2178" spans="3:18" x14ac:dyDescent="0.3">
      <c r="C2178" t="s">
        <v>1807</v>
      </c>
      <c r="D2178" t="s">
        <v>366</v>
      </c>
      <c r="E2178">
        <v>134002</v>
      </c>
      <c r="H2178" t="s">
        <v>1937</v>
      </c>
      <c r="K2178">
        <v>0</v>
      </c>
      <c r="M2178" s="37">
        <v>1445.39</v>
      </c>
      <c r="O2178" s="37">
        <v>-1445.39</v>
      </c>
      <c r="Q2178">
        <v>-100</v>
      </c>
    </row>
    <row r="2179" spans="3:18" x14ac:dyDescent="0.3">
      <c r="C2179" t="s">
        <v>1807</v>
      </c>
      <c r="D2179" t="s">
        <v>366</v>
      </c>
      <c r="E2179">
        <v>134003</v>
      </c>
      <c r="H2179" t="s">
        <v>1938</v>
      </c>
      <c r="K2179" s="37">
        <v>15484.23</v>
      </c>
      <c r="M2179" s="37">
        <v>18807.560000000001</v>
      </c>
      <c r="O2179" s="37">
        <v>-3323.33</v>
      </c>
      <c r="Q2179">
        <v>-17.7</v>
      </c>
    </row>
    <row r="2180" spans="3:18" x14ac:dyDescent="0.3">
      <c r="C2180" t="s">
        <v>1807</v>
      </c>
      <c r="D2180" t="s">
        <v>366</v>
      </c>
      <c r="E2180">
        <v>136000</v>
      </c>
      <c r="H2180" t="s">
        <v>720</v>
      </c>
      <c r="K2180" s="37">
        <v>889871976.47000003</v>
      </c>
      <c r="M2180" s="37">
        <v>870060174.59000003</v>
      </c>
      <c r="O2180" s="37">
        <v>19811801.879999999</v>
      </c>
      <c r="Q2180">
        <v>2.2999999999999998</v>
      </c>
    </row>
    <row r="2181" spans="3:18" x14ac:dyDescent="0.3">
      <c r="C2181" t="s">
        <v>1807</v>
      </c>
      <c r="D2181" t="s">
        <v>366</v>
      </c>
      <c r="E2181">
        <v>136001</v>
      </c>
      <c r="H2181" t="s">
        <v>721</v>
      </c>
      <c r="K2181" s="37">
        <v>65727931.390000001</v>
      </c>
      <c r="M2181" s="37">
        <v>63480636.25</v>
      </c>
      <c r="O2181" s="37">
        <v>2247295.14</v>
      </c>
      <c r="Q2181">
        <v>3.5</v>
      </c>
    </row>
    <row r="2182" spans="3:18" x14ac:dyDescent="0.3">
      <c r="C2182" t="s">
        <v>1807</v>
      </c>
      <c r="D2182" t="s">
        <v>366</v>
      </c>
      <c r="E2182">
        <v>136255</v>
      </c>
      <c r="H2182" t="s">
        <v>1939</v>
      </c>
      <c r="K2182" s="37">
        <v>580060.48</v>
      </c>
      <c r="M2182" s="37">
        <v>-8056176.0499999998</v>
      </c>
      <c r="O2182" s="37">
        <v>8636236.5299999993</v>
      </c>
      <c r="Q2182">
        <v>107.2</v>
      </c>
    </row>
    <row r="2183" spans="3:18" x14ac:dyDescent="0.3">
      <c r="C2183" t="s">
        <v>1807</v>
      </c>
      <c r="D2183" t="s">
        <v>366</v>
      </c>
      <c r="E2183">
        <v>136256</v>
      </c>
      <c r="H2183" t="s">
        <v>1940</v>
      </c>
      <c r="K2183" s="37">
        <v>585203.18000000005</v>
      </c>
      <c r="M2183" s="37">
        <v>538216.04</v>
      </c>
      <c r="O2183" s="37">
        <v>46987.14</v>
      </c>
      <c r="Q2183">
        <v>8.6999999999999993</v>
      </c>
    </row>
    <row r="2184" spans="3:18" x14ac:dyDescent="0.3">
      <c r="C2184" t="s">
        <v>1807</v>
      </c>
      <c r="D2184" t="s">
        <v>366</v>
      </c>
      <c r="E2184">
        <v>136263</v>
      </c>
      <c r="H2184" t="s">
        <v>1941</v>
      </c>
      <c r="K2184">
        <v>0</v>
      </c>
      <c r="M2184">
        <v>-79.91</v>
      </c>
      <c r="O2184">
        <v>79.91</v>
      </c>
      <c r="Q2184">
        <v>100</v>
      </c>
    </row>
    <row r="2185" spans="3:18" x14ac:dyDescent="0.3">
      <c r="K2185" s="37">
        <v>961893378.60000002</v>
      </c>
      <c r="M2185" s="37">
        <v>931336744.44000006</v>
      </c>
      <c r="O2185" s="37">
        <v>30556634.16</v>
      </c>
      <c r="Q2185">
        <v>3.3</v>
      </c>
      <c r="R2185" t="s">
        <v>438</v>
      </c>
    </row>
    <row r="2186" spans="3:18" x14ac:dyDescent="0.3">
      <c r="C2186" t="s">
        <v>1807</v>
      </c>
      <c r="D2186" t="s">
        <v>366</v>
      </c>
      <c r="E2186">
        <v>134001</v>
      </c>
      <c r="H2186" t="s">
        <v>744</v>
      </c>
      <c r="K2186">
        <v>0</v>
      </c>
      <c r="M2186">
        <v>0</v>
      </c>
      <c r="O2186">
        <v>0</v>
      </c>
    </row>
    <row r="2187" spans="3:18" x14ac:dyDescent="0.3">
      <c r="C2187" t="s">
        <v>1807</v>
      </c>
      <c r="D2187" t="s">
        <v>366</v>
      </c>
      <c r="E2187">
        <v>138701</v>
      </c>
      <c r="H2187" t="s">
        <v>1942</v>
      </c>
      <c r="K2187" s="37">
        <v>1672398.41</v>
      </c>
      <c r="M2187" s="37">
        <v>1231610.74</v>
      </c>
      <c r="O2187" s="37">
        <v>440787.67</v>
      </c>
      <c r="Q2187">
        <v>35.799999999999997</v>
      </c>
    </row>
    <row r="2188" spans="3:18" x14ac:dyDescent="0.3">
      <c r="K2188" s="37">
        <v>1672398.41</v>
      </c>
      <c r="M2188" s="37">
        <v>1231610.74</v>
      </c>
      <c r="O2188" s="37">
        <v>440787.67</v>
      </c>
      <c r="Q2188">
        <v>35.799999999999997</v>
      </c>
      <c r="R2188" t="s">
        <v>438</v>
      </c>
    </row>
    <row r="2189" spans="3:18" x14ac:dyDescent="0.3">
      <c r="C2189" t="s">
        <v>1807</v>
      </c>
      <c r="D2189" t="s">
        <v>366</v>
      </c>
      <c r="E2189">
        <v>135000</v>
      </c>
      <c r="H2189" t="s">
        <v>748</v>
      </c>
      <c r="K2189">
        <v>0</v>
      </c>
      <c r="M2189" s="37">
        <v>7959.86</v>
      </c>
      <c r="O2189" s="37">
        <v>-7959.86</v>
      </c>
      <c r="Q2189">
        <v>-100</v>
      </c>
    </row>
    <row r="2190" spans="3:18" x14ac:dyDescent="0.3">
      <c r="C2190" t="s">
        <v>1807</v>
      </c>
      <c r="D2190" t="s">
        <v>366</v>
      </c>
      <c r="E2190">
        <v>135001</v>
      </c>
      <c r="H2190" t="s">
        <v>749</v>
      </c>
      <c r="K2190">
        <v>0</v>
      </c>
      <c r="M2190">
        <v>0</v>
      </c>
      <c r="O2190">
        <v>0</v>
      </c>
    </row>
    <row r="2191" spans="3:18" x14ac:dyDescent="0.3">
      <c r="C2191" t="s">
        <v>1807</v>
      </c>
      <c r="D2191" t="s">
        <v>366</v>
      </c>
      <c r="E2191">
        <v>135002</v>
      </c>
      <c r="H2191" t="s">
        <v>750</v>
      </c>
      <c r="K2191">
        <v>0</v>
      </c>
      <c r="M2191">
        <v>0</v>
      </c>
      <c r="O2191">
        <v>0</v>
      </c>
    </row>
    <row r="2192" spans="3:18" x14ac:dyDescent="0.3">
      <c r="C2192" t="s">
        <v>1807</v>
      </c>
      <c r="D2192" t="s">
        <v>366</v>
      </c>
      <c r="E2192">
        <v>135003</v>
      </c>
      <c r="H2192" t="s">
        <v>751</v>
      </c>
      <c r="K2192">
        <v>0</v>
      </c>
      <c r="M2192">
        <v>0</v>
      </c>
      <c r="O2192">
        <v>0</v>
      </c>
    </row>
    <row r="2193" spans="3:15" x14ac:dyDescent="0.3">
      <c r="C2193" t="s">
        <v>1807</v>
      </c>
      <c r="D2193" t="s">
        <v>366</v>
      </c>
      <c r="E2193">
        <v>135004</v>
      </c>
      <c r="H2193" t="s">
        <v>752</v>
      </c>
      <c r="K2193">
        <v>0</v>
      </c>
      <c r="M2193">
        <v>0</v>
      </c>
      <c r="O2193">
        <v>0</v>
      </c>
    </row>
    <row r="2194" spans="3:15" x14ac:dyDescent="0.3">
      <c r="C2194" t="s">
        <v>1807</v>
      </c>
      <c r="D2194" t="s">
        <v>366</v>
      </c>
      <c r="E2194">
        <v>135005</v>
      </c>
      <c r="H2194" t="s">
        <v>753</v>
      </c>
      <c r="K2194">
        <v>0</v>
      </c>
      <c r="M2194">
        <v>0</v>
      </c>
      <c r="O2194">
        <v>0</v>
      </c>
    </row>
    <row r="2195" spans="3:15" x14ac:dyDescent="0.3">
      <c r="C2195" t="s">
        <v>1807</v>
      </c>
      <c r="D2195" t="s">
        <v>366</v>
      </c>
      <c r="E2195">
        <v>135006</v>
      </c>
      <c r="H2195" t="s">
        <v>754</v>
      </c>
      <c r="K2195">
        <v>0</v>
      </c>
      <c r="M2195">
        <v>0</v>
      </c>
      <c r="O2195">
        <v>0</v>
      </c>
    </row>
    <row r="2196" spans="3:15" x14ac:dyDescent="0.3">
      <c r="C2196" t="s">
        <v>1807</v>
      </c>
      <c r="D2196" t="s">
        <v>366</v>
      </c>
      <c r="E2196">
        <v>135007</v>
      </c>
      <c r="H2196" t="s">
        <v>755</v>
      </c>
      <c r="K2196">
        <v>0</v>
      </c>
      <c r="M2196">
        <v>0</v>
      </c>
      <c r="O2196">
        <v>0</v>
      </c>
    </row>
    <row r="2197" spans="3:15" x14ac:dyDescent="0.3">
      <c r="C2197" t="s">
        <v>1807</v>
      </c>
      <c r="D2197" t="s">
        <v>366</v>
      </c>
      <c r="E2197">
        <v>135008</v>
      </c>
      <c r="H2197" t="s">
        <v>756</v>
      </c>
      <c r="K2197">
        <v>0</v>
      </c>
      <c r="M2197">
        <v>0</v>
      </c>
      <c r="O2197">
        <v>0</v>
      </c>
    </row>
    <row r="2198" spans="3:15" x14ac:dyDescent="0.3">
      <c r="C2198" t="s">
        <v>1807</v>
      </c>
      <c r="D2198" t="s">
        <v>366</v>
      </c>
      <c r="E2198">
        <v>135009</v>
      </c>
      <c r="H2198" t="s">
        <v>757</v>
      </c>
      <c r="K2198">
        <v>0</v>
      </c>
      <c r="M2198">
        <v>0</v>
      </c>
      <c r="O2198">
        <v>0</v>
      </c>
    </row>
    <row r="2199" spans="3:15" x14ac:dyDescent="0.3">
      <c r="C2199" t="s">
        <v>1807</v>
      </c>
      <c r="D2199" t="s">
        <v>366</v>
      </c>
      <c r="E2199">
        <v>135010</v>
      </c>
      <c r="H2199" t="s">
        <v>758</v>
      </c>
      <c r="K2199">
        <v>0</v>
      </c>
      <c r="M2199">
        <v>0</v>
      </c>
      <c r="O2199">
        <v>0</v>
      </c>
    </row>
    <row r="2200" spans="3:15" x14ac:dyDescent="0.3">
      <c r="C2200" t="s">
        <v>1807</v>
      </c>
      <c r="D2200" t="s">
        <v>366</v>
      </c>
      <c r="E2200">
        <v>135011</v>
      </c>
      <c r="H2200" t="s">
        <v>759</v>
      </c>
      <c r="K2200">
        <v>0</v>
      </c>
      <c r="M2200">
        <v>0</v>
      </c>
      <c r="O2200">
        <v>0</v>
      </c>
    </row>
    <row r="2201" spans="3:15" x14ac:dyDescent="0.3">
      <c r="C2201" t="s">
        <v>1807</v>
      </c>
      <c r="D2201" t="s">
        <v>366</v>
      </c>
      <c r="E2201">
        <v>135012</v>
      </c>
      <c r="H2201" t="s">
        <v>760</v>
      </c>
      <c r="K2201">
        <v>0</v>
      </c>
      <c r="M2201">
        <v>0</v>
      </c>
      <c r="O2201">
        <v>0</v>
      </c>
    </row>
    <row r="2202" spans="3:15" x14ac:dyDescent="0.3">
      <c r="C2202" t="s">
        <v>1807</v>
      </c>
      <c r="D2202" t="s">
        <v>366</v>
      </c>
      <c r="E2202">
        <v>135013</v>
      </c>
      <c r="H2202" t="s">
        <v>761</v>
      </c>
      <c r="K2202">
        <v>0</v>
      </c>
      <c r="M2202">
        <v>0</v>
      </c>
      <c r="O2202">
        <v>0</v>
      </c>
    </row>
    <row r="2203" spans="3:15" x14ac:dyDescent="0.3">
      <c r="C2203" t="s">
        <v>1807</v>
      </c>
      <c r="D2203" t="s">
        <v>366</v>
      </c>
      <c r="E2203">
        <v>135014</v>
      </c>
      <c r="H2203" t="s">
        <v>762</v>
      </c>
      <c r="K2203">
        <v>0</v>
      </c>
      <c r="M2203">
        <v>0</v>
      </c>
      <c r="O2203">
        <v>0</v>
      </c>
    </row>
    <row r="2204" spans="3:15" x14ac:dyDescent="0.3">
      <c r="C2204" t="s">
        <v>1807</v>
      </c>
      <c r="D2204" t="s">
        <v>366</v>
      </c>
      <c r="E2204">
        <v>135015</v>
      </c>
      <c r="H2204" t="s">
        <v>763</v>
      </c>
      <c r="K2204">
        <v>0</v>
      </c>
      <c r="M2204">
        <v>0</v>
      </c>
      <c r="O2204">
        <v>0</v>
      </c>
    </row>
    <row r="2205" spans="3:15" x14ac:dyDescent="0.3">
      <c r="C2205" t="s">
        <v>1807</v>
      </c>
      <c r="D2205" t="s">
        <v>366</v>
      </c>
      <c r="E2205">
        <v>135016</v>
      </c>
      <c r="H2205" t="s">
        <v>764</v>
      </c>
      <c r="K2205">
        <v>0</v>
      </c>
      <c r="M2205">
        <v>0</v>
      </c>
      <c r="O2205">
        <v>0</v>
      </c>
    </row>
    <row r="2206" spans="3:15" x14ac:dyDescent="0.3">
      <c r="C2206" t="s">
        <v>1807</v>
      </c>
      <c r="D2206" t="s">
        <v>366</v>
      </c>
      <c r="E2206">
        <v>135017</v>
      </c>
      <c r="H2206" t="s">
        <v>1943</v>
      </c>
      <c r="K2206">
        <v>0</v>
      </c>
      <c r="M2206">
        <v>0</v>
      </c>
      <c r="O2206">
        <v>0</v>
      </c>
    </row>
    <row r="2207" spans="3:15" x14ac:dyDescent="0.3">
      <c r="C2207" t="s">
        <v>1807</v>
      </c>
      <c r="D2207" t="s">
        <v>366</v>
      </c>
      <c r="E2207">
        <v>135018</v>
      </c>
      <c r="H2207" t="s">
        <v>1944</v>
      </c>
      <c r="K2207">
        <v>0</v>
      </c>
      <c r="M2207">
        <v>0</v>
      </c>
      <c r="O2207">
        <v>0</v>
      </c>
    </row>
    <row r="2208" spans="3:15" x14ac:dyDescent="0.3">
      <c r="C2208" t="s">
        <v>1807</v>
      </c>
      <c r="D2208" t="s">
        <v>366</v>
      </c>
      <c r="E2208">
        <v>135019</v>
      </c>
      <c r="H2208" t="s">
        <v>1945</v>
      </c>
      <c r="K2208">
        <v>0</v>
      </c>
      <c r="M2208">
        <v>0</v>
      </c>
      <c r="O2208">
        <v>0</v>
      </c>
    </row>
    <row r="2209" spans="3:17" x14ac:dyDescent="0.3">
      <c r="C2209" t="s">
        <v>1807</v>
      </c>
      <c r="D2209" t="s">
        <v>366</v>
      </c>
      <c r="E2209">
        <v>135139</v>
      </c>
      <c r="H2209" t="s">
        <v>1946</v>
      </c>
      <c r="K2209">
        <v>0</v>
      </c>
      <c r="M2209">
        <v>0</v>
      </c>
      <c r="O2209">
        <v>0</v>
      </c>
    </row>
    <row r="2210" spans="3:17" x14ac:dyDescent="0.3">
      <c r="C2210" t="s">
        <v>1807</v>
      </c>
      <c r="D2210" t="s">
        <v>366</v>
      </c>
      <c r="E2210">
        <v>135140</v>
      </c>
      <c r="H2210" t="s">
        <v>1946</v>
      </c>
      <c r="K2210">
        <v>0</v>
      </c>
      <c r="M2210">
        <v>0</v>
      </c>
      <c r="O2210">
        <v>0</v>
      </c>
    </row>
    <row r="2211" spans="3:17" x14ac:dyDescent="0.3">
      <c r="C2211" t="s">
        <v>1807</v>
      </c>
      <c r="D2211" t="s">
        <v>366</v>
      </c>
      <c r="E2211">
        <v>135141</v>
      </c>
      <c r="H2211" t="s">
        <v>1947</v>
      </c>
      <c r="K2211">
        <v>0</v>
      </c>
      <c r="M2211">
        <v>0</v>
      </c>
      <c r="O2211">
        <v>0</v>
      </c>
    </row>
    <row r="2212" spans="3:17" x14ac:dyDescent="0.3">
      <c r="C2212" t="s">
        <v>1807</v>
      </c>
      <c r="D2212" t="s">
        <v>366</v>
      </c>
      <c r="E2212">
        <v>135142</v>
      </c>
      <c r="H2212" t="s">
        <v>1948</v>
      </c>
      <c r="K2212">
        <v>0</v>
      </c>
      <c r="M2212">
        <v>0</v>
      </c>
      <c r="O2212">
        <v>0</v>
      </c>
    </row>
    <row r="2213" spans="3:17" x14ac:dyDescent="0.3">
      <c r="C2213" t="s">
        <v>1807</v>
      </c>
      <c r="D2213" t="s">
        <v>366</v>
      </c>
      <c r="E2213">
        <v>135153</v>
      </c>
      <c r="H2213" t="s">
        <v>1949</v>
      </c>
      <c r="K2213" s="37">
        <v>459342.09</v>
      </c>
      <c r="M2213" s="37">
        <v>312786.63</v>
      </c>
      <c r="O2213" s="37">
        <v>146555.46</v>
      </c>
      <c r="Q2213">
        <v>46.9</v>
      </c>
    </row>
    <row r="2214" spans="3:17" x14ac:dyDescent="0.3">
      <c r="C2214" t="s">
        <v>1807</v>
      </c>
      <c r="D2214" t="s">
        <v>366</v>
      </c>
      <c r="E2214">
        <v>135300</v>
      </c>
      <c r="H2214" t="s">
        <v>765</v>
      </c>
      <c r="K2214">
        <v>0</v>
      </c>
      <c r="M2214">
        <v>0</v>
      </c>
      <c r="O2214">
        <v>0</v>
      </c>
    </row>
    <row r="2215" spans="3:17" x14ac:dyDescent="0.3">
      <c r="C2215" t="s">
        <v>1807</v>
      </c>
      <c r="D2215" t="s">
        <v>366</v>
      </c>
      <c r="E2215">
        <v>135301</v>
      </c>
      <c r="H2215" t="s">
        <v>766</v>
      </c>
      <c r="K2215">
        <v>0</v>
      </c>
      <c r="M2215">
        <v>0</v>
      </c>
      <c r="O2215">
        <v>0</v>
      </c>
    </row>
    <row r="2216" spans="3:17" x14ac:dyDescent="0.3">
      <c r="C2216" t="s">
        <v>1807</v>
      </c>
      <c r="D2216" t="s">
        <v>366</v>
      </c>
      <c r="E2216">
        <v>135302</v>
      </c>
      <c r="H2216" t="s">
        <v>767</v>
      </c>
      <c r="K2216">
        <v>0</v>
      </c>
      <c r="M2216">
        <v>0</v>
      </c>
      <c r="O2216">
        <v>0</v>
      </c>
    </row>
    <row r="2217" spans="3:17" x14ac:dyDescent="0.3">
      <c r="C2217" t="s">
        <v>1807</v>
      </c>
      <c r="D2217" t="s">
        <v>366</v>
      </c>
      <c r="E2217">
        <v>135303</v>
      </c>
      <c r="H2217" t="s">
        <v>768</v>
      </c>
      <c r="K2217">
        <v>0</v>
      </c>
      <c r="M2217">
        <v>0</v>
      </c>
      <c r="O2217">
        <v>0</v>
      </c>
    </row>
    <row r="2218" spans="3:17" x14ac:dyDescent="0.3">
      <c r="C2218" t="s">
        <v>1807</v>
      </c>
      <c r="D2218" t="s">
        <v>366</v>
      </c>
      <c r="E2218">
        <v>135304</v>
      </c>
      <c r="H2218" t="s">
        <v>769</v>
      </c>
      <c r="K2218">
        <v>0</v>
      </c>
      <c r="M2218">
        <v>0</v>
      </c>
      <c r="O2218">
        <v>0</v>
      </c>
    </row>
    <row r="2219" spans="3:17" x14ac:dyDescent="0.3">
      <c r="C2219" t="s">
        <v>1807</v>
      </c>
      <c r="D2219" t="s">
        <v>366</v>
      </c>
      <c r="E2219">
        <v>135305</v>
      </c>
      <c r="H2219" t="s">
        <v>1950</v>
      </c>
      <c r="K2219">
        <v>0</v>
      </c>
      <c r="M2219">
        <v>0</v>
      </c>
      <c r="O2219">
        <v>0</v>
      </c>
    </row>
    <row r="2220" spans="3:17" x14ac:dyDescent="0.3">
      <c r="C2220" t="s">
        <v>1807</v>
      </c>
      <c r="D2220" t="s">
        <v>366</v>
      </c>
      <c r="E2220">
        <v>135306</v>
      </c>
      <c r="H2220" t="s">
        <v>1951</v>
      </c>
      <c r="K2220">
        <v>0</v>
      </c>
      <c r="M2220">
        <v>0</v>
      </c>
      <c r="O2220">
        <v>0</v>
      </c>
    </row>
    <row r="2221" spans="3:17" x14ac:dyDescent="0.3">
      <c r="C2221" t="s">
        <v>1807</v>
      </c>
      <c r="D2221" t="s">
        <v>366</v>
      </c>
      <c r="E2221">
        <v>135400</v>
      </c>
      <c r="H2221" t="s">
        <v>770</v>
      </c>
      <c r="K2221">
        <v>0</v>
      </c>
      <c r="M2221">
        <v>0</v>
      </c>
      <c r="O2221">
        <v>0</v>
      </c>
    </row>
    <row r="2222" spans="3:17" x14ac:dyDescent="0.3">
      <c r="C2222" t="s">
        <v>1807</v>
      </c>
      <c r="D2222" t="s">
        <v>366</v>
      </c>
      <c r="E2222">
        <v>135401</v>
      </c>
      <c r="H2222" t="s">
        <v>771</v>
      </c>
      <c r="K2222">
        <v>0</v>
      </c>
      <c r="M2222">
        <v>0</v>
      </c>
      <c r="O2222">
        <v>0</v>
      </c>
    </row>
    <row r="2223" spans="3:17" x14ac:dyDescent="0.3">
      <c r="C2223" t="s">
        <v>1807</v>
      </c>
      <c r="D2223" t="s">
        <v>366</v>
      </c>
      <c r="E2223">
        <v>135402</v>
      </c>
      <c r="H2223" t="s">
        <v>772</v>
      </c>
      <c r="K2223">
        <v>0</v>
      </c>
      <c r="M2223">
        <v>0</v>
      </c>
      <c r="O2223">
        <v>0</v>
      </c>
    </row>
    <row r="2224" spans="3:17" x14ac:dyDescent="0.3">
      <c r="C2224" t="s">
        <v>1807</v>
      </c>
      <c r="D2224" t="s">
        <v>366</v>
      </c>
      <c r="E2224">
        <v>135403</v>
      </c>
      <c r="H2224" t="s">
        <v>773</v>
      </c>
      <c r="K2224">
        <v>0</v>
      </c>
      <c r="M2224">
        <v>0</v>
      </c>
      <c r="O2224">
        <v>0</v>
      </c>
    </row>
    <row r="2225" spans="3:17" x14ac:dyDescent="0.3">
      <c r="C2225" t="s">
        <v>1807</v>
      </c>
      <c r="D2225" t="s">
        <v>366</v>
      </c>
      <c r="E2225">
        <v>135404</v>
      </c>
      <c r="H2225" t="s">
        <v>774</v>
      </c>
      <c r="K2225">
        <v>0</v>
      </c>
      <c r="M2225">
        <v>0</v>
      </c>
      <c r="O2225">
        <v>0</v>
      </c>
    </row>
    <row r="2226" spans="3:17" x14ac:dyDescent="0.3">
      <c r="C2226" t="s">
        <v>1807</v>
      </c>
      <c r="D2226" t="s">
        <v>366</v>
      </c>
      <c r="E2226">
        <v>135405</v>
      </c>
      <c r="H2226" t="s">
        <v>775</v>
      </c>
      <c r="K2226">
        <v>0</v>
      </c>
      <c r="M2226">
        <v>0</v>
      </c>
      <c r="O2226">
        <v>0</v>
      </c>
    </row>
    <row r="2227" spans="3:17" x14ac:dyDescent="0.3">
      <c r="C2227" t="s">
        <v>1807</v>
      </c>
      <c r="D2227" t="s">
        <v>366</v>
      </c>
      <c r="E2227">
        <v>135406</v>
      </c>
      <c r="H2227" t="s">
        <v>1952</v>
      </c>
      <c r="K2227">
        <v>0</v>
      </c>
      <c r="M2227">
        <v>0</v>
      </c>
      <c r="O2227">
        <v>0</v>
      </c>
    </row>
    <row r="2228" spans="3:17" x14ac:dyDescent="0.3">
      <c r="C2228" t="s">
        <v>1807</v>
      </c>
      <c r="D2228" t="s">
        <v>366</v>
      </c>
      <c r="E2228">
        <v>135407</v>
      </c>
      <c r="H2228" t="s">
        <v>1953</v>
      </c>
      <c r="K2228">
        <v>0</v>
      </c>
      <c r="M2228">
        <v>0</v>
      </c>
      <c r="O2228">
        <v>0</v>
      </c>
    </row>
    <row r="2229" spans="3:17" x14ac:dyDescent="0.3">
      <c r="C2229" t="s">
        <v>1807</v>
      </c>
      <c r="D2229" t="s">
        <v>366</v>
      </c>
      <c r="E2229">
        <v>135500</v>
      </c>
      <c r="H2229" t="s">
        <v>1954</v>
      </c>
      <c r="K2229">
        <v>0</v>
      </c>
      <c r="M2229">
        <v>0</v>
      </c>
      <c r="O2229">
        <v>0</v>
      </c>
    </row>
    <row r="2230" spans="3:17" x14ac:dyDescent="0.3">
      <c r="C2230" t="s">
        <v>1807</v>
      </c>
      <c r="D2230" t="s">
        <v>366</v>
      </c>
      <c r="E2230">
        <v>135501</v>
      </c>
      <c r="H2230" t="s">
        <v>1955</v>
      </c>
      <c r="K2230">
        <v>0</v>
      </c>
      <c r="M2230">
        <v>0</v>
      </c>
      <c r="O2230">
        <v>0</v>
      </c>
    </row>
    <row r="2231" spans="3:17" x14ac:dyDescent="0.3">
      <c r="C2231" t="s">
        <v>1807</v>
      </c>
      <c r="D2231" t="s">
        <v>366</v>
      </c>
      <c r="E2231">
        <v>135502</v>
      </c>
      <c r="H2231" t="s">
        <v>1956</v>
      </c>
      <c r="K2231">
        <v>0</v>
      </c>
      <c r="M2231">
        <v>0</v>
      </c>
      <c r="O2231">
        <v>0</v>
      </c>
    </row>
    <row r="2232" spans="3:17" x14ac:dyDescent="0.3">
      <c r="C2232" t="s">
        <v>1807</v>
      </c>
      <c r="D2232" t="s">
        <v>366</v>
      </c>
      <c r="E2232">
        <v>135503</v>
      </c>
      <c r="H2232" t="s">
        <v>1957</v>
      </c>
      <c r="K2232">
        <v>0</v>
      </c>
      <c r="M2232">
        <v>0</v>
      </c>
      <c r="O2232">
        <v>0</v>
      </c>
    </row>
    <row r="2233" spans="3:17" x14ac:dyDescent="0.3">
      <c r="C2233" t="s">
        <v>1807</v>
      </c>
      <c r="D2233" t="s">
        <v>366</v>
      </c>
      <c r="E2233">
        <v>135504</v>
      </c>
      <c r="H2233" t="s">
        <v>1958</v>
      </c>
      <c r="K2233">
        <v>0</v>
      </c>
      <c r="M2233">
        <v>0</v>
      </c>
      <c r="O2233">
        <v>0</v>
      </c>
    </row>
    <row r="2234" spans="3:17" x14ac:dyDescent="0.3">
      <c r="C2234" t="s">
        <v>1807</v>
      </c>
      <c r="D2234" t="s">
        <v>366</v>
      </c>
      <c r="E2234">
        <v>135505</v>
      </c>
      <c r="H2234" t="s">
        <v>1959</v>
      </c>
      <c r="K2234">
        <v>0</v>
      </c>
      <c r="M2234">
        <v>0</v>
      </c>
      <c r="O2234">
        <v>0</v>
      </c>
    </row>
    <row r="2235" spans="3:17" x14ac:dyDescent="0.3">
      <c r="C2235" t="s">
        <v>1807</v>
      </c>
      <c r="D2235" t="s">
        <v>366</v>
      </c>
      <c r="E2235">
        <v>135506</v>
      </c>
      <c r="H2235" t="s">
        <v>1960</v>
      </c>
      <c r="K2235" s="37">
        <v>903549.32</v>
      </c>
      <c r="M2235" s="37">
        <v>913725.26</v>
      </c>
      <c r="O2235" s="37">
        <v>-10175.94</v>
      </c>
      <c r="Q2235">
        <v>-1.1000000000000001</v>
      </c>
    </row>
    <row r="2236" spans="3:17" x14ac:dyDescent="0.3">
      <c r="C2236" t="s">
        <v>1807</v>
      </c>
      <c r="D2236" t="s">
        <v>366</v>
      </c>
      <c r="E2236">
        <v>135600</v>
      </c>
      <c r="H2236" t="s">
        <v>1961</v>
      </c>
      <c r="K2236">
        <v>0</v>
      </c>
      <c r="M2236">
        <v>0</v>
      </c>
      <c r="O2236">
        <v>0</v>
      </c>
    </row>
    <row r="2237" spans="3:17" x14ac:dyDescent="0.3">
      <c r="C2237" t="s">
        <v>1807</v>
      </c>
      <c r="D2237" t="s">
        <v>366</v>
      </c>
      <c r="E2237">
        <v>135601</v>
      </c>
      <c r="H2237" t="s">
        <v>1962</v>
      </c>
      <c r="K2237">
        <v>0</v>
      </c>
      <c r="M2237">
        <v>0</v>
      </c>
      <c r="O2237">
        <v>0</v>
      </c>
    </row>
    <row r="2238" spans="3:17" x14ac:dyDescent="0.3">
      <c r="C2238" t="s">
        <v>1807</v>
      </c>
      <c r="D2238" t="s">
        <v>366</v>
      </c>
      <c r="E2238">
        <v>135602</v>
      </c>
      <c r="H2238" t="s">
        <v>1963</v>
      </c>
      <c r="K2238" s="37">
        <v>2730312.19</v>
      </c>
      <c r="M2238" s="37">
        <v>2783825.39</v>
      </c>
      <c r="O2238" s="37">
        <v>-53513.2</v>
      </c>
      <c r="Q2238">
        <v>-1.9</v>
      </c>
    </row>
    <row r="2239" spans="3:17" x14ac:dyDescent="0.3">
      <c r="C2239" t="s">
        <v>1807</v>
      </c>
      <c r="D2239" t="s">
        <v>366</v>
      </c>
      <c r="E2239">
        <v>135603</v>
      </c>
      <c r="H2239" t="s">
        <v>1964</v>
      </c>
      <c r="K2239">
        <v>0</v>
      </c>
      <c r="M2239">
        <v>0</v>
      </c>
      <c r="O2239">
        <v>0</v>
      </c>
    </row>
    <row r="2240" spans="3:17" x14ac:dyDescent="0.3">
      <c r="C2240" t="s">
        <v>1807</v>
      </c>
      <c r="D2240" t="s">
        <v>366</v>
      </c>
      <c r="E2240">
        <v>135604</v>
      </c>
      <c r="H2240" t="s">
        <v>1965</v>
      </c>
      <c r="K2240">
        <v>0</v>
      </c>
      <c r="M2240">
        <v>0</v>
      </c>
      <c r="O2240">
        <v>0</v>
      </c>
    </row>
    <row r="2241" spans="3:18" x14ac:dyDescent="0.3">
      <c r="C2241" t="s">
        <v>1807</v>
      </c>
      <c r="D2241" t="s">
        <v>366</v>
      </c>
      <c r="E2241">
        <v>135605</v>
      </c>
      <c r="H2241" t="s">
        <v>1966</v>
      </c>
      <c r="K2241">
        <v>0</v>
      </c>
      <c r="M2241">
        <v>0</v>
      </c>
      <c r="O2241">
        <v>0</v>
      </c>
    </row>
    <row r="2242" spans="3:18" x14ac:dyDescent="0.3">
      <c r="C2242" t="s">
        <v>1807</v>
      </c>
      <c r="D2242" t="s">
        <v>366</v>
      </c>
      <c r="E2242">
        <v>135700</v>
      </c>
      <c r="H2242" t="s">
        <v>1967</v>
      </c>
      <c r="K2242">
        <v>0</v>
      </c>
      <c r="M2242">
        <v>0</v>
      </c>
      <c r="O2242">
        <v>0</v>
      </c>
    </row>
    <row r="2243" spans="3:18" x14ac:dyDescent="0.3">
      <c r="C2243" t="s">
        <v>1807</v>
      </c>
      <c r="D2243" t="s">
        <v>366</v>
      </c>
      <c r="E2243">
        <v>135701</v>
      </c>
      <c r="H2243" t="s">
        <v>1968</v>
      </c>
      <c r="K2243">
        <v>0</v>
      </c>
      <c r="M2243">
        <v>0</v>
      </c>
      <c r="O2243">
        <v>0</v>
      </c>
    </row>
    <row r="2244" spans="3:18" x14ac:dyDescent="0.3">
      <c r="C2244" t="s">
        <v>1807</v>
      </c>
      <c r="D2244" t="s">
        <v>366</v>
      </c>
      <c r="E2244">
        <v>135702</v>
      </c>
      <c r="H2244" t="s">
        <v>1969</v>
      </c>
      <c r="K2244" s="37">
        <v>3912560.59</v>
      </c>
      <c r="M2244" s="37">
        <v>2797931.82</v>
      </c>
      <c r="O2244" s="37">
        <v>1114628.77</v>
      </c>
      <c r="Q2244">
        <v>39.799999999999997</v>
      </c>
    </row>
    <row r="2245" spans="3:18" x14ac:dyDescent="0.3">
      <c r="C2245" t="s">
        <v>1807</v>
      </c>
      <c r="D2245" t="s">
        <v>366</v>
      </c>
      <c r="E2245">
        <v>135703</v>
      </c>
      <c r="H2245" t="s">
        <v>1970</v>
      </c>
      <c r="K2245">
        <v>0</v>
      </c>
      <c r="M2245">
        <v>0</v>
      </c>
      <c r="O2245">
        <v>0</v>
      </c>
    </row>
    <row r="2246" spans="3:18" x14ac:dyDescent="0.3">
      <c r="C2246" t="s">
        <v>1807</v>
      </c>
      <c r="D2246" t="s">
        <v>366</v>
      </c>
      <c r="E2246">
        <v>135704</v>
      </c>
      <c r="H2246" t="s">
        <v>1971</v>
      </c>
      <c r="K2246">
        <v>0</v>
      </c>
      <c r="M2246">
        <v>0</v>
      </c>
      <c r="O2246">
        <v>0</v>
      </c>
    </row>
    <row r="2247" spans="3:18" x14ac:dyDescent="0.3">
      <c r="C2247" t="s">
        <v>1807</v>
      </c>
      <c r="D2247" t="s">
        <v>366</v>
      </c>
      <c r="E2247">
        <v>1135604</v>
      </c>
      <c r="H2247" t="s">
        <v>1972</v>
      </c>
      <c r="K2247">
        <v>0</v>
      </c>
      <c r="M2247">
        <v>0</v>
      </c>
      <c r="O2247">
        <v>0</v>
      </c>
    </row>
    <row r="2248" spans="3:18" x14ac:dyDescent="0.3">
      <c r="C2248" t="s">
        <v>1807</v>
      </c>
      <c r="D2248" t="s">
        <v>366</v>
      </c>
      <c r="E2248">
        <v>1135704</v>
      </c>
      <c r="H2248" t="s">
        <v>1973</v>
      </c>
      <c r="K2248">
        <v>0</v>
      </c>
      <c r="M2248">
        <v>0</v>
      </c>
      <c r="O2248">
        <v>0</v>
      </c>
    </row>
    <row r="2249" spans="3:18" x14ac:dyDescent="0.3">
      <c r="E2249" t="s">
        <v>796</v>
      </c>
      <c r="K2249" s="37">
        <v>8005764.1900000004</v>
      </c>
      <c r="M2249" s="37">
        <v>6816228.96</v>
      </c>
      <c r="O2249" s="37">
        <v>1189535.23</v>
      </c>
      <c r="Q2249">
        <v>17.5</v>
      </c>
      <c r="R2249" t="s">
        <v>438</v>
      </c>
    </row>
    <row r="2250" spans="3:18" x14ac:dyDescent="0.3">
      <c r="C2250" t="s">
        <v>1807</v>
      </c>
      <c r="D2250" t="s">
        <v>366</v>
      </c>
      <c r="E2250">
        <v>135100</v>
      </c>
      <c r="H2250" t="s">
        <v>797</v>
      </c>
      <c r="K2250">
        <v>0</v>
      </c>
      <c r="M2250">
        <v>0</v>
      </c>
      <c r="O2250">
        <v>0</v>
      </c>
    </row>
    <row r="2251" spans="3:18" x14ac:dyDescent="0.3">
      <c r="C2251" t="s">
        <v>1807</v>
      </c>
      <c r="D2251" t="s">
        <v>366</v>
      </c>
      <c r="E2251">
        <v>135101</v>
      </c>
      <c r="H2251" t="s">
        <v>798</v>
      </c>
      <c r="K2251">
        <v>0</v>
      </c>
      <c r="M2251">
        <v>0</v>
      </c>
      <c r="O2251">
        <v>0</v>
      </c>
    </row>
    <row r="2252" spans="3:18" x14ac:dyDescent="0.3">
      <c r="C2252" t="s">
        <v>1807</v>
      </c>
      <c r="D2252" t="s">
        <v>366</v>
      </c>
      <c r="E2252">
        <v>135102</v>
      </c>
      <c r="H2252" t="s">
        <v>799</v>
      </c>
      <c r="K2252">
        <v>0</v>
      </c>
      <c r="M2252">
        <v>0</v>
      </c>
      <c r="O2252">
        <v>0</v>
      </c>
    </row>
    <row r="2253" spans="3:18" x14ac:dyDescent="0.3">
      <c r="C2253" t="s">
        <v>1807</v>
      </c>
      <c r="D2253" t="s">
        <v>366</v>
      </c>
      <c r="E2253">
        <v>135103</v>
      </c>
      <c r="H2253" t="s">
        <v>800</v>
      </c>
      <c r="K2253">
        <v>0</v>
      </c>
      <c r="M2253">
        <v>0</v>
      </c>
      <c r="O2253">
        <v>0</v>
      </c>
    </row>
    <row r="2254" spans="3:18" x14ac:dyDescent="0.3">
      <c r="C2254" t="s">
        <v>1807</v>
      </c>
      <c r="D2254" t="s">
        <v>366</v>
      </c>
      <c r="E2254">
        <v>135104</v>
      </c>
      <c r="H2254" t="s">
        <v>801</v>
      </c>
      <c r="K2254">
        <v>0</v>
      </c>
      <c r="M2254">
        <v>0</v>
      </c>
      <c r="O2254">
        <v>0</v>
      </c>
    </row>
    <row r="2255" spans="3:18" x14ac:dyDescent="0.3">
      <c r="C2255" t="s">
        <v>1807</v>
      </c>
      <c r="D2255" t="s">
        <v>366</v>
      </c>
      <c r="E2255">
        <v>135105</v>
      </c>
      <c r="H2255" t="s">
        <v>802</v>
      </c>
      <c r="K2255">
        <v>0</v>
      </c>
      <c r="M2255">
        <v>0</v>
      </c>
      <c r="O2255">
        <v>0</v>
      </c>
    </row>
    <row r="2256" spans="3:18" x14ac:dyDescent="0.3">
      <c r="C2256" t="s">
        <v>1807</v>
      </c>
      <c r="D2256" t="s">
        <v>366</v>
      </c>
      <c r="E2256">
        <v>135106</v>
      </c>
      <c r="H2256" t="s">
        <v>803</v>
      </c>
      <c r="K2256">
        <v>0</v>
      </c>
      <c r="M2256">
        <v>0</v>
      </c>
      <c r="O2256">
        <v>0</v>
      </c>
    </row>
    <row r="2257" spans="3:17" x14ac:dyDescent="0.3">
      <c r="C2257" t="s">
        <v>1807</v>
      </c>
      <c r="D2257" t="s">
        <v>366</v>
      </c>
      <c r="E2257">
        <v>135107</v>
      </c>
      <c r="H2257" t="s">
        <v>804</v>
      </c>
      <c r="K2257">
        <v>0</v>
      </c>
      <c r="M2257">
        <v>0</v>
      </c>
      <c r="O2257">
        <v>0</v>
      </c>
    </row>
    <row r="2258" spans="3:17" x14ac:dyDescent="0.3">
      <c r="C2258" t="s">
        <v>1807</v>
      </c>
      <c r="D2258" t="s">
        <v>366</v>
      </c>
      <c r="E2258">
        <v>135108</v>
      </c>
      <c r="H2258" t="s">
        <v>805</v>
      </c>
      <c r="K2258">
        <v>0</v>
      </c>
      <c r="M2258">
        <v>0</v>
      </c>
      <c r="O2258">
        <v>0</v>
      </c>
    </row>
    <row r="2259" spans="3:17" x14ac:dyDescent="0.3">
      <c r="C2259" t="s">
        <v>1807</v>
      </c>
      <c r="D2259" t="s">
        <v>366</v>
      </c>
      <c r="E2259">
        <v>135109</v>
      </c>
      <c r="H2259" t="s">
        <v>806</v>
      </c>
      <c r="K2259">
        <v>0</v>
      </c>
      <c r="M2259">
        <v>0</v>
      </c>
      <c r="O2259">
        <v>0</v>
      </c>
    </row>
    <row r="2260" spans="3:17" x14ac:dyDescent="0.3">
      <c r="C2260" t="s">
        <v>1807</v>
      </c>
      <c r="D2260" t="s">
        <v>366</v>
      </c>
      <c r="E2260">
        <v>135110</v>
      </c>
      <c r="H2260" t="s">
        <v>807</v>
      </c>
      <c r="K2260">
        <v>0</v>
      </c>
      <c r="M2260">
        <v>0</v>
      </c>
      <c r="O2260">
        <v>0</v>
      </c>
    </row>
    <row r="2261" spans="3:17" x14ac:dyDescent="0.3">
      <c r="C2261" t="s">
        <v>1807</v>
      </c>
      <c r="D2261" t="s">
        <v>366</v>
      </c>
      <c r="E2261">
        <v>135111</v>
      </c>
      <c r="H2261" t="s">
        <v>808</v>
      </c>
      <c r="K2261">
        <v>0</v>
      </c>
      <c r="M2261">
        <v>0</v>
      </c>
      <c r="O2261">
        <v>0</v>
      </c>
    </row>
    <row r="2262" spans="3:17" x14ac:dyDescent="0.3">
      <c r="C2262" t="s">
        <v>1807</v>
      </c>
      <c r="D2262" t="s">
        <v>366</v>
      </c>
      <c r="E2262">
        <v>135112</v>
      </c>
      <c r="H2262" t="s">
        <v>809</v>
      </c>
      <c r="K2262">
        <v>0</v>
      </c>
      <c r="M2262">
        <v>0</v>
      </c>
      <c r="O2262">
        <v>0</v>
      </c>
    </row>
    <row r="2263" spans="3:17" x14ac:dyDescent="0.3">
      <c r="C2263" t="s">
        <v>1807</v>
      </c>
      <c r="D2263" t="s">
        <v>366</v>
      </c>
      <c r="E2263">
        <v>135113</v>
      </c>
      <c r="H2263" t="s">
        <v>810</v>
      </c>
      <c r="K2263">
        <v>0</v>
      </c>
      <c r="M2263">
        <v>0</v>
      </c>
      <c r="O2263">
        <v>0</v>
      </c>
    </row>
    <row r="2264" spans="3:17" x14ac:dyDescent="0.3">
      <c r="C2264" t="s">
        <v>1807</v>
      </c>
      <c r="D2264" t="s">
        <v>366</v>
      </c>
      <c r="E2264">
        <v>135114</v>
      </c>
      <c r="H2264" t="s">
        <v>811</v>
      </c>
      <c r="K2264">
        <v>0</v>
      </c>
      <c r="M2264">
        <v>0</v>
      </c>
      <c r="O2264">
        <v>0</v>
      </c>
    </row>
    <row r="2265" spans="3:17" x14ac:dyDescent="0.3">
      <c r="C2265" t="s">
        <v>1807</v>
      </c>
      <c r="D2265" t="s">
        <v>366</v>
      </c>
      <c r="E2265">
        <v>135115</v>
      </c>
      <c r="H2265" t="s">
        <v>812</v>
      </c>
      <c r="K2265">
        <v>0</v>
      </c>
      <c r="M2265">
        <v>0</v>
      </c>
      <c r="O2265">
        <v>0</v>
      </c>
    </row>
    <row r="2266" spans="3:17" x14ac:dyDescent="0.3">
      <c r="C2266" t="s">
        <v>1807</v>
      </c>
      <c r="D2266" t="s">
        <v>366</v>
      </c>
      <c r="E2266">
        <v>135116</v>
      </c>
      <c r="H2266" t="s">
        <v>813</v>
      </c>
      <c r="K2266">
        <v>0</v>
      </c>
      <c r="M2266">
        <v>0</v>
      </c>
      <c r="O2266">
        <v>0</v>
      </c>
    </row>
    <row r="2267" spans="3:17" x14ac:dyDescent="0.3">
      <c r="C2267" t="s">
        <v>1807</v>
      </c>
      <c r="D2267" t="s">
        <v>366</v>
      </c>
      <c r="E2267">
        <v>135118</v>
      </c>
      <c r="H2267" t="s">
        <v>814</v>
      </c>
      <c r="K2267">
        <v>0</v>
      </c>
      <c r="M2267">
        <v>0</v>
      </c>
      <c r="O2267">
        <v>0</v>
      </c>
    </row>
    <row r="2268" spans="3:17" x14ac:dyDescent="0.3">
      <c r="C2268" t="s">
        <v>1807</v>
      </c>
      <c r="D2268" t="s">
        <v>366</v>
      </c>
      <c r="E2268">
        <v>135120</v>
      </c>
      <c r="H2268" t="s">
        <v>797</v>
      </c>
      <c r="K2268" s="37">
        <v>4553373.22</v>
      </c>
      <c r="M2268" s="37">
        <v>3662188.6</v>
      </c>
      <c r="O2268" s="37">
        <v>891184.62</v>
      </c>
      <c r="Q2268">
        <v>24.3</v>
      </c>
    </row>
    <row r="2269" spans="3:17" x14ac:dyDescent="0.3">
      <c r="C2269" t="s">
        <v>1807</v>
      </c>
      <c r="D2269" t="s">
        <v>366</v>
      </c>
      <c r="E2269">
        <v>135121</v>
      </c>
      <c r="H2269" t="s">
        <v>798</v>
      </c>
      <c r="K2269">
        <v>0</v>
      </c>
      <c r="M2269">
        <v>0</v>
      </c>
      <c r="O2269">
        <v>0</v>
      </c>
    </row>
    <row r="2270" spans="3:17" x14ac:dyDescent="0.3">
      <c r="C2270" t="s">
        <v>1807</v>
      </c>
      <c r="D2270" t="s">
        <v>366</v>
      </c>
      <c r="E2270">
        <v>135122</v>
      </c>
      <c r="H2270" t="s">
        <v>799</v>
      </c>
      <c r="K2270">
        <v>0</v>
      </c>
      <c r="M2270">
        <v>0</v>
      </c>
      <c r="O2270">
        <v>0</v>
      </c>
    </row>
    <row r="2271" spans="3:17" x14ac:dyDescent="0.3">
      <c r="C2271" t="s">
        <v>1807</v>
      </c>
      <c r="D2271" t="s">
        <v>366</v>
      </c>
      <c r="E2271">
        <v>135123</v>
      </c>
      <c r="H2271" t="s">
        <v>800</v>
      </c>
      <c r="K2271">
        <v>0</v>
      </c>
      <c r="M2271">
        <v>0</v>
      </c>
      <c r="O2271">
        <v>0</v>
      </c>
    </row>
    <row r="2272" spans="3:17" x14ac:dyDescent="0.3">
      <c r="C2272" t="s">
        <v>1807</v>
      </c>
      <c r="D2272" t="s">
        <v>366</v>
      </c>
      <c r="E2272">
        <v>135124</v>
      </c>
      <c r="H2272" t="s">
        <v>801</v>
      </c>
      <c r="K2272">
        <v>0</v>
      </c>
      <c r="M2272">
        <v>0</v>
      </c>
      <c r="O2272">
        <v>0</v>
      </c>
    </row>
    <row r="2273" spans="3:15" x14ac:dyDescent="0.3">
      <c r="C2273" t="s">
        <v>1807</v>
      </c>
      <c r="D2273" t="s">
        <v>366</v>
      </c>
      <c r="E2273">
        <v>135125</v>
      </c>
      <c r="H2273" t="s">
        <v>802</v>
      </c>
      <c r="K2273">
        <v>0</v>
      </c>
      <c r="M2273">
        <v>0</v>
      </c>
      <c r="O2273">
        <v>0</v>
      </c>
    </row>
    <row r="2274" spans="3:15" x14ac:dyDescent="0.3">
      <c r="C2274" t="s">
        <v>1807</v>
      </c>
      <c r="D2274" t="s">
        <v>366</v>
      </c>
      <c r="E2274">
        <v>135126</v>
      </c>
      <c r="H2274" t="s">
        <v>815</v>
      </c>
      <c r="K2274">
        <v>0</v>
      </c>
      <c r="M2274">
        <v>0</v>
      </c>
      <c r="O2274">
        <v>0</v>
      </c>
    </row>
    <row r="2275" spans="3:15" x14ac:dyDescent="0.3">
      <c r="C2275" t="s">
        <v>1807</v>
      </c>
      <c r="D2275" t="s">
        <v>366</v>
      </c>
      <c r="E2275">
        <v>135127</v>
      </c>
      <c r="H2275" t="s">
        <v>804</v>
      </c>
      <c r="K2275">
        <v>0</v>
      </c>
      <c r="M2275">
        <v>0</v>
      </c>
      <c r="O2275">
        <v>0</v>
      </c>
    </row>
    <row r="2276" spans="3:15" x14ac:dyDescent="0.3">
      <c r="C2276" t="s">
        <v>1807</v>
      </c>
      <c r="D2276" t="s">
        <v>366</v>
      </c>
      <c r="E2276">
        <v>135128</v>
      </c>
      <c r="H2276" t="s">
        <v>805</v>
      </c>
      <c r="K2276">
        <v>0</v>
      </c>
      <c r="M2276">
        <v>0</v>
      </c>
      <c r="O2276">
        <v>0</v>
      </c>
    </row>
    <row r="2277" spans="3:15" x14ac:dyDescent="0.3">
      <c r="C2277" t="s">
        <v>1807</v>
      </c>
      <c r="D2277" t="s">
        <v>366</v>
      </c>
      <c r="E2277">
        <v>135129</v>
      </c>
      <c r="H2277" t="s">
        <v>806</v>
      </c>
      <c r="K2277">
        <v>0</v>
      </c>
      <c r="M2277">
        <v>0</v>
      </c>
      <c r="O2277">
        <v>0</v>
      </c>
    </row>
    <row r="2278" spans="3:15" x14ac:dyDescent="0.3">
      <c r="C2278" t="s">
        <v>1807</v>
      </c>
      <c r="D2278" t="s">
        <v>366</v>
      </c>
      <c r="E2278">
        <v>135130</v>
      </c>
      <c r="H2278" t="s">
        <v>807</v>
      </c>
      <c r="K2278">
        <v>0</v>
      </c>
      <c r="M2278">
        <v>0</v>
      </c>
      <c r="O2278">
        <v>0</v>
      </c>
    </row>
    <row r="2279" spans="3:15" x14ac:dyDescent="0.3">
      <c r="C2279" t="s">
        <v>1807</v>
      </c>
      <c r="D2279" t="s">
        <v>366</v>
      </c>
      <c r="E2279">
        <v>135131</v>
      </c>
      <c r="H2279" t="s">
        <v>808</v>
      </c>
      <c r="K2279">
        <v>0</v>
      </c>
      <c r="M2279">
        <v>0</v>
      </c>
      <c r="O2279">
        <v>0</v>
      </c>
    </row>
    <row r="2280" spans="3:15" x14ac:dyDescent="0.3">
      <c r="C2280" t="s">
        <v>1807</v>
      </c>
      <c r="D2280" t="s">
        <v>366</v>
      </c>
      <c r="E2280">
        <v>135132</v>
      </c>
      <c r="H2280" t="s">
        <v>809</v>
      </c>
      <c r="K2280">
        <v>0</v>
      </c>
      <c r="M2280">
        <v>0</v>
      </c>
      <c r="O2280">
        <v>0</v>
      </c>
    </row>
    <row r="2281" spans="3:15" x14ac:dyDescent="0.3">
      <c r="C2281" t="s">
        <v>1807</v>
      </c>
      <c r="D2281" t="s">
        <v>366</v>
      </c>
      <c r="E2281">
        <v>135133</v>
      </c>
      <c r="H2281" t="s">
        <v>810</v>
      </c>
      <c r="K2281">
        <v>0</v>
      </c>
      <c r="M2281">
        <v>0</v>
      </c>
      <c r="O2281">
        <v>0</v>
      </c>
    </row>
    <row r="2282" spans="3:15" x14ac:dyDescent="0.3">
      <c r="C2282" t="s">
        <v>1807</v>
      </c>
      <c r="D2282" t="s">
        <v>366</v>
      </c>
      <c r="E2282">
        <v>135134</v>
      </c>
      <c r="H2282" t="s">
        <v>811</v>
      </c>
      <c r="K2282">
        <v>0</v>
      </c>
      <c r="M2282">
        <v>0</v>
      </c>
      <c r="O2282">
        <v>0</v>
      </c>
    </row>
    <row r="2283" spans="3:15" x14ac:dyDescent="0.3">
      <c r="C2283" t="s">
        <v>1807</v>
      </c>
      <c r="D2283" t="s">
        <v>366</v>
      </c>
      <c r="E2283">
        <v>135135</v>
      </c>
      <c r="H2283" t="s">
        <v>812</v>
      </c>
      <c r="K2283">
        <v>0</v>
      </c>
      <c r="M2283">
        <v>0</v>
      </c>
      <c r="O2283">
        <v>0</v>
      </c>
    </row>
    <row r="2284" spans="3:15" x14ac:dyDescent="0.3">
      <c r="C2284" t="s">
        <v>1807</v>
      </c>
      <c r="D2284" t="s">
        <v>366</v>
      </c>
      <c r="E2284">
        <v>135136</v>
      </c>
      <c r="H2284" t="s">
        <v>813</v>
      </c>
      <c r="K2284">
        <v>0</v>
      </c>
      <c r="M2284">
        <v>0</v>
      </c>
      <c r="O2284">
        <v>0</v>
      </c>
    </row>
    <row r="2285" spans="3:15" x14ac:dyDescent="0.3">
      <c r="C2285" t="s">
        <v>1807</v>
      </c>
      <c r="D2285" t="s">
        <v>366</v>
      </c>
      <c r="E2285">
        <v>135138</v>
      </c>
      <c r="H2285" t="s">
        <v>814</v>
      </c>
      <c r="K2285">
        <v>0</v>
      </c>
      <c r="M2285">
        <v>0</v>
      </c>
      <c r="O2285">
        <v>0</v>
      </c>
    </row>
    <row r="2286" spans="3:15" x14ac:dyDescent="0.3">
      <c r="C2286" t="s">
        <v>1807</v>
      </c>
      <c r="D2286" t="s">
        <v>366</v>
      </c>
      <c r="E2286">
        <v>135144</v>
      </c>
      <c r="H2286" t="s">
        <v>1974</v>
      </c>
      <c r="K2286">
        <v>0</v>
      </c>
      <c r="M2286">
        <v>0</v>
      </c>
      <c r="O2286">
        <v>0</v>
      </c>
    </row>
    <row r="2287" spans="3:15" x14ac:dyDescent="0.3">
      <c r="C2287" t="s">
        <v>1807</v>
      </c>
      <c r="D2287" t="s">
        <v>366</v>
      </c>
      <c r="E2287">
        <v>135147</v>
      </c>
      <c r="H2287" t="s">
        <v>1975</v>
      </c>
      <c r="K2287">
        <v>0</v>
      </c>
      <c r="M2287">
        <v>0</v>
      </c>
      <c r="O2287">
        <v>0</v>
      </c>
    </row>
    <row r="2288" spans="3:15" x14ac:dyDescent="0.3">
      <c r="C2288" t="s">
        <v>1807</v>
      </c>
      <c r="D2288" t="s">
        <v>366</v>
      </c>
      <c r="E2288">
        <v>135148</v>
      </c>
      <c r="H2288" t="s">
        <v>1976</v>
      </c>
      <c r="K2288">
        <v>0</v>
      </c>
      <c r="M2288">
        <v>0</v>
      </c>
      <c r="O2288">
        <v>0</v>
      </c>
    </row>
    <row r="2289" spans="3:18" x14ac:dyDescent="0.3">
      <c r="E2289" t="s">
        <v>821</v>
      </c>
      <c r="K2289" s="37">
        <v>4553373.22</v>
      </c>
      <c r="M2289" s="37">
        <v>3662188.6</v>
      </c>
      <c r="O2289" s="37">
        <v>891184.62</v>
      </c>
      <c r="Q2289">
        <v>24.3</v>
      </c>
      <c r="R2289" t="s">
        <v>438</v>
      </c>
    </row>
    <row r="2290" spans="3:18" x14ac:dyDescent="0.3">
      <c r="C2290" t="s">
        <v>1807</v>
      </c>
      <c r="D2290" t="s">
        <v>366</v>
      </c>
      <c r="E2290">
        <v>135117</v>
      </c>
      <c r="H2290" t="s">
        <v>822</v>
      </c>
      <c r="K2290">
        <v>0</v>
      </c>
      <c r="M2290">
        <v>0</v>
      </c>
      <c r="O2290">
        <v>0</v>
      </c>
    </row>
    <row r="2291" spans="3:18" x14ac:dyDescent="0.3">
      <c r="C2291" t="s">
        <v>1807</v>
      </c>
      <c r="D2291" t="s">
        <v>366</v>
      </c>
      <c r="E2291">
        <v>135137</v>
      </c>
      <c r="H2291" t="s">
        <v>822</v>
      </c>
      <c r="K2291">
        <v>0</v>
      </c>
      <c r="M2291">
        <v>0</v>
      </c>
      <c r="O2291">
        <v>0</v>
      </c>
    </row>
    <row r="2292" spans="3:18" x14ac:dyDescent="0.3">
      <c r="C2292" t="s">
        <v>1807</v>
      </c>
      <c r="D2292" t="s">
        <v>366</v>
      </c>
      <c r="E2292">
        <v>135149</v>
      </c>
      <c r="H2292" t="s">
        <v>1977</v>
      </c>
      <c r="K2292">
        <v>0</v>
      </c>
      <c r="M2292">
        <v>0</v>
      </c>
      <c r="O2292">
        <v>0</v>
      </c>
    </row>
    <row r="2293" spans="3:18" x14ac:dyDescent="0.3">
      <c r="E2293" t="s">
        <v>823</v>
      </c>
      <c r="K2293">
        <v>0</v>
      </c>
      <c r="M2293">
        <v>0</v>
      </c>
      <c r="O2293">
        <v>0</v>
      </c>
      <c r="R2293" t="s">
        <v>438</v>
      </c>
    </row>
    <row r="2294" spans="3:18" x14ac:dyDescent="0.3">
      <c r="C2294" t="s">
        <v>1807</v>
      </c>
      <c r="D2294" t="s">
        <v>366</v>
      </c>
      <c r="E2294">
        <v>135143</v>
      </c>
      <c r="H2294" t="s">
        <v>1978</v>
      </c>
      <c r="K2294">
        <v>0</v>
      </c>
      <c r="M2294">
        <v>0</v>
      </c>
      <c r="O2294">
        <v>0</v>
      </c>
    </row>
    <row r="2295" spans="3:18" x14ac:dyDescent="0.3">
      <c r="C2295" t="s">
        <v>1807</v>
      </c>
      <c r="D2295" t="s">
        <v>366</v>
      </c>
      <c r="E2295">
        <v>135150</v>
      </c>
      <c r="H2295" t="s">
        <v>1979</v>
      </c>
      <c r="K2295">
        <v>0</v>
      </c>
      <c r="M2295">
        <v>0</v>
      </c>
      <c r="O2295">
        <v>0</v>
      </c>
    </row>
    <row r="2296" spans="3:18" x14ac:dyDescent="0.3">
      <c r="K2296">
        <v>0</v>
      </c>
      <c r="M2296">
        <v>0</v>
      </c>
      <c r="O2296">
        <v>0</v>
      </c>
      <c r="R2296" t="s">
        <v>438</v>
      </c>
    </row>
    <row r="2297" spans="3:18" x14ac:dyDescent="0.3">
      <c r="C2297" t="s">
        <v>1807</v>
      </c>
      <c r="D2297" t="s">
        <v>366</v>
      </c>
      <c r="E2297">
        <v>135146</v>
      </c>
      <c r="H2297" t="s">
        <v>1980</v>
      </c>
      <c r="K2297">
        <v>0</v>
      </c>
      <c r="M2297">
        <v>0</v>
      </c>
      <c r="O2297">
        <v>0</v>
      </c>
    </row>
    <row r="2298" spans="3:18" x14ac:dyDescent="0.3">
      <c r="C2298" t="s">
        <v>1807</v>
      </c>
      <c r="D2298" t="s">
        <v>366</v>
      </c>
      <c r="E2298">
        <v>135151</v>
      </c>
      <c r="H2298" t="s">
        <v>1981</v>
      </c>
      <c r="K2298">
        <v>0</v>
      </c>
      <c r="M2298">
        <v>0</v>
      </c>
      <c r="O2298">
        <v>0</v>
      </c>
    </row>
    <row r="2299" spans="3:18" x14ac:dyDescent="0.3">
      <c r="K2299">
        <v>0</v>
      </c>
      <c r="M2299">
        <v>0</v>
      </c>
      <c r="O2299">
        <v>0</v>
      </c>
      <c r="R2299" t="s">
        <v>438</v>
      </c>
    </row>
    <row r="2300" spans="3:18" x14ac:dyDescent="0.3">
      <c r="C2300" t="s">
        <v>1807</v>
      </c>
      <c r="D2300" t="s">
        <v>366</v>
      </c>
      <c r="E2300">
        <v>135145</v>
      </c>
      <c r="H2300" t="s">
        <v>1982</v>
      </c>
      <c r="K2300">
        <v>0</v>
      </c>
      <c r="M2300">
        <v>0</v>
      </c>
      <c r="O2300">
        <v>0</v>
      </c>
    </row>
    <row r="2301" spans="3:18" x14ac:dyDescent="0.3">
      <c r="C2301" t="s">
        <v>1807</v>
      </c>
      <c r="D2301" t="s">
        <v>366</v>
      </c>
      <c r="E2301">
        <v>135152</v>
      </c>
      <c r="H2301" t="s">
        <v>1983</v>
      </c>
      <c r="K2301">
        <v>0</v>
      </c>
      <c r="M2301">
        <v>0</v>
      </c>
      <c r="O2301">
        <v>0</v>
      </c>
    </row>
    <row r="2302" spans="3:18" x14ac:dyDescent="0.3">
      <c r="C2302" t="s">
        <v>1807</v>
      </c>
      <c r="D2302" t="s">
        <v>366</v>
      </c>
      <c r="E2302">
        <v>135154</v>
      </c>
      <c r="H2302" t="s">
        <v>1984</v>
      </c>
      <c r="K2302">
        <v>0</v>
      </c>
      <c r="M2302">
        <v>0</v>
      </c>
      <c r="O2302">
        <v>0</v>
      </c>
    </row>
    <row r="2303" spans="3:18" x14ac:dyDescent="0.3">
      <c r="K2303">
        <v>0</v>
      </c>
      <c r="M2303">
        <v>0</v>
      </c>
      <c r="O2303">
        <v>0</v>
      </c>
      <c r="R2303" t="s">
        <v>438</v>
      </c>
    </row>
    <row r="2304" spans="3:18" x14ac:dyDescent="0.3">
      <c r="C2304" t="s">
        <v>1807</v>
      </c>
      <c r="D2304" t="s">
        <v>366</v>
      </c>
      <c r="E2304">
        <v>132006</v>
      </c>
      <c r="H2304" t="s">
        <v>824</v>
      </c>
      <c r="K2304">
        <v>0</v>
      </c>
      <c r="M2304">
        <v>0</v>
      </c>
      <c r="O2304">
        <v>0</v>
      </c>
    </row>
    <row r="2305" spans="3:17" x14ac:dyDescent="0.3">
      <c r="C2305" t="s">
        <v>1807</v>
      </c>
      <c r="D2305" t="s">
        <v>366</v>
      </c>
      <c r="E2305">
        <v>135200</v>
      </c>
      <c r="H2305" t="s">
        <v>825</v>
      </c>
      <c r="K2305">
        <v>0</v>
      </c>
      <c r="M2305">
        <v>0</v>
      </c>
      <c r="O2305">
        <v>0</v>
      </c>
    </row>
    <row r="2306" spans="3:17" x14ac:dyDescent="0.3">
      <c r="C2306" t="s">
        <v>1807</v>
      </c>
      <c r="D2306" t="s">
        <v>366</v>
      </c>
      <c r="E2306">
        <v>135201</v>
      </c>
      <c r="H2306" t="s">
        <v>1985</v>
      </c>
      <c r="K2306">
        <v>0</v>
      </c>
      <c r="M2306">
        <v>0</v>
      </c>
      <c r="O2306">
        <v>0</v>
      </c>
    </row>
    <row r="2307" spans="3:17" x14ac:dyDescent="0.3">
      <c r="C2307" t="s">
        <v>1807</v>
      </c>
      <c r="D2307" t="s">
        <v>366</v>
      </c>
      <c r="E2307">
        <v>135450</v>
      </c>
      <c r="H2307" t="s">
        <v>826</v>
      </c>
      <c r="K2307">
        <v>0</v>
      </c>
      <c r="M2307">
        <v>0</v>
      </c>
      <c r="O2307">
        <v>0</v>
      </c>
    </row>
    <row r="2308" spans="3:17" x14ac:dyDescent="0.3">
      <c r="C2308" t="s">
        <v>1807</v>
      </c>
      <c r="D2308" t="s">
        <v>366</v>
      </c>
      <c r="E2308">
        <v>136253</v>
      </c>
      <c r="H2308" t="s">
        <v>827</v>
      </c>
      <c r="K2308">
        <v>0</v>
      </c>
      <c r="M2308">
        <v>0</v>
      </c>
      <c r="O2308">
        <v>0</v>
      </c>
    </row>
    <row r="2309" spans="3:17" x14ac:dyDescent="0.3">
      <c r="C2309" t="s">
        <v>1807</v>
      </c>
      <c r="D2309" t="s">
        <v>366</v>
      </c>
      <c r="E2309">
        <v>138000</v>
      </c>
      <c r="H2309" t="s">
        <v>828</v>
      </c>
      <c r="K2309" s="37">
        <v>9661.5499999999993</v>
      </c>
      <c r="M2309" s="37">
        <v>9661.5499999999993</v>
      </c>
      <c r="O2309">
        <v>0</v>
      </c>
    </row>
    <row r="2310" spans="3:17" x14ac:dyDescent="0.3">
      <c r="C2310" t="s">
        <v>1807</v>
      </c>
      <c r="D2310" t="s">
        <v>366</v>
      </c>
      <c r="E2310">
        <v>138001</v>
      </c>
      <c r="H2310" t="s">
        <v>829</v>
      </c>
      <c r="K2310" s="37">
        <v>3280.8</v>
      </c>
      <c r="M2310" s="37">
        <v>3280.8</v>
      </c>
      <c r="O2310">
        <v>0</v>
      </c>
    </row>
    <row r="2311" spans="3:17" x14ac:dyDescent="0.3">
      <c r="C2311" t="s">
        <v>1807</v>
      </c>
      <c r="D2311" t="s">
        <v>366</v>
      </c>
      <c r="E2311">
        <v>138002</v>
      </c>
      <c r="H2311" t="s">
        <v>830</v>
      </c>
      <c r="K2311" s="37">
        <v>144500</v>
      </c>
      <c r="M2311" s="37">
        <v>144500</v>
      </c>
      <c r="O2311">
        <v>0</v>
      </c>
    </row>
    <row r="2312" spans="3:17" x14ac:dyDescent="0.3">
      <c r="C2312" t="s">
        <v>1807</v>
      </c>
      <c r="D2312" t="s">
        <v>366</v>
      </c>
      <c r="E2312">
        <v>138003</v>
      </c>
      <c r="H2312" t="s">
        <v>831</v>
      </c>
      <c r="K2312" s="37">
        <v>509069.78</v>
      </c>
      <c r="M2312" s="37">
        <v>509069.78</v>
      </c>
      <c r="O2312">
        <v>0</v>
      </c>
    </row>
    <row r="2313" spans="3:17" x14ac:dyDescent="0.3">
      <c r="C2313" t="s">
        <v>1807</v>
      </c>
      <c r="D2313" t="s">
        <v>366</v>
      </c>
      <c r="E2313">
        <v>138004</v>
      </c>
      <c r="H2313" t="s">
        <v>1986</v>
      </c>
      <c r="K2313">
        <v>0</v>
      </c>
      <c r="M2313">
        <v>0</v>
      </c>
      <c r="O2313">
        <v>0</v>
      </c>
    </row>
    <row r="2314" spans="3:17" x14ac:dyDescent="0.3">
      <c r="C2314" t="s">
        <v>1807</v>
      </c>
      <c r="D2314" t="s">
        <v>366</v>
      </c>
      <c r="E2314">
        <v>138005</v>
      </c>
      <c r="H2314" t="s">
        <v>1987</v>
      </c>
      <c r="K2314" s="37">
        <v>20900</v>
      </c>
      <c r="M2314" s="37">
        <v>20900</v>
      </c>
      <c r="O2314">
        <v>0</v>
      </c>
    </row>
    <row r="2315" spans="3:17" x14ac:dyDescent="0.3">
      <c r="C2315" t="s">
        <v>1807</v>
      </c>
      <c r="D2315" t="s">
        <v>366</v>
      </c>
      <c r="E2315">
        <v>138010</v>
      </c>
      <c r="H2315" t="s">
        <v>832</v>
      </c>
      <c r="K2315" s="37">
        <v>189168.57</v>
      </c>
      <c r="M2315" s="37">
        <v>189168.57</v>
      </c>
      <c r="O2315">
        <v>0</v>
      </c>
    </row>
    <row r="2316" spans="3:17" x14ac:dyDescent="0.3">
      <c r="C2316" t="s">
        <v>1807</v>
      </c>
      <c r="D2316" t="s">
        <v>366</v>
      </c>
      <c r="E2316">
        <v>138100</v>
      </c>
      <c r="H2316" t="s">
        <v>833</v>
      </c>
      <c r="K2316" s="37">
        <v>4079927.8</v>
      </c>
      <c r="M2316" s="37">
        <v>4359826.12</v>
      </c>
      <c r="O2316" s="37">
        <v>-279898.32</v>
      </c>
      <c r="Q2316">
        <v>-6.4</v>
      </c>
    </row>
    <row r="2317" spans="3:17" x14ac:dyDescent="0.3">
      <c r="C2317" t="s">
        <v>1807</v>
      </c>
      <c r="D2317" t="s">
        <v>366</v>
      </c>
      <c r="E2317">
        <v>138101</v>
      </c>
      <c r="H2317" t="s">
        <v>1988</v>
      </c>
      <c r="K2317">
        <v>0</v>
      </c>
      <c r="M2317">
        <v>0</v>
      </c>
      <c r="O2317">
        <v>0</v>
      </c>
    </row>
    <row r="2318" spans="3:17" x14ac:dyDescent="0.3">
      <c r="C2318" t="s">
        <v>1807</v>
      </c>
      <c r="D2318" t="s">
        <v>366</v>
      </c>
      <c r="E2318">
        <v>138200</v>
      </c>
      <c r="H2318" t="s">
        <v>834</v>
      </c>
      <c r="K2318" s="37">
        <v>35819.230000000003</v>
      </c>
      <c r="M2318" s="37">
        <v>35819.230000000003</v>
      </c>
      <c r="O2318">
        <v>0</v>
      </c>
    </row>
    <row r="2319" spans="3:17" x14ac:dyDescent="0.3">
      <c r="C2319" t="s">
        <v>1807</v>
      </c>
      <c r="D2319" t="s">
        <v>366</v>
      </c>
      <c r="E2319">
        <v>138201</v>
      </c>
      <c r="H2319" t="s">
        <v>835</v>
      </c>
      <c r="K2319">
        <v>0</v>
      </c>
      <c r="M2319">
        <v>0</v>
      </c>
      <c r="O2319">
        <v>0</v>
      </c>
    </row>
    <row r="2320" spans="3:17" x14ac:dyDescent="0.3">
      <c r="C2320" t="s">
        <v>1807</v>
      </c>
      <c r="D2320" t="s">
        <v>366</v>
      </c>
      <c r="E2320">
        <v>138202</v>
      </c>
      <c r="H2320" t="s">
        <v>836</v>
      </c>
      <c r="K2320">
        <v>0</v>
      </c>
      <c r="M2320">
        <v>0</v>
      </c>
      <c r="O2320">
        <v>0</v>
      </c>
    </row>
    <row r="2321" spans="3:17" x14ac:dyDescent="0.3">
      <c r="C2321" t="s">
        <v>1807</v>
      </c>
      <c r="D2321" t="s">
        <v>366</v>
      </c>
      <c r="E2321">
        <v>138203</v>
      </c>
      <c r="H2321" t="s">
        <v>837</v>
      </c>
      <c r="K2321">
        <v>0</v>
      </c>
      <c r="M2321">
        <v>0</v>
      </c>
      <c r="O2321">
        <v>0</v>
      </c>
    </row>
    <row r="2322" spans="3:17" x14ac:dyDescent="0.3">
      <c r="C2322" t="s">
        <v>1807</v>
      </c>
      <c r="D2322" t="s">
        <v>366</v>
      </c>
      <c r="E2322">
        <v>138204</v>
      </c>
      <c r="H2322" t="s">
        <v>838</v>
      </c>
      <c r="K2322">
        <v>0</v>
      </c>
      <c r="M2322">
        <v>0</v>
      </c>
      <c r="O2322">
        <v>0</v>
      </c>
    </row>
    <row r="2323" spans="3:17" x14ac:dyDescent="0.3">
      <c r="C2323" t="s">
        <v>1807</v>
      </c>
      <c r="D2323" t="s">
        <v>366</v>
      </c>
      <c r="E2323">
        <v>138205</v>
      </c>
      <c r="H2323" t="s">
        <v>839</v>
      </c>
      <c r="K2323">
        <v>75</v>
      </c>
      <c r="M2323">
        <v>75</v>
      </c>
      <c r="O2323">
        <v>0</v>
      </c>
    </row>
    <row r="2324" spans="3:17" x14ac:dyDescent="0.3">
      <c r="C2324" t="s">
        <v>1807</v>
      </c>
      <c r="D2324" t="s">
        <v>366</v>
      </c>
      <c r="E2324">
        <v>138206</v>
      </c>
      <c r="H2324" t="s">
        <v>840</v>
      </c>
      <c r="K2324">
        <v>0</v>
      </c>
      <c r="M2324">
        <v>0</v>
      </c>
      <c r="O2324">
        <v>0</v>
      </c>
    </row>
    <row r="2325" spans="3:17" x14ac:dyDescent="0.3">
      <c r="C2325" t="s">
        <v>1807</v>
      </c>
      <c r="D2325" t="s">
        <v>366</v>
      </c>
      <c r="E2325">
        <v>138207</v>
      </c>
      <c r="H2325" t="s">
        <v>841</v>
      </c>
      <c r="K2325">
        <v>0</v>
      </c>
      <c r="M2325">
        <v>0</v>
      </c>
      <c r="O2325">
        <v>0</v>
      </c>
    </row>
    <row r="2326" spans="3:17" x14ac:dyDescent="0.3">
      <c r="C2326" t="s">
        <v>1807</v>
      </c>
      <c r="D2326" t="s">
        <v>366</v>
      </c>
      <c r="E2326">
        <v>138208</v>
      </c>
      <c r="H2326" t="s">
        <v>842</v>
      </c>
      <c r="K2326" s="37">
        <v>171028.4</v>
      </c>
      <c r="M2326" s="37">
        <v>171028.4</v>
      </c>
      <c r="O2326">
        <v>0</v>
      </c>
    </row>
    <row r="2327" spans="3:17" x14ac:dyDescent="0.3">
      <c r="C2327" t="s">
        <v>1807</v>
      </c>
      <c r="D2327" t="s">
        <v>366</v>
      </c>
      <c r="E2327">
        <v>138210</v>
      </c>
      <c r="H2327" t="s">
        <v>843</v>
      </c>
      <c r="K2327">
        <v>0</v>
      </c>
      <c r="M2327">
        <v>0</v>
      </c>
      <c r="O2327">
        <v>0</v>
      </c>
    </row>
    <row r="2328" spans="3:17" x14ac:dyDescent="0.3">
      <c r="C2328" t="s">
        <v>1807</v>
      </c>
      <c r="D2328" t="s">
        <v>366</v>
      </c>
      <c r="E2328">
        <v>138216</v>
      </c>
      <c r="H2328" t="s">
        <v>869</v>
      </c>
      <c r="K2328" s="37">
        <v>-2398549.31</v>
      </c>
      <c r="M2328" s="37">
        <v>-2398549.31</v>
      </c>
      <c r="O2328">
        <v>0</v>
      </c>
    </row>
    <row r="2329" spans="3:17" x14ac:dyDescent="0.3">
      <c r="C2329" t="s">
        <v>1807</v>
      </c>
      <c r="D2329" t="s">
        <v>366</v>
      </c>
      <c r="E2329">
        <v>138220</v>
      </c>
      <c r="H2329" t="s">
        <v>844</v>
      </c>
      <c r="K2329">
        <v>0</v>
      </c>
      <c r="M2329">
        <v>0</v>
      </c>
      <c r="O2329">
        <v>0</v>
      </c>
    </row>
    <row r="2330" spans="3:17" x14ac:dyDescent="0.3">
      <c r="C2330" t="s">
        <v>1807</v>
      </c>
      <c r="D2330" t="s">
        <v>366</v>
      </c>
      <c r="E2330">
        <v>138221</v>
      </c>
      <c r="H2330" t="s">
        <v>845</v>
      </c>
      <c r="K2330">
        <v>0</v>
      </c>
      <c r="M2330">
        <v>0</v>
      </c>
      <c r="O2330">
        <v>0</v>
      </c>
    </row>
    <row r="2331" spans="3:17" x14ac:dyDescent="0.3">
      <c r="C2331" t="s">
        <v>1807</v>
      </c>
      <c r="D2331" t="s">
        <v>366</v>
      </c>
      <c r="E2331">
        <v>138300</v>
      </c>
      <c r="H2331" t="s">
        <v>846</v>
      </c>
      <c r="K2331">
        <v>0</v>
      </c>
      <c r="M2331">
        <v>0</v>
      </c>
      <c r="O2331">
        <v>0</v>
      </c>
    </row>
    <row r="2332" spans="3:17" x14ac:dyDescent="0.3">
      <c r="C2332" t="s">
        <v>1807</v>
      </c>
      <c r="D2332" t="s">
        <v>366</v>
      </c>
      <c r="E2332">
        <v>138301</v>
      </c>
      <c r="H2332" t="s">
        <v>847</v>
      </c>
      <c r="K2332">
        <v>0</v>
      </c>
      <c r="M2332">
        <v>0</v>
      </c>
      <c r="O2332">
        <v>0</v>
      </c>
    </row>
    <row r="2333" spans="3:17" x14ac:dyDescent="0.3">
      <c r="C2333" t="s">
        <v>1807</v>
      </c>
      <c r="D2333" t="s">
        <v>366</v>
      </c>
      <c r="E2333">
        <v>138302</v>
      </c>
      <c r="H2333" t="s">
        <v>1989</v>
      </c>
      <c r="K2333" s="37">
        <v>419616702.95999998</v>
      </c>
      <c r="M2333" s="37">
        <v>522266135.81999999</v>
      </c>
      <c r="O2333" s="37">
        <v>-102649432.86</v>
      </c>
      <c r="Q2333">
        <v>-19.7</v>
      </c>
    </row>
    <row r="2334" spans="3:17" x14ac:dyDescent="0.3">
      <c r="C2334" t="s">
        <v>1807</v>
      </c>
      <c r="D2334" t="s">
        <v>366</v>
      </c>
      <c r="E2334">
        <v>138304</v>
      </c>
      <c r="H2334" t="s">
        <v>1990</v>
      </c>
      <c r="K2334" s="37">
        <v>969444.76</v>
      </c>
      <c r="M2334" s="37">
        <v>967748.06</v>
      </c>
      <c r="O2334" s="37">
        <v>1696.7</v>
      </c>
      <c r="Q2334">
        <v>0.2</v>
      </c>
    </row>
    <row r="2335" spans="3:17" x14ac:dyDescent="0.3">
      <c r="C2335" t="s">
        <v>1807</v>
      </c>
      <c r="D2335" t="s">
        <v>366</v>
      </c>
      <c r="E2335">
        <v>138306</v>
      </c>
      <c r="H2335" t="s">
        <v>1991</v>
      </c>
      <c r="K2335" s="37">
        <v>-164239.9</v>
      </c>
      <c r="M2335" s="37">
        <v>-144588.69</v>
      </c>
      <c r="O2335" s="37">
        <v>-19651.21</v>
      </c>
      <c r="Q2335">
        <v>-13.6</v>
      </c>
    </row>
    <row r="2336" spans="3:17" x14ac:dyDescent="0.3">
      <c r="C2336" t="s">
        <v>1807</v>
      </c>
      <c r="D2336" t="s">
        <v>366</v>
      </c>
      <c r="E2336">
        <v>138307</v>
      </c>
      <c r="H2336" t="s">
        <v>1992</v>
      </c>
      <c r="K2336" s="37">
        <v>-85790449.689999998</v>
      </c>
      <c r="M2336" s="37">
        <v>-130814391.72</v>
      </c>
      <c r="O2336" s="37">
        <v>45023942.030000001</v>
      </c>
      <c r="Q2336">
        <v>34.4</v>
      </c>
    </row>
    <row r="2337" spans="3:17" x14ac:dyDescent="0.3">
      <c r="C2337" t="s">
        <v>1807</v>
      </c>
      <c r="D2337" t="s">
        <v>366</v>
      </c>
      <c r="E2337">
        <v>138308</v>
      </c>
      <c r="H2337" t="s">
        <v>1993</v>
      </c>
      <c r="K2337" s="37">
        <v>19239.5</v>
      </c>
      <c r="M2337" s="37">
        <v>20989.5</v>
      </c>
      <c r="O2337" s="37">
        <v>-1750</v>
      </c>
      <c r="Q2337">
        <v>-8.3000000000000007</v>
      </c>
    </row>
    <row r="2338" spans="3:17" x14ac:dyDescent="0.3">
      <c r="C2338" t="s">
        <v>1807</v>
      </c>
      <c r="D2338" t="s">
        <v>366</v>
      </c>
      <c r="E2338">
        <v>138340</v>
      </c>
      <c r="H2338" t="s">
        <v>1994</v>
      </c>
      <c r="K2338">
        <v>0</v>
      </c>
      <c r="M2338">
        <v>0</v>
      </c>
      <c r="O2338">
        <v>0</v>
      </c>
    </row>
    <row r="2339" spans="3:17" x14ac:dyDescent="0.3">
      <c r="C2339" t="s">
        <v>1807</v>
      </c>
      <c r="D2339" t="s">
        <v>366</v>
      </c>
      <c r="E2339">
        <v>138350</v>
      </c>
      <c r="H2339" t="s">
        <v>848</v>
      </c>
      <c r="K2339">
        <v>0</v>
      </c>
      <c r="M2339">
        <v>0</v>
      </c>
      <c r="O2339">
        <v>0</v>
      </c>
    </row>
    <row r="2340" spans="3:17" x14ac:dyDescent="0.3">
      <c r="C2340" t="s">
        <v>1807</v>
      </c>
      <c r="D2340" t="s">
        <v>366</v>
      </c>
      <c r="E2340">
        <v>138400</v>
      </c>
      <c r="H2340" t="s">
        <v>849</v>
      </c>
      <c r="K2340">
        <v>0</v>
      </c>
      <c r="M2340">
        <v>0</v>
      </c>
      <c r="O2340">
        <v>0</v>
      </c>
    </row>
    <row r="2341" spans="3:17" x14ac:dyDescent="0.3">
      <c r="C2341" t="s">
        <v>1807</v>
      </c>
      <c r="D2341" t="s">
        <v>366</v>
      </c>
      <c r="E2341">
        <v>138401</v>
      </c>
      <c r="H2341" t="s">
        <v>850</v>
      </c>
      <c r="K2341" s="37">
        <v>209278.1</v>
      </c>
      <c r="M2341" s="37">
        <v>212100.09</v>
      </c>
      <c r="O2341" s="37">
        <v>-2821.99</v>
      </c>
      <c r="Q2341">
        <v>-1.3</v>
      </c>
    </row>
    <row r="2342" spans="3:17" x14ac:dyDescent="0.3">
      <c r="C2342" t="s">
        <v>1807</v>
      </c>
      <c r="D2342" t="s">
        <v>366</v>
      </c>
      <c r="E2342">
        <v>138402</v>
      </c>
      <c r="H2342" t="s">
        <v>851</v>
      </c>
      <c r="K2342">
        <v>0</v>
      </c>
      <c r="M2342">
        <v>0</v>
      </c>
      <c r="O2342">
        <v>0</v>
      </c>
    </row>
    <row r="2343" spans="3:17" x14ac:dyDescent="0.3">
      <c r="C2343" t="s">
        <v>1807</v>
      </c>
      <c r="D2343" t="s">
        <v>366</v>
      </c>
      <c r="E2343">
        <v>138403</v>
      </c>
      <c r="H2343" t="s">
        <v>852</v>
      </c>
      <c r="K2343">
        <v>0</v>
      </c>
      <c r="M2343">
        <v>250</v>
      </c>
      <c r="O2343">
        <v>-250</v>
      </c>
      <c r="Q2343">
        <v>-100</v>
      </c>
    </row>
    <row r="2344" spans="3:17" x14ac:dyDescent="0.3">
      <c r="C2344" t="s">
        <v>1807</v>
      </c>
      <c r="D2344" t="s">
        <v>366</v>
      </c>
      <c r="E2344">
        <v>138404</v>
      </c>
      <c r="H2344" t="s">
        <v>853</v>
      </c>
      <c r="K2344" s="37">
        <v>2083.37</v>
      </c>
      <c r="M2344" s="37">
        <v>2166.6999999999998</v>
      </c>
      <c r="O2344">
        <v>-83.33</v>
      </c>
      <c r="Q2344">
        <v>-3.8</v>
      </c>
    </row>
    <row r="2345" spans="3:17" x14ac:dyDescent="0.3">
      <c r="C2345" t="s">
        <v>1807</v>
      </c>
      <c r="D2345" t="s">
        <v>366</v>
      </c>
      <c r="E2345">
        <v>138405</v>
      </c>
      <c r="H2345" t="s">
        <v>854</v>
      </c>
      <c r="K2345">
        <v>0</v>
      </c>
      <c r="M2345">
        <v>0</v>
      </c>
      <c r="O2345">
        <v>0</v>
      </c>
    </row>
    <row r="2346" spans="3:17" x14ac:dyDescent="0.3">
      <c r="C2346" t="s">
        <v>1807</v>
      </c>
      <c r="D2346" t="s">
        <v>366</v>
      </c>
      <c r="E2346">
        <v>138406</v>
      </c>
      <c r="H2346" t="s">
        <v>855</v>
      </c>
      <c r="K2346">
        <v>0</v>
      </c>
      <c r="M2346">
        <v>0</v>
      </c>
      <c r="O2346">
        <v>0</v>
      </c>
    </row>
    <row r="2347" spans="3:17" x14ac:dyDescent="0.3">
      <c r="C2347" t="s">
        <v>1807</v>
      </c>
      <c r="D2347" t="s">
        <v>366</v>
      </c>
      <c r="E2347">
        <v>138407</v>
      </c>
      <c r="H2347" t="s">
        <v>856</v>
      </c>
      <c r="K2347">
        <v>0</v>
      </c>
      <c r="M2347">
        <v>0</v>
      </c>
      <c r="O2347">
        <v>0</v>
      </c>
    </row>
    <row r="2348" spans="3:17" x14ac:dyDescent="0.3">
      <c r="C2348" t="s">
        <v>1807</v>
      </c>
      <c r="D2348" t="s">
        <v>366</v>
      </c>
      <c r="E2348">
        <v>138408</v>
      </c>
      <c r="H2348" t="s">
        <v>857</v>
      </c>
      <c r="K2348" s="37">
        <v>3145.06</v>
      </c>
      <c r="M2348" s="37">
        <v>3337.63</v>
      </c>
      <c r="O2348">
        <v>-192.57</v>
      </c>
      <c r="Q2348">
        <v>-5.8</v>
      </c>
    </row>
    <row r="2349" spans="3:17" x14ac:dyDescent="0.3">
      <c r="C2349" t="s">
        <v>1807</v>
      </c>
      <c r="D2349" t="s">
        <v>366</v>
      </c>
      <c r="E2349">
        <v>138409</v>
      </c>
      <c r="H2349" t="s">
        <v>858</v>
      </c>
      <c r="K2349">
        <v>0</v>
      </c>
      <c r="M2349">
        <v>0</v>
      </c>
      <c r="O2349">
        <v>0</v>
      </c>
    </row>
    <row r="2350" spans="3:17" x14ac:dyDescent="0.3">
      <c r="C2350" t="s">
        <v>1807</v>
      </c>
      <c r="D2350" t="s">
        <v>366</v>
      </c>
      <c r="E2350">
        <v>138410</v>
      </c>
      <c r="H2350" t="s">
        <v>859</v>
      </c>
      <c r="K2350" s="37">
        <v>116763.65</v>
      </c>
      <c r="M2350" s="37">
        <v>130435.65</v>
      </c>
      <c r="O2350" s="37">
        <v>-13672</v>
      </c>
      <c r="Q2350">
        <v>-10.5</v>
      </c>
    </row>
    <row r="2351" spans="3:17" x14ac:dyDescent="0.3">
      <c r="C2351" t="s">
        <v>1807</v>
      </c>
      <c r="D2351" t="s">
        <v>366</v>
      </c>
      <c r="E2351">
        <v>138411</v>
      </c>
      <c r="H2351" t="s">
        <v>860</v>
      </c>
      <c r="K2351">
        <v>0</v>
      </c>
      <c r="M2351">
        <v>0</v>
      </c>
      <c r="O2351">
        <v>0</v>
      </c>
    </row>
    <row r="2352" spans="3:17" x14ac:dyDescent="0.3">
      <c r="C2352" t="s">
        <v>1807</v>
      </c>
      <c r="D2352" t="s">
        <v>366</v>
      </c>
      <c r="E2352">
        <v>138412</v>
      </c>
      <c r="H2352" t="s">
        <v>861</v>
      </c>
      <c r="K2352">
        <v>0</v>
      </c>
      <c r="M2352">
        <v>0</v>
      </c>
      <c r="O2352">
        <v>0</v>
      </c>
    </row>
    <row r="2353" spans="3:18" x14ac:dyDescent="0.3">
      <c r="C2353" t="s">
        <v>1807</v>
      </c>
      <c r="D2353" t="s">
        <v>366</v>
      </c>
      <c r="E2353">
        <v>138413</v>
      </c>
      <c r="H2353" t="s">
        <v>862</v>
      </c>
      <c r="K2353">
        <v>0</v>
      </c>
      <c r="M2353">
        <v>0</v>
      </c>
      <c r="O2353">
        <v>0</v>
      </c>
    </row>
    <row r="2354" spans="3:18" x14ac:dyDescent="0.3">
      <c r="C2354" t="s">
        <v>1807</v>
      </c>
      <c r="D2354" t="s">
        <v>366</v>
      </c>
      <c r="E2354">
        <v>138414</v>
      </c>
      <c r="H2354" t="s">
        <v>863</v>
      </c>
      <c r="K2354" s="37">
        <v>10750</v>
      </c>
      <c r="M2354" s="37">
        <v>10750</v>
      </c>
      <c r="O2354">
        <v>0</v>
      </c>
    </row>
    <row r="2355" spans="3:18" x14ac:dyDescent="0.3">
      <c r="C2355" t="s">
        <v>1807</v>
      </c>
      <c r="D2355" t="s">
        <v>366</v>
      </c>
      <c r="E2355">
        <v>138415</v>
      </c>
      <c r="H2355" t="s">
        <v>864</v>
      </c>
      <c r="K2355" s="37">
        <v>233009.49</v>
      </c>
      <c r="M2355" s="37">
        <v>263469.18</v>
      </c>
      <c r="O2355" s="37">
        <v>-30459.69</v>
      </c>
      <c r="Q2355">
        <v>-11.6</v>
      </c>
    </row>
    <row r="2356" spans="3:18" x14ac:dyDescent="0.3">
      <c r="C2356" t="s">
        <v>1807</v>
      </c>
      <c r="D2356" t="s">
        <v>366</v>
      </c>
      <c r="E2356">
        <v>138416</v>
      </c>
      <c r="H2356" t="s">
        <v>1995</v>
      </c>
      <c r="K2356">
        <v>0</v>
      </c>
      <c r="M2356">
        <v>0</v>
      </c>
      <c r="O2356">
        <v>0</v>
      </c>
    </row>
    <row r="2357" spans="3:18" x14ac:dyDescent="0.3">
      <c r="C2357" t="s">
        <v>1807</v>
      </c>
      <c r="D2357" t="s">
        <v>366</v>
      </c>
      <c r="E2357">
        <v>139000</v>
      </c>
      <c r="H2357" t="s">
        <v>865</v>
      </c>
      <c r="K2357">
        <v>0</v>
      </c>
      <c r="M2357">
        <v>0</v>
      </c>
      <c r="O2357">
        <v>0</v>
      </c>
    </row>
    <row r="2358" spans="3:18" x14ac:dyDescent="0.3">
      <c r="C2358" t="s">
        <v>1807</v>
      </c>
      <c r="D2358" t="s">
        <v>366</v>
      </c>
      <c r="E2358">
        <v>139001</v>
      </c>
      <c r="H2358" t="s">
        <v>1996</v>
      </c>
      <c r="K2358">
        <v>0</v>
      </c>
      <c r="M2358">
        <v>0</v>
      </c>
      <c r="O2358">
        <v>0</v>
      </c>
    </row>
    <row r="2359" spans="3:18" x14ac:dyDescent="0.3">
      <c r="C2359" t="s">
        <v>1807</v>
      </c>
      <c r="D2359" t="s">
        <v>366</v>
      </c>
      <c r="E2359">
        <v>140800</v>
      </c>
      <c r="H2359" t="s">
        <v>1997</v>
      </c>
      <c r="K2359">
        <v>0</v>
      </c>
      <c r="M2359">
        <v>0</v>
      </c>
      <c r="O2359">
        <v>0</v>
      </c>
    </row>
    <row r="2360" spans="3:18" x14ac:dyDescent="0.3">
      <c r="C2360" t="s">
        <v>1807</v>
      </c>
      <c r="D2360" t="s">
        <v>366</v>
      </c>
      <c r="E2360">
        <v>140801</v>
      </c>
      <c r="H2360" t="s">
        <v>1998</v>
      </c>
      <c r="K2360">
        <v>0</v>
      </c>
      <c r="M2360">
        <v>0</v>
      </c>
      <c r="O2360">
        <v>0</v>
      </c>
    </row>
    <row r="2361" spans="3:18" x14ac:dyDescent="0.3">
      <c r="C2361" t="s">
        <v>1807</v>
      </c>
      <c r="D2361" t="s">
        <v>366</v>
      </c>
      <c r="E2361">
        <v>140802</v>
      </c>
      <c r="H2361" t="s">
        <v>1999</v>
      </c>
      <c r="K2361">
        <v>0</v>
      </c>
      <c r="M2361">
        <v>0</v>
      </c>
      <c r="O2361">
        <v>0</v>
      </c>
    </row>
    <row r="2362" spans="3:18" x14ac:dyDescent="0.3">
      <c r="C2362" t="s">
        <v>1807</v>
      </c>
      <c r="D2362" t="s">
        <v>366</v>
      </c>
      <c r="E2362">
        <v>140803</v>
      </c>
      <c r="H2362" t="s">
        <v>2000</v>
      </c>
      <c r="K2362">
        <v>0</v>
      </c>
      <c r="M2362">
        <v>0</v>
      </c>
      <c r="O2362">
        <v>0</v>
      </c>
    </row>
    <row r="2363" spans="3:18" x14ac:dyDescent="0.3">
      <c r="C2363" t="s">
        <v>1807</v>
      </c>
      <c r="D2363" t="s">
        <v>366</v>
      </c>
      <c r="E2363">
        <v>140804</v>
      </c>
      <c r="H2363" t="s">
        <v>2001</v>
      </c>
      <c r="K2363">
        <v>0</v>
      </c>
      <c r="M2363">
        <v>0</v>
      </c>
      <c r="O2363">
        <v>0</v>
      </c>
    </row>
    <row r="2364" spans="3:18" x14ac:dyDescent="0.3">
      <c r="C2364" t="s">
        <v>1807</v>
      </c>
      <c r="D2364" t="s">
        <v>366</v>
      </c>
      <c r="E2364">
        <v>140805</v>
      </c>
      <c r="H2364" t="s">
        <v>2002</v>
      </c>
      <c r="K2364">
        <v>0</v>
      </c>
      <c r="M2364">
        <v>0</v>
      </c>
      <c r="O2364">
        <v>0</v>
      </c>
    </row>
    <row r="2365" spans="3:18" x14ac:dyDescent="0.3">
      <c r="C2365" t="s">
        <v>1807</v>
      </c>
      <c r="D2365" t="s">
        <v>366</v>
      </c>
      <c r="E2365">
        <v>140806</v>
      </c>
      <c r="H2365" t="s">
        <v>2003</v>
      </c>
      <c r="K2365">
        <v>0</v>
      </c>
      <c r="M2365">
        <v>0</v>
      </c>
      <c r="O2365">
        <v>0</v>
      </c>
    </row>
    <row r="2366" spans="3:18" x14ac:dyDescent="0.3">
      <c r="C2366" t="s">
        <v>1807</v>
      </c>
      <c r="D2366" t="s">
        <v>366</v>
      </c>
      <c r="E2366">
        <v>140807</v>
      </c>
      <c r="H2366" t="s">
        <v>2004</v>
      </c>
      <c r="K2366">
        <v>0</v>
      </c>
      <c r="M2366">
        <v>0</v>
      </c>
      <c r="O2366">
        <v>0</v>
      </c>
    </row>
    <row r="2367" spans="3:18" x14ac:dyDescent="0.3">
      <c r="C2367" t="s">
        <v>1807</v>
      </c>
      <c r="D2367" t="s">
        <v>366</v>
      </c>
      <c r="E2367">
        <v>140808</v>
      </c>
      <c r="H2367" t="s">
        <v>2005</v>
      </c>
      <c r="K2367">
        <v>0</v>
      </c>
      <c r="M2367">
        <v>0</v>
      </c>
      <c r="O2367">
        <v>0</v>
      </c>
    </row>
    <row r="2368" spans="3:18" x14ac:dyDescent="0.3">
      <c r="E2368" t="s">
        <v>872</v>
      </c>
      <c r="K2368" s="37">
        <v>337990609.12</v>
      </c>
      <c r="M2368" s="37">
        <v>395963182.36000001</v>
      </c>
      <c r="O2368" s="37">
        <v>-57972573.240000002</v>
      </c>
      <c r="Q2368">
        <v>-14.6</v>
      </c>
      <c r="R2368" t="s">
        <v>438</v>
      </c>
    </row>
    <row r="2369" spans="3:18" x14ac:dyDescent="0.3">
      <c r="C2369" t="s">
        <v>1807</v>
      </c>
      <c r="D2369" t="s">
        <v>366</v>
      </c>
      <c r="E2369">
        <v>136257</v>
      </c>
      <c r="H2369" t="s">
        <v>877</v>
      </c>
      <c r="K2369" s="37">
        <v>273290.82</v>
      </c>
      <c r="M2369" s="37">
        <v>174722.69</v>
      </c>
      <c r="O2369" s="37">
        <v>98568.13</v>
      </c>
      <c r="Q2369">
        <v>56.4</v>
      </c>
    </row>
    <row r="2370" spans="3:18" x14ac:dyDescent="0.3">
      <c r="C2370" t="s">
        <v>1807</v>
      </c>
      <c r="D2370" t="s">
        <v>366</v>
      </c>
      <c r="E2370">
        <v>138209</v>
      </c>
      <c r="H2370" t="s">
        <v>873</v>
      </c>
      <c r="K2370" s="37">
        <v>44791442.729999997</v>
      </c>
      <c r="M2370" s="37">
        <v>44087748.780000001</v>
      </c>
      <c r="O2370" s="37">
        <v>703693.95</v>
      </c>
      <c r="Q2370">
        <v>1.6</v>
      </c>
    </row>
    <row r="2371" spans="3:18" x14ac:dyDescent="0.3">
      <c r="C2371" t="s">
        <v>1807</v>
      </c>
      <c r="D2371" t="s">
        <v>366</v>
      </c>
      <c r="E2371">
        <v>138303</v>
      </c>
      <c r="H2371" t="s">
        <v>2006</v>
      </c>
      <c r="K2371">
        <v>0</v>
      </c>
      <c r="M2371">
        <v>0</v>
      </c>
      <c r="O2371">
        <v>0</v>
      </c>
    </row>
    <row r="2372" spans="3:18" x14ac:dyDescent="0.3">
      <c r="C2372" t="s">
        <v>1807</v>
      </c>
      <c r="D2372" t="s">
        <v>366</v>
      </c>
      <c r="E2372">
        <v>138702</v>
      </c>
      <c r="H2372" t="s">
        <v>880</v>
      </c>
      <c r="K2372">
        <v>20</v>
      </c>
      <c r="M2372">
        <v>520</v>
      </c>
      <c r="O2372">
        <v>-500</v>
      </c>
      <c r="Q2372">
        <v>-96.2</v>
      </c>
    </row>
    <row r="2373" spans="3:18" x14ac:dyDescent="0.3">
      <c r="E2373" t="s">
        <v>881</v>
      </c>
      <c r="K2373" s="37">
        <v>45064753.549999997</v>
      </c>
      <c r="M2373" s="37">
        <v>44262991.469999999</v>
      </c>
      <c r="O2373" s="37">
        <v>801762.08</v>
      </c>
      <c r="Q2373">
        <v>1.8</v>
      </c>
      <c r="R2373" t="s">
        <v>438</v>
      </c>
    </row>
    <row r="2374" spans="3:18" x14ac:dyDescent="0.3">
      <c r="C2374" t="s">
        <v>1807</v>
      </c>
      <c r="D2374" t="s">
        <v>366</v>
      </c>
      <c r="E2374">
        <v>138211</v>
      </c>
      <c r="H2374" t="s">
        <v>2007</v>
      </c>
      <c r="K2374">
        <v>0</v>
      </c>
      <c r="M2374">
        <v>0</v>
      </c>
      <c r="O2374">
        <v>0</v>
      </c>
    </row>
    <row r="2375" spans="3:18" x14ac:dyDescent="0.3">
      <c r="K2375">
        <v>0</v>
      </c>
      <c r="M2375">
        <v>0</v>
      </c>
      <c r="O2375">
        <v>0</v>
      </c>
      <c r="R2375" t="s">
        <v>438</v>
      </c>
    </row>
    <row r="2376" spans="3:18" x14ac:dyDescent="0.3">
      <c r="C2376" t="s">
        <v>1807</v>
      </c>
      <c r="D2376" t="s">
        <v>366</v>
      </c>
      <c r="E2376">
        <v>136258</v>
      </c>
      <c r="H2376" t="s">
        <v>2008</v>
      </c>
      <c r="K2376" s="37">
        <v>1207953.8500000001</v>
      </c>
      <c r="M2376" s="37">
        <v>971900.28</v>
      </c>
      <c r="O2376" s="37">
        <v>236053.57</v>
      </c>
      <c r="Q2376">
        <v>24.3</v>
      </c>
    </row>
    <row r="2377" spans="3:18" x14ac:dyDescent="0.3">
      <c r="C2377" t="s">
        <v>1807</v>
      </c>
      <c r="D2377" t="s">
        <v>366</v>
      </c>
      <c r="E2377">
        <v>138800</v>
      </c>
      <c r="H2377" t="s">
        <v>870</v>
      </c>
      <c r="K2377" s="37">
        <v>20041547.609999999</v>
      </c>
      <c r="M2377" s="37">
        <v>19529921.039999999</v>
      </c>
      <c r="O2377" s="37">
        <v>511626.57</v>
      </c>
      <c r="Q2377">
        <v>2.6</v>
      </c>
    </row>
    <row r="2378" spans="3:18" x14ac:dyDescent="0.3">
      <c r="E2378" t="s">
        <v>882</v>
      </c>
      <c r="K2378" s="37">
        <v>21249501.460000001</v>
      </c>
      <c r="M2378" s="37">
        <v>20501821.32</v>
      </c>
      <c r="O2378" s="37">
        <v>747680.14</v>
      </c>
      <c r="Q2378">
        <v>3.6</v>
      </c>
      <c r="R2378" t="s">
        <v>438</v>
      </c>
    </row>
    <row r="2379" spans="3:18" x14ac:dyDescent="0.3">
      <c r="C2379" t="s">
        <v>1807</v>
      </c>
      <c r="D2379" t="s">
        <v>366</v>
      </c>
      <c r="E2379">
        <v>138305</v>
      </c>
      <c r="H2379" t="s">
        <v>1301</v>
      </c>
      <c r="K2379" s="37">
        <v>1324197500.3499999</v>
      </c>
      <c r="M2379" s="37">
        <v>1324197500.3499999</v>
      </c>
      <c r="O2379">
        <v>0</v>
      </c>
    </row>
    <row r="2380" spans="3:18" x14ac:dyDescent="0.3">
      <c r="E2380" t="s">
        <v>2009</v>
      </c>
      <c r="K2380" s="37">
        <v>1324197500.3499999</v>
      </c>
      <c r="M2380" s="37">
        <v>1324197500.3499999</v>
      </c>
      <c r="O2380">
        <v>0</v>
      </c>
      <c r="R2380" t="s">
        <v>438</v>
      </c>
    </row>
    <row r="2381" spans="3:18" x14ac:dyDescent="0.3">
      <c r="C2381" t="s">
        <v>1807</v>
      </c>
      <c r="D2381" t="s">
        <v>366</v>
      </c>
      <c r="E2381">
        <v>136200</v>
      </c>
      <c r="H2381" t="s">
        <v>883</v>
      </c>
      <c r="K2381" s="37">
        <v>176443.39</v>
      </c>
      <c r="M2381">
        <v>0</v>
      </c>
      <c r="O2381" s="37">
        <v>176443.39</v>
      </c>
    </row>
    <row r="2382" spans="3:18" x14ac:dyDescent="0.3">
      <c r="C2382" t="s">
        <v>1807</v>
      </c>
      <c r="D2382" t="s">
        <v>366</v>
      </c>
      <c r="E2382">
        <v>136201</v>
      </c>
      <c r="H2382" t="s">
        <v>2010</v>
      </c>
      <c r="K2382">
        <v>0</v>
      </c>
      <c r="M2382">
        <v>0</v>
      </c>
      <c r="O2382">
        <v>0</v>
      </c>
    </row>
    <row r="2383" spans="3:18" x14ac:dyDescent="0.3">
      <c r="K2383" s="37">
        <v>176443.39</v>
      </c>
      <c r="M2383">
        <v>0</v>
      </c>
      <c r="O2383" s="37">
        <v>176443.39</v>
      </c>
      <c r="R2383" t="s">
        <v>438</v>
      </c>
    </row>
    <row r="2384" spans="3:18" x14ac:dyDescent="0.3">
      <c r="C2384" t="s">
        <v>1807</v>
      </c>
      <c r="D2384" t="s">
        <v>366</v>
      </c>
      <c r="E2384">
        <v>136250</v>
      </c>
      <c r="H2384" t="s">
        <v>884</v>
      </c>
      <c r="K2384">
        <v>0</v>
      </c>
      <c r="M2384">
        <v>0</v>
      </c>
      <c r="O2384">
        <v>0</v>
      </c>
    </row>
    <row r="2385" spans="3:18" x14ac:dyDescent="0.3">
      <c r="C2385" t="s">
        <v>1807</v>
      </c>
      <c r="D2385" t="s">
        <v>366</v>
      </c>
      <c r="E2385">
        <v>136251</v>
      </c>
      <c r="H2385" t="s">
        <v>885</v>
      </c>
      <c r="K2385">
        <v>0</v>
      </c>
      <c r="M2385">
        <v>0</v>
      </c>
      <c r="O2385">
        <v>0</v>
      </c>
    </row>
    <row r="2386" spans="3:18" x14ac:dyDescent="0.3">
      <c r="C2386" t="s">
        <v>1807</v>
      </c>
      <c r="D2386" t="s">
        <v>366</v>
      </c>
      <c r="E2386">
        <v>136252</v>
      </c>
      <c r="H2386" t="s">
        <v>886</v>
      </c>
      <c r="K2386">
        <v>0</v>
      </c>
      <c r="M2386">
        <v>0</v>
      </c>
      <c r="O2386">
        <v>0</v>
      </c>
    </row>
    <row r="2387" spans="3:18" x14ac:dyDescent="0.3">
      <c r="C2387" t="s">
        <v>1807</v>
      </c>
      <c r="D2387" t="s">
        <v>366</v>
      </c>
      <c r="E2387">
        <v>136259</v>
      </c>
      <c r="H2387" t="s">
        <v>2011</v>
      </c>
      <c r="K2387">
        <v>0</v>
      </c>
      <c r="M2387">
        <v>0</v>
      </c>
      <c r="O2387">
        <v>0</v>
      </c>
    </row>
    <row r="2388" spans="3:18" x14ac:dyDescent="0.3">
      <c r="C2388" t="s">
        <v>1807</v>
      </c>
      <c r="D2388" t="s">
        <v>366</v>
      </c>
      <c r="E2388">
        <v>136260</v>
      </c>
      <c r="H2388" t="s">
        <v>2012</v>
      </c>
      <c r="K2388">
        <v>0</v>
      </c>
      <c r="M2388">
        <v>0</v>
      </c>
      <c r="O2388">
        <v>0</v>
      </c>
    </row>
    <row r="2389" spans="3:18" x14ac:dyDescent="0.3">
      <c r="C2389" t="s">
        <v>1807</v>
      </c>
      <c r="D2389" t="s">
        <v>366</v>
      </c>
      <c r="E2389">
        <v>136261</v>
      </c>
      <c r="H2389" t="s">
        <v>2013</v>
      </c>
      <c r="K2389">
        <v>0</v>
      </c>
      <c r="M2389">
        <v>0</v>
      </c>
      <c r="O2389">
        <v>0</v>
      </c>
    </row>
    <row r="2390" spans="3:18" x14ac:dyDescent="0.3">
      <c r="C2390" t="s">
        <v>1807</v>
      </c>
      <c r="D2390" t="s">
        <v>366</v>
      </c>
      <c r="E2390">
        <v>136262</v>
      </c>
      <c r="H2390" t="s">
        <v>2014</v>
      </c>
      <c r="K2390">
        <v>0</v>
      </c>
      <c r="M2390">
        <v>0</v>
      </c>
      <c r="O2390">
        <v>0</v>
      </c>
    </row>
    <row r="2391" spans="3:18" x14ac:dyDescent="0.3">
      <c r="K2391">
        <v>0</v>
      </c>
      <c r="M2391">
        <v>0</v>
      </c>
      <c r="O2391">
        <v>0</v>
      </c>
      <c r="R2391" t="s">
        <v>438</v>
      </c>
    </row>
    <row r="2392" spans="3:18" x14ac:dyDescent="0.3">
      <c r="C2392" t="s">
        <v>1807</v>
      </c>
      <c r="D2392" t="s">
        <v>366</v>
      </c>
      <c r="E2392">
        <v>199998</v>
      </c>
      <c r="H2392" t="s">
        <v>891</v>
      </c>
      <c r="K2392">
        <v>0</v>
      </c>
      <c r="M2392">
        <v>0</v>
      </c>
      <c r="O2392">
        <v>0</v>
      </c>
    </row>
    <row r="2393" spans="3:18" x14ac:dyDescent="0.3">
      <c r="C2393" t="s">
        <v>1807</v>
      </c>
      <c r="D2393" t="s">
        <v>366</v>
      </c>
      <c r="E2393">
        <v>199999</v>
      </c>
      <c r="H2393" t="s">
        <v>891</v>
      </c>
      <c r="K2393">
        <v>0</v>
      </c>
      <c r="M2393">
        <v>0</v>
      </c>
      <c r="O2393">
        <v>0</v>
      </c>
    </row>
    <row r="2394" spans="3:18" x14ac:dyDescent="0.3">
      <c r="K2394">
        <v>0</v>
      </c>
      <c r="M2394">
        <v>0</v>
      </c>
      <c r="O2394">
        <v>0</v>
      </c>
      <c r="R2394" t="s">
        <v>438</v>
      </c>
    </row>
    <row r="2395" spans="3:18" x14ac:dyDescent="0.3">
      <c r="C2395" t="s">
        <v>1807</v>
      </c>
      <c r="D2395" t="s">
        <v>366</v>
      </c>
      <c r="E2395">
        <v>135800</v>
      </c>
      <c r="H2395" t="s">
        <v>896</v>
      </c>
      <c r="K2395" s="37">
        <v>7878000.2999999998</v>
      </c>
      <c r="M2395" s="37">
        <v>3918379.8</v>
      </c>
      <c r="O2395" s="37">
        <v>3959620.5</v>
      </c>
      <c r="Q2395">
        <v>101.1</v>
      </c>
    </row>
    <row r="2396" spans="3:18" x14ac:dyDescent="0.3">
      <c r="C2396" t="s">
        <v>1807</v>
      </c>
      <c r="D2396" t="s">
        <v>366</v>
      </c>
      <c r="E2396">
        <v>135801</v>
      </c>
      <c r="H2396" t="s">
        <v>2015</v>
      </c>
      <c r="K2396">
        <v>0</v>
      </c>
      <c r="M2396">
        <v>0</v>
      </c>
      <c r="O2396">
        <v>0</v>
      </c>
    </row>
    <row r="2397" spans="3:18" x14ac:dyDescent="0.3">
      <c r="C2397" t="s">
        <v>1807</v>
      </c>
      <c r="D2397" t="s">
        <v>366</v>
      </c>
      <c r="E2397">
        <v>135803</v>
      </c>
      <c r="H2397" t="s">
        <v>2016</v>
      </c>
      <c r="K2397">
        <v>0</v>
      </c>
      <c r="M2397">
        <v>0</v>
      </c>
      <c r="O2397">
        <v>0</v>
      </c>
    </row>
    <row r="2398" spans="3:18" x14ac:dyDescent="0.3">
      <c r="C2398" t="s">
        <v>1807</v>
      </c>
      <c r="D2398" t="s">
        <v>366</v>
      </c>
      <c r="E2398">
        <v>135804</v>
      </c>
      <c r="H2398" t="s">
        <v>2017</v>
      </c>
      <c r="K2398">
        <v>0</v>
      </c>
      <c r="M2398">
        <v>0</v>
      </c>
      <c r="O2398">
        <v>0</v>
      </c>
    </row>
    <row r="2399" spans="3:18" x14ac:dyDescent="0.3">
      <c r="C2399" t="s">
        <v>1807</v>
      </c>
      <c r="D2399" t="s">
        <v>366</v>
      </c>
      <c r="E2399">
        <v>135805</v>
      </c>
      <c r="H2399" t="s">
        <v>2018</v>
      </c>
      <c r="K2399">
        <v>0</v>
      </c>
      <c r="M2399">
        <v>0</v>
      </c>
      <c r="O2399">
        <v>0</v>
      </c>
    </row>
    <row r="2400" spans="3:18" x14ac:dyDescent="0.3">
      <c r="C2400" t="s">
        <v>1807</v>
      </c>
      <c r="D2400" t="s">
        <v>366</v>
      </c>
      <c r="E2400">
        <v>135806</v>
      </c>
      <c r="H2400" t="s">
        <v>898</v>
      </c>
      <c r="K2400">
        <v>0</v>
      </c>
      <c r="M2400">
        <v>0</v>
      </c>
      <c r="O2400">
        <v>0</v>
      </c>
    </row>
    <row r="2401" spans="3:18" x14ac:dyDescent="0.3">
      <c r="C2401" t="s">
        <v>1807</v>
      </c>
      <c r="D2401" t="s">
        <v>366</v>
      </c>
      <c r="E2401">
        <v>138212</v>
      </c>
      <c r="H2401" t="s">
        <v>2019</v>
      </c>
      <c r="K2401">
        <v>0</v>
      </c>
      <c r="M2401">
        <v>0</v>
      </c>
      <c r="O2401">
        <v>0</v>
      </c>
    </row>
    <row r="2402" spans="3:18" x14ac:dyDescent="0.3">
      <c r="C2402" t="s">
        <v>1807</v>
      </c>
      <c r="D2402" t="s">
        <v>366</v>
      </c>
      <c r="E2402">
        <v>190000</v>
      </c>
      <c r="H2402" t="s">
        <v>892</v>
      </c>
      <c r="K2402">
        <v>0</v>
      </c>
      <c r="M2402">
        <v>0</v>
      </c>
      <c r="O2402">
        <v>0</v>
      </c>
    </row>
    <row r="2403" spans="3:18" x14ac:dyDescent="0.3">
      <c r="C2403" t="s">
        <v>1807</v>
      </c>
      <c r="D2403" t="s">
        <v>366</v>
      </c>
      <c r="E2403">
        <v>190001</v>
      </c>
      <c r="H2403" t="s">
        <v>893</v>
      </c>
      <c r="K2403">
        <v>0</v>
      </c>
      <c r="M2403">
        <v>0</v>
      </c>
      <c r="O2403">
        <v>0</v>
      </c>
    </row>
    <row r="2404" spans="3:18" x14ac:dyDescent="0.3">
      <c r="C2404" t="s">
        <v>1807</v>
      </c>
      <c r="D2404" t="s">
        <v>366</v>
      </c>
      <c r="E2404">
        <v>190002</v>
      </c>
      <c r="H2404" t="s">
        <v>894</v>
      </c>
      <c r="K2404">
        <v>0</v>
      </c>
      <c r="M2404">
        <v>0</v>
      </c>
      <c r="O2404">
        <v>0</v>
      </c>
    </row>
    <row r="2405" spans="3:18" x14ac:dyDescent="0.3">
      <c r="C2405" t="s">
        <v>1807</v>
      </c>
      <c r="D2405" t="s">
        <v>366</v>
      </c>
      <c r="E2405">
        <v>190003</v>
      </c>
      <c r="H2405" t="s">
        <v>895</v>
      </c>
      <c r="K2405">
        <v>0</v>
      </c>
      <c r="M2405">
        <v>0</v>
      </c>
      <c r="O2405">
        <v>0</v>
      </c>
    </row>
    <row r="2406" spans="3:18" x14ac:dyDescent="0.3">
      <c r="E2406" t="s">
        <v>900</v>
      </c>
      <c r="K2406" s="37">
        <v>7878000.2999999998</v>
      </c>
      <c r="M2406" s="37">
        <v>3918379.8</v>
      </c>
      <c r="O2406" s="37">
        <v>3959620.5</v>
      </c>
      <c r="Q2406">
        <v>101.1</v>
      </c>
      <c r="R2406" t="s">
        <v>438</v>
      </c>
    </row>
    <row r="2407" spans="3:18" x14ac:dyDescent="0.3">
      <c r="E2407" t="s">
        <v>901</v>
      </c>
      <c r="K2407" s="37">
        <v>6192605328.6099997</v>
      </c>
      <c r="M2407" s="37">
        <v>6137960716.8599997</v>
      </c>
      <c r="O2407" s="37">
        <v>54644611.75</v>
      </c>
      <c r="Q2407">
        <v>0.9</v>
      </c>
      <c r="R2407" t="s">
        <v>420</v>
      </c>
    </row>
    <row r="2408" spans="3:18" x14ac:dyDescent="0.3">
      <c r="E2408" t="s">
        <v>902</v>
      </c>
    </row>
    <row r="2409" spans="3:18" x14ac:dyDescent="0.3">
      <c r="C2409" t="s">
        <v>1807</v>
      </c>
      <c r="D2409" t="s">
        <v>366</v>
      </c>
      <c r="E2409">
        <v>200502</v>
      </c>
      <c r="H2409" t="s">
        <v>2020</v>
      </c>
      <c r="K2409" s="37">
        <v>-148713.18</v>
      </c>
      <c r="M2409" s="37">
        <v>-111411.57</v>
      </c>
      <c r="O2409" s="37">
        <v>-37301.61</v>
      </c>
      <c r="Q2409">
        <v>-33.5</v>
      </c>
    </row>
    <row r="2410" spans="3:18" x14ac:dyDescent="0.3">
      <c r="C2410" t="s">
        <v>1807</v>
      </c>
      <c r="D2410" t="s">
        <v>366</v>
      </c>
      <c r="E2410">
        <v>200503</v>
      </c>
      <c r="H2410" t="s">
        <v>2021</v>
      </c>
      <c r="K2410" s="37">
        <v>-729620.69</v>
      </c>
      <c r="M2410" s="37">
        <v>-812055.2</v>
      </c>
      <c r="O2410" s="37">
        <v>82434.509999999995</v>
      </c>
      <c r="Q2410">
        <v>10.199999999999999</v>
      </c>
    </row>
    <row r="2411" spans="3:18" x14ac:dyDescent="0.3">
      <c r="K2411" s="37">
        <v>-878333.87</v>
      </c>
      <c r="M2411" s="37">
        <v>-923466.77</v>
      </c>
      <c r="O2411" s="37">
        <v>45132.9</v>
      </c>
      <c r="Q2411">
        <v>4.9000000000000004</v>
      </c>
      <c r="R2411" t="s">
        <v>438</v>
      </c>
    </row>
    <row r="2412" spans="3:18" x14ac:dyDescent="0.3">
      <c r="C2412" t="s">
        <v>1807</v>
      </c>
      <c r="D2412" t="s">
        <v>366</v>
      </c>
      <c r="E2412">
        <v>230001</v>
      </c>
      <c r="H2412" t="s">
        <v>2022</v>
      </c>
      <c r="K2412">
        <v>0</v>
      </c>
      <c r="M2412">
        <v>0</v>
      </c>
      <c r="O2412">
        <v>0</v>
      </c>
    </row>
    <row r="2413" spans="3:18" x14ac:dyDescent="0.3">
      <c r="C2413" t="s">
        <v>1807</v>
      </c>
      <c r="D2413" t="s">
        <v>366</v>
      </c>
      <c r="E2413">
        <v>230002</v>
      </c>
      <c r="H2413" t="s">
        <v>2023</v>
      </c>
      <c r="K2413">
        <v>0</v>
      </c>
      <c r="M2413">
        <v>0</v>
      </c>
      <c r="O2413">
        <v>0</v>
      </c>
    </row>
    <row r="2414" spans="3:18" x14ac:dyDescent="0.3">
      <c r="C2414" t="s">
        <v>1807</v>
      </c>
      <c r="D2414" t="s">
        <v>366</v>
      </c>
      <c r="E2414">
        <v>230003</v>
      </c>
      <c r="H2414" t="s">
        <v>2024</v>
      </c>
      <c r="K2414">
        <v>0</v>
      </c>
      <c r="M2414">
        <v>0</v>
      </c>
      <c r="O2414">
        <v>0</v>
      </c>
    </row>
    <row r="2415" spans="3:18" x14ac:dyDescent="0.3">
      <c r="C2415" t="s">
        <v>1807</v>
      </c>
      <c r="D2415" t="s">
        <v>366</v>
      </c>
      <c r="E2415">
        <v>230004</v>
      </c>
      <c r="H2415" t="s">
        <v>2025</v>
      </c>
      <c r="K2415">
        <v>0</v>
      </c>
      <c r="M2415">
        <v>0</v>
      </c>
      <c r="O2415">
        <v>0</v>
      </c>
    </row>
    <row r="2416" spans="3:18" x14ac:dyDescent="0.3">
      <c r="C2416" t="s">
        <v>1807</v>
      </c>
      <c r="D2416" t="s">
        <v>366</v>
      </c>
      <c r="E2416">
        <v>230005</v>
      </c>
      <c r="H2416" t="s">
        <v>2026</v>
      </c>
      <c r="K2416">
        <v>0</v>
      </c>
      <c r="M2416">
        <v>0</v>
      </c>
      <c r="O2416">
        <v>0</v>
      </c>
    </row>
    <row r="2417" spans="3:18" x14ac:dyDescent="0.3">
      <c r="C2417" t="s">
        <v>1807</v>
      </c>
      <c r="D2417" t="s">
        <v>366</v>
      </c>
      <c r="E2417">
        <v>230006</v>
      </c>
      <c r="H2417" t="s">
        <v>2027</v>
      </c>
      <c r="K2417">
        <v>0</v>
      </c>
      <c r="M2417">
        <v>0</v>
      </c>
      <c r="O2417">
        <v>0</v>
      </c>
    </row>
    <row r="2418" spans="3:18" x14ac:dyDescent="0.3">
      <c r="C2418" t="s">
        <v>1807</v>
      </c>
      <c r="D2418" t="s">
        <v>366</v>
      </c>
      <c r="E2418">
        <v>230007</v>
      </c>
      <c r="H2418" t="s">
        <v>2028</v>
      </c>
      <c r="K2418">
        <v>0</v>
      </c>
      <c r="M2418">
        <v>0</v>
      </c>
      <c r="O2418">
        <v>0</v>
      </c>
    </row>
    <row r="2419" spans="3:18" x14ac:dyDescent="0.3">
      <c r="C2419" t="s">
        <v>1807</v>
      </c>
      <c r="D2419" t="s">
        <v>366</v>
      </c>
      <c r="E2419">
        <v>230008</v>
      </c>
      <c r="H2419" t="s">
        <v>2029</v>
      </c>
      <c r="K2419">
        <v>0</v>
      </c>
      <c r="M2419">
        <v>0</v>
      </c>
      <c r="O2419">
        <v>0</v>
      </c>
    </row>
    <row r="2420" spans="3:18" x14ac:dyDescent="0.3">
      <c r="C2420" t="s">
        <v>1807</v>
      </c>
      <c r="D2420" t="s">
        <v>366</v>
      </c>
      <c r="E2420">
        <v>230015</v>
      </c>
      <c r="H2420" t="s">
        <v>2030</v>
      </c>
      <c r="K2420">
        <v>0</v>
      </c>
      <c r="M2420">
        <v>0</v>
      </c>
      <c r="O2420">
        <v>0</v>
      </c>
    </row>
    <row r="2421" spans="3:18" x14ac:dyDescent="0.3">
      <c r="C2421" t="s">
        <v>1807</v>
      </c>
      <c r="D2421" t="s">
        <v>366</v>
      </c>
      <c r="E2421">
        <v>230016</v>
      </c>
      <c r="H2421" t="s">
        <v>2031</v>
      </c>
      <c r="K2421">
        <v>0</v>
      </c>
      <c r="M2421">
        <v>0</v>
      </c>
      <c r="O2421">
        <v>0</v>
      </c>
    </row>
    <row r="2422" spans="3:18" x14ac:dyDescent="0.3">
      <c r="C2422" t="s">
        <v>1807</v>
      </c>
      <c r="D2422" t="s">
        <v>366</v>
      </c>
      <c r="E2422">
        <v>230017</v>
      </c>
      <c r="H2422" t="s">
        <v>2032</v>
      </c>
      <c r="K2422">
        <v>0</v>
      </c>
      <c r="M2422">
        <v>0</v>
      </c>
      <c r="O2422">
        <v>0</v>
      </c>
    </row>
    <row r="2423" spans="3:18" x14ac:dyDescent="0.3">
      <c r="C2423" t="s">
        <v>1807</v>
      </c>
      <c r="D2423" t="s">
        <v>366</v>
      </c>
      <c r="E2423">
        <v>230018</v>
      </c>
      <c r="H2423" t="s">
        <v>2033</v>
      </c>
      <c r="K2423">
        <v>0</v>
      </c>
      <c r="M2423">
        <v>0</v>
      </c>
      <c r="O2423">
        <v>0</v>
      </c>
    </row>
    <row r="2424" spans="3:18" x14ac:dyDescent="0.3">
      <c r="C2424" t="s">
        <v>1807</v>
      </c>
      <c r="D2424" t="s">
        <v>366</v>
      </c>
      <c r="E2424">
        <v>230019</v>
      </c>
      <c r="H2424" t="s">
        <v>2034</v>
      </c>
      <c r="K2424">
        <v>0</v>
      </c>
      <c r="M2424">
        <v>0</v>
      </c>
      <c r="O2424">
        <v>0</v>
      </c>
    </row>
    <row r="2425" spans="3:18" x14ac:dyDescent="0.3">
      <c r="C2425" t="s">
        <v>1807</v>
      </c>
      <c r="D2425" t="s">
        <v>366</v>
      </c>
      <c r="E2425">
        <v>230020</v>
      </c>
      <c r="H2425" t="s">
        <v>2035</v>
      </c>
      <c r="K2425">
        <v>0</v>
      </c>
      <c r="M2425">
        <v>0</v>
      </c>
      <c r="O2425">
        <v>0</v>
      </c>
    </row>
    <row r="2426" spans="3:18" x14ac:dyDescent="0.3">
      <c r="K2426">
        <v>0</v>
      </c>
      <c r="M2426">
        <v>0</v>
      </c>
      <c r="O2426">
        <v>0</v>
      </c>
      <c r="R2426" t="s">
        <v>438</v>
      </c>
    </row>
    <row r="2427" spans="3:18" x14ac:dyDescent="0.3">
      <c r="C2427" t="s">
        <v>1807</v>
      </c>
      <c r="D2427" t="s">
        <v>366</v>
      </c>
      <c r="E2427">
        <v>138253</v>
      </c>
      <c r="H2427" t="s">
        <v>2036</v>
      </c>
      <c r="K2427">
        <v>0</v>
      </c>
      <c r="M2427">
        <v>0</v>
      </c>
      <c r="O2427">
        <v>0</v>
      </c>
    </row>
    <row r="2428" spans="3:18" x14ac:dyDescent="0.3">
      <c r="C2428" t="s">
        <v>1807</v>
      </c>
      <c r="D2428" t="s">
        <v>366</v>
      </c>
      <c r="E2428">
        <v>228213</v>
      </c>
      <c r="H2428" t="s">
        <v>906</v>
      </c>
      <c r="K2428" s="37">
        <v>-79946149.560000002</v>
      </c>
      <c r="M2428" s="37">
        <v>-69677957.75</v>
      </c>
      <c r="O2428" s="37">
        <v>-10268191.810000001</v>
      </c>
      <c r="Q2428">
        <v>-14.7</v>
      </c>
    </row>
    <row r="2429" spans="3:18" x14ac:dyDescent="0.3">
      <c r="C2429" t="s">
        <v>1807</v>
      </c>
      <c r="D2429" t="s">
        <v>366</v>
      </c>
      <c r="E2429">
        <v>228214</v>
      </c>
      <c r="H2429" t="s">
        <v>2037</v>
      </c>
      <c r="K2429">
        <v>0</v>
      </c>
      <c r="M2429">
        <v>0</v>
      </c>
      <c r="O2429">
        <v>0</v>
      </c>
    </row>
    <row r="2430" spans="3:18" x14ac:dyDescent="0.3">
      <c r="C2430" t="s">
        <v>1807</v>
      </c>
      <c r="D2430" t="s">
        <v>366</v>
      </c>
      <c r="E2430">
        <v>228215</v>
      </c>
      <c r="H2430" t="s">
        <v>2038</v>
      </c>
      <c r="K2430">
        <v>0</v>
      </c>
      <c r="M2430">
        <v>0</v>
      </c>
      <c r="O2430">
        <v>0</v>
      </c>
    </row>
    <row r="2431" spans="3:18" x14ac:dyDescent="0.3">
      <c r="C2431" t="s">
        <v>1807</v>
      </c>
      <c r="D2431" t="s">
        <v>366</v>
      </c>
      <c r="E2431">
        <v>228216</v>
      </c>
      <c r="H2431" t="s">
        <v>2039</v>
      </c>
      <c r="K2431">
        <v>0</v>
      </c>
      <c r="M2431">
        <v>0</v>
      </c>
      <c r="O2431">
        <v>0</v>
      </c>
    </row>
    <row r="2432" spans="3:18" x14ac:dyDescent="0.3">
      <c r="C2432" t="s">
        <v>1807</v>
      </c>
      <c r="D2432" t="s">
        <v>366</v>
      </c>
      <c r="E2432">
        <v>228218</v>
      </c>
      <c r="H2432" t="s">
        <v>907</v>
      </c>
      <c r="K2432">
        <v>0</v>
      </c>
      <c r="M2432">
        <v>0</v>
      </c>
      <c r="O2432">
        <v>0</v>
      </c>
    </row>
    <row r="2433" spans="3:18" x14ac:dyDescent="0.3">
      <c r="C2433" t="s">
        <v>1807</v>
      </c>
      <c r="D2433" t="s">
        <v>366</v>
      </c>
      <c r="E2433">
        <v>228219</v>
      </c>
      <c r="H2433" t="s">
        <v>2040</v>
      </c>
      <c r="K2433">
        <v>0</v>
      </c>
      <c r="M2433">
        <v>0</v>
      </c>
      <c r="O2433">
        <v>0</v>
      </c>
    </row>
    <row r="2434" spans="3:18" x14ac:dyDescent="0.3">
      <c r="C2434" t="s">
        <v>1807</v>
      </c>
      <c r="D2434" t="s">
        <v>366</v>
      </c>
      <c r="E2434">
        <v>228253</v>
      </c>
      <c r="H2434" t="s">
        <v>2041</v>
      </c>
      <c r="K2434">
        <v>0</v>
      </c>
      <c r="M2434">
        <v>0</v>
      </c>
      <c r="O2434">
        <v>0</v>
      </c>
    </row>
    <row r="2435" spans="3:18" x14ac:dyDescent="0.3">
      <c r="C2435" t="s">
        <v>1807</v>
      </c>
      <c r="D2435" t="s">
        <v>366</v>
      </c>
      <c r="E2435">
        <v>2228218</v>
      </c>
      <c r="H2435" t="s">
        <v>907</v>
      </c>
      <c r="K2435">
        <v>0</v>
      </c>
      <c r="M2435">
        <v>0</v>
      </c>
      <c r="O2435">
        <v>0</v>
      </c>
    </row>
    <row r="2436" spans="3:18" x14ac:dyDescent="0.3">
      <c r="K2436" s="37">
        <v>-79946149.560000002</v>
      </c>
      <c r="M2436" s="37">
        <v>-69677957.75</v>
      </c>
      <c r="O2436" s="37">
        <v>-10268191.810000001</v>
      </c>
      <c r="Q2436">
        <v>-14.7</v>
      </c>
      <c r="R2436" t="s">
        <v>438</v>
      </c>
    </row>
    <row r="2437" spans="3:18" x14ac:dyDescent="0.3">
      <c r="C2437" t="s">
        <v>1807</v>
      </c>
      <c r="D2437" t="s">
        <v>366</v>
      </c>
      <c r="E2437">
        <v>200000</v>
      </c>
      <c r="H2437" t="s">
        <v>914</v>
      </c>
      <c r="K2437" s="37">
        <v>-1760</v>
      </c>
      <c r="M2437">
        <v>0</v>
      </c>
      <c r="O2437" s="37">
        <v>-1760</v>
      </c>
    </row>
    <row r="2438" spans="3:18" x14ac:dyDescent="0.3">
      <c r="C2438" t="s">
        <v>1807</v>
      </c>
      <c r="D2438" t="s">
        <v>366</v>
      </c>
      <c r="E2438">
        <v>220905</v>
      </c>
      <c r="H2438" t="s">
        <v>2042</v>
      </c>
      <c r="K2438">
        <v>0</v>
      </c>
      <c r="M2438">
        <v>0</v>
      </c>
      <c r="O2438">
        <v>0</v>
      </c>
    </row>
    <row r="2439" spans="3:18" x14ac:dyDescent="0.3">
      <c r="E2439" t="s">
        <v>915</v>
      </c>
      <c r="K2439" s="37">
        <v>-1760</v>
      </c>
      <c r="M2439">
        <v>0</v>
      </c>
      <c r="O2439" s="37">
        <v>-1760</v>
      </c>
      <c r="R2439" t="s">
        <v>438</v>
      </c>
    </row>
    <row r="2440" spans="3:18" x14ac:dyDescent="0.3">
      <c r="C2440" t="s">
        <v>1807</v>
      </c>
      <c r="D2440" t="s">
        <v>366</v>
      </c>
      <c r="E2440">
        <v>200002</v>
      </c>
      <c r="H2440" t="s">
        <v>916</v>
      </c>
      <c r="K2440" s="37">
        <v>-857406.6</v>
      </c>
      <c r="M2440" s="37">
        <v>-857406.6</v>
      </c>
      <c r="O2440">
        <v>0</v>
      </c>
    </row>
    <row r="2441" spans="3:18" x14ac:dyDescent="0.3">
      <c r="C2441" t="s">
        <v>1807</v>
      </c>
      <c r="D2441" t="s">
        <v>366</v>
      </c>
      <c r="E2441">
        <v>220904</v>
      </c>
      <c r="H2441" t="s">
        <v>2043</v>
      </c>
      <c r="K2441" s="37">
        <v>-75220.09</v>
      </c>
      <c r="M2441" s="37">
        <v>-71196.7</v>
      </c>
      <c r="O2441" s="37">
        <v>-4023.39</v>
      </c>
      <c r="Q2441">
        <v>-5.7</v>
      </c>
    </row>
    <row r="2442" spans="3:18" x14ac:dyDescent="0.3">
      <c r="E2442" t="s">
        <v>917</v>
      </c>
      <c r="K2442" s="37">
        <v>-932626.69</v>
      </c>
      <c r="M2442" s="37">
        <v>-928603.3</v>
      </c>
      <c r="O2442" s="37">
        <v>-4023.39</v>
      </c>
      <c r="Q2442">
        <v>-0.4</v>
      </c>
      <c r="R2442" t="s">
        <v>438</v>
      </c>
    </row>
    <row r="2443" spans="3:18" x14ac:dyDescent="0.3">
      <c r="C2443" t="s">
        <v>1807</v>
      </c>
      <c r="D2443" t="s">
        <v>366</v>
      </c>
      <c r="E2443">
        <v>200004</v>
      </c>
      <c r="H2443" t="s">
        <v>918</v>
      </c>
      <c r="K2443" s="37">
        <v>-9112346.9000000004</v>
      </c>
      <c r="M2443" s="37">
        <v>-9112346.9000000004</v>
      </c>
      <c r="O2443">
        <v>0</v>
      </c>
    </row>
    <row r="2444" spans="3:18" x14ac:dyDescent="0.3">
      <c r="C2444" t="s">
        <v>1807</v>
      </c>
      <c r="D2444" t="s">
        <v>366</v>
      </c>
      <c r="E2444">
        <v>220903</v>
      </c>
      <c r="H2444" t="s">
        <v>919</v>
      </c>
      <c r="K2444" s="37">
        <v>-279657.75</v>
      </c>
      <c r="M2444" s="37">
        <v>-188611.41</v>
      </c>
      <c r="O2444" s="37">
        <v>-91046.34</v>
      </c>
      <c r="Q2444">
        <v>-48.3</v>
      </c>
    </row>
    <row r="2445" spans="3:18" x14ac:dyDescent="0.3">
      <c r="E2445" t="s">
        <v>918</v>
      </c>
      <c r="K2445" s="37">
        <v>-9392004.6500000004</v>
      </c>
      <c r="M2445" s="37">
        <v>-9300958.3100000005</v>
      </c>
      <c r="O2445" s="37">
        <v>-91046.34</v>
      </c>
      <c r="Q2445">
        <v>-1</v>
      </c>
      <c r="R2445" t="s">
        <v>438</v>
      </c>
    </row>
    <row r="2446" spans="3:18" x14ac:dyDescent="0.3">
      <c r="C2446" t="s">
        <v>1807</v>
      </c>
      <c r="D2446" t="s">
        <v>366</v>
      </c>
      <c r="E2446">
        <v>200795</v>
      </c>
      <c r="H2446" t="s">
        <v>2044</v>
      </c>
      <c r="K2446">
        <v>0</v>
      </c>
      <c r="M2446">
        <v>0</v>
      </c>
      <c r="O2446">
        <v>0</v>
      </c>
    </row>
    <row r="2447" spans="3:18" x14ac:dyDescent="0.3">
      <c r="C2447" t="s">
        <v>1807</v>
      </c>
      <c r="D2447" t="s">
        <v>366</v>
      </c>
      <c r="E2447">
        <v>200800</v>
      </c>
      <c r="H2447" t="s">
        <v>920</v>
      </c>
      <c r="K2447">
        <v>0</v>
      </c>
      <c r="M2447">
        <v>0</v>
      </c>
      <c r="O2447">
        <v>0</v>
      </c>
    </row>
    <row r="2448" spans="3:18" x14ac:dyDescent="0.3">
      <c r="C2448" t="s">
        <v>1807</v>
      </c>
      <c r="D2448" t="s">
        <v>366</v>
      </c>
      <c r="E2448">
        <v>200801</v>
      </c>
      <c r="H2448" t="s">
        <v>921</v>
      </c>
      <c r="K2448">
        <v>0</v>
      </c>
      <c r="M2448">
        <v>0</v>
      </c>
      <c r="O2448">
        <v>0</v>
      </c>
    </row>
    <row r="2449" spans="3:18" x14ac:dyDescent="0.3">
      <c r="C2449" t="s">
        <v>1807</v>
      </c>
      <c r="D2449" t="s">
        <v>366</v>
      </c>
      <c r="E2449">
        <v>200802</v>
      </c>
      <c r="H2449" t="s">
        <v>922</v>
      </c>
      <c r="K2449">
        <v>0</v>
      </c>
      <c r="M2449">
        <v>0</v>
      </c>
      <c r="O2449">
        <v>0</v>
      </c>
    </row>
    <row r="2450" spans="3:18" x14ac:dyDescent="0.3">
      <c r="C2450" t="s">
        <v>1807</v>
      </c>
      <c r="D2450" t="s">
        <v>366</v>
      </c>
      <c r="E2450">
        <v>200803</v>
      </c>
      <c r="H2450" t="s">
        <v>923</v>
      </c>
      <c r="K2450">
        <v>0</v>
      </c>
      <c r="M2450">
        <v>0</v>
      </c>
      <c r="O2450">
        <v>0</v>
      </c>
    </row>
    <row r="2451" spans="3:18" x14ac:dyDescent="0.3">
      <c r="C2451" t="s">
        <v>1807</v>
      </c>
      <c r="D2451" t="s">
        <v>366</v>
      </c>
      <c r="E2451">
        <v>200804</v>
      </c>
      <c r="H2451" t="s">
        <v>924</v>
      </c>
      <c r="K2451">
        <v>0</v>
      </c>
      <c r="M2451">
        <v>0</v>
      </c>
      <c r="O2451">
        <v>0</v>
      </c>
    </row>
    <row r="2452" spans="3:18" x14ac:dyDescent="0.3">
      <c r="C2452" t="s">
        <v>1807</v>
      </c>
      <c r="D2452" t="s">
        <v>366</v>
      </c>
      <c r="E2452">
        <v>200805</v>
      </c>
      <c r="H2452" t="s">
        <v>920</v>
      </c>
      <c r="K2452">
        <v>0</v>
      </c>
      <c r="M2452">
        <v>0</v>
      </c>
      <c r="O2452">
        <v>0</v>
      </c>
    </row>
    <row r="2453" spans="3:18" x14ac:dyDescent="0.3">
      <c r="C2453" t="s">
        <v>1807</v>
      </c>
      <c r="D2453" t="s">
        <v>366</v>
      </c>
      <c r="E2453">
        <v>200806</v>
      </c>
      <c r="H2453" t="s">
        <v>921</v>
      </c>
      <c r="K2453">
        <v>0</v>
      </c>
      <c r="M2453">
        <v>0</v>
      </c>
      <c r="O2453">
        <v>0</v>
      </c>
    </row>
    <row r="2454" spans="3:18" x14ac:dyDescent="0.3">
      <c r="C2454" t="s">
        <v>1807</v>
      </c>
      <c r="D2454" t="s">
        <v>366</v>
      </c>
      <c r="E2454">
        <v>200807</v>
      </c>
      <c r="H2454" t="s">
        <v>922</v>
      </c>
      <c r="K2454">
        <v>0</v>
      </c>
      <c r="M2454">
        <v>0</v>
      </c>
      <c r="O2454">
        <v>0</v>
      </c>
    </row>
    <row r="2455" spans="3:18" x14ac:dyDescent="0.3">
      <c r="C2455" t="s">
        <v>1807</v>
      </c>
      <c r="D2455" t="s">
        <v>366</v>
      </c>
      <c r="E2455">
        <v>200808</v>
      </c>
      <c r="H2455" t="s">
        <v>923</v>
      </c>
      <c r="K2455">
        <v>0</v>
      </c>
      <c r="M2455">
        <v>0</v>
      </c>
      <c r="O2455">
        <v>0</v>
      </c>
    </row>
    <row r="2456" spans="3:18" x14ac:dyDescent="0.3">
      <c r="C2456" t="s">
        <v>1807</v>
      </c>
      <c r="D2456" t="s">
        <v>366</v>
      </c>
      <c r="E2456">
        <v>200809</v>
      </c>
      <c r="H2456" t="s">
        <v>924</v>
      </c>
      <c r="K2456">
        <v>0</v>
      </c>
      <c r="M2456">
        <v>0</v>
      </c>
      <c r="O2456">
        <v>0</v>
      </c>
    </row>
    <row r="2457" spans="3:18" x14ac:dyDescent="0.3">
      <c r="E2457" t="s">
        <v>925</v>
      </c>
      <c r="K2457">
        <v>0</v>
      </c>
      <c r="M2457">
        <v>0</v>
      </c>
      <c r="O2457">
        <v>0</v>
      </c>
      <c r="R2457" t="s">
        <v>438</v>
      </c>
    </row>
    <row r="2458" spans="3:18" x14ac:dyDescent="0.3">
      <c r="C2458" t="s">
        <v>1807</v>
      </c>
      <c r="D2458" t="s">
        <v>366</v>
      </c>
      <c r="E2458">
        <v>200900</v>
      </c>
      <c r="H2458" t="s">
        <v>926</v>
      </c>
      <c r="K2458">
        <v>0</v>
      </c>
      <c r="M2458">
        <v>0</v>
      </c>
      <c r="O2458">
        <v>0</v>
      </c>
    </row>
    <row r="2459" spans="3:18" x14ac:dyDescent="0.3">
      <c r="C2459" t="s">
        <v>1807</v>
      </c>
      <c r="D2459" t="s">
        <v>366</v>
      </c>
      <c r="E2459">
        <v>200901</v>
      </c>
      <c r="H2459" t="s">
        <v>927</v>
      </c>
      <c r="K2459">
        <v>0</v>
      </c>
      <c r="M2459">
        <v>0</v>
      </c>
      <c r="O2459">
        <v>0</v>
      </c>
    </row>
    <row r="2460" spans="3:18" x14ac:dyDescent="0.3">
      <c r="C2460" t="s">
        <v>1807</v>
      </c>
      <c r="D2460" t="s">
        <v>366</v>
      </c>
      <c r="E2460">
        <v>200902</v>
      </c>
      <c r="H2460" t="s">
        <v>928</v>
      </c>
      <c r="K2460">
        <v>0</v>
      </c>
      <c r="M2460">
        <v>0</v>
      </c>
      <c r="O2460">
        <v>0</v>
      </c>
    </row>
    <row r="2461" spans="3:18" x14ac:dyDescent="0.3">
      <c r="C2461" t="s">
        <v>1807</v>
      </c>
      <c r="D2461" t="s">
        <v>366</v>
      </c>
      <c r="E2461">
        <v>200903</v>
      </c>
      <c r="H2461" t="s">
        <v>929</v>
      </c>
      <c r="K2461">
        <v>0</v>
      </c>
      <c r="M2461">
        <v>0</v>
      </c>
      <c r="O2461">
        <v>0</v>
      </c>
    </row>
    <row r="2462" spans="3:18" x14ac:dyDescent="0.3">
      <c r="C2462" t="s">
        <v>1807</v>
      </c>
      <c r="D2462" t="s">
        <v>366</v>
      </c>
      <c r="E2462">
        <v>200904</v>
      </c>
      <c r="H2462" t="s">
        <v>930</v>
      </c>
      <c r="K2462">
        <v>0</v>
      </c>
      <c r="M2462">
        <v>0</v>
      </c>
      <c r="O2462">
        <v>0</v>
      </c>
    </row>
    <row r="2463" spans="3:18" x14ac:dyDescent="0.3">
      <c r="C2463" t="s">
        <v>1807</v>
      </c>
      <c r="D2463" t="s">
        <v>366</v>
      </c>
      <c r="E2463">
        <v>200905</v>
      </c>
      <c r="H2463" t="s">
        <v>931</v>
      </c>
      <c r="K2463">
        <v>0</v>
      </c>
      <c r="M2463">
        <v>0</v>
      </c>
      <c r="O2463">
        <v>0</v>
      </c>
    </row>
    <row r="2464" spans="3:18" x14ac:dyDescent="0.3">
      <c r="C2464" t="s">
        <v>1807</v>
      </c>
      <c r="D2464" t="s">
        <v>366</v>
      </c>
      <c r="E2464">
        <v>200906</v>
      </c>
      <c r="H2464" t="s">
        <v>932</v>
      </c>
      <c r="K2464">
        <v>0</v>
      </c>
      <c r="M2464">
        <v>0</v>
      </c>
      <c r="O2464">
        <v>0</v>
      </c>
    </row>
    <row r="2465" spans="3:15" x14ac:dyDescent="0.3">
      <c r="C2465" t="s">
        <v>1807</v>
      </c>
      <c r="D2465" t="s">
        <v>366</v>
      </c>
      <c r="E2465">
        <v>200907</v>
      </c>
      <c r="H2465" t="s">
        <v>933</v>
      </c>
      <c r="K2465">
        <v>0</v>
      </c>
      <c r="M2465">
        <v>0</v>
      </c>
      <c r="O2465">
        <v>0</v>
      </c>
    </row>
    <row r="2466" spans="3:15" x14ac:dyDescent="0.3">
      <c r="C2466" t="s">
        <v>1807</v>
      </c>
      <c r="D2466" t="s">
        <v>366</v>
      </c>
      <c r="E2466">
        <v>200908</v>
      </c>
      <c r="H2466" t="s">
        <v>934</v>
      </c>
      <c r="K2466">
        <v>0</v>
      </c>
      <c r="M2466">
        <v>0</v>
      </c>
      <c r="O2466">
        <v>0</v>
      </c>
    </row>
    <row r="2467" spans="3:15" x14ac:dyDescent="0.3">
      <c r="C2467" t="s">
        <v>1807</v>
      </c>
      <c r="D2467" t="s">
        <v>366</v>
      </c>
      <c r="E2467">
        <v>200909</v>
      </c>
      <c r="H2467" t="s">
        <v>935</v>
      </c>
      <c r="K2467">
        <v>0</v>
      </c>
      <c r="M2467">
        <v>0</v>
      </c>
      <c r="O2467">
        <v>0</v>
      </c>
    </row>
    <row r="2468" spans="3:15" x14ac:dyDescent="0.3">
      <c r="C2468" t="s">
        <v>1807</v>
      </c>
      <c r="D2468" t="s">
        <v>366</v>
      </c>
      <c r="E2468">
        <v>200922</v>
      </c>
      <c r="H2468" t="s">
        <v>928</v>
      </c>
      <c r="K2468">
        <v>0</v>
      </c>
      <c r="M2468">
        <v>0</v>
      </c>
      <c r="O2468">
        <v>0</v>
      </c>
    </row>
    <row r="2469" spans="3:15" x14ac:dyDescent="0.3">
      <c r="C2469" t="s">
        <v>1807</v>
      </c>
      <c r="D2469" t="s">
        <v>366</v>
      </c>
      <c r="E2469">
        <v>200923</v>
      </c>
      <c r="H2469" t="s">
        <v>929</v>
      </c>
      <c r="K2469">
        <v>0</v>
      </c>
      <c r="M2469">
        <v>0</v>
      </c>
      <c r="O2469">
        <v>0</v>
      </c>
    </row>
    <row r="2470" spans="3:15" x14ac:dyDescent="0.3">
      <c r="C2470" t="s">
        <v>1807</v>
      </c>
      <c r="D2470" t="s">
        <v>366</v>
      </c>
      <c r="E2470">
        <v>200924</v>
      </c>
      <c r="H2470" t="s">
        <v>930</v>
      </c>
      <c r="K2470">
        <v>0</v>
      </c>
      <c r="M2470">
        <v>0</v>
      </c>
      <c r="O2470">
        <v>0</v>
      </c>
    </row>
    <row r="2471" spans="3:15" x14ac:dyDescent="0.3">
      <c r="C2471" t="s">
        <v>1807</v>
      </c>
      <c r="D2471" t="s">
        <v>366</v>
      </c>
      <c r="E2471">
        <v>200925</v>
      </c>
      <c r="H2471" t="s">
        <v>931</v>
      </c>
      <c r="K2471">
        <v>0</v>
      </c>
      <c r="M2471">
        <v>0</v>
      </c>
      <c r="O2471">
        <v>0</v>
      </c>
    </row>
    <row r="2472" spans="3:15" x14ac:dyDescent="0.3">
      <c r="C2472" t="s">
        <v>1807</v>
      </c>
      <c r="D2472" t="s">
        <v>366</v>
      </c>
      <c r="E2472">
        <v>200926</v>
      </c>
      <c r="H2472" t="s">
        <v>932</v>
      </c>
      <c r="K2472">
        <v>0</v>
      </c>
      <c r="M2472">
        <v>0</v>
      </c>
      <c r="O2472">
        <v>0</v>
      </c>
    </row>
    <row r="2473" spans="3:15" x14ac:dyDescent="0.3">
      <c r="C2473" t="s">
        <v>1807</v>
      </c>
      <c r="D2473" t="s">
        <v>366</v>
      </c>
      <c r="E2473">
        <v>200927</v>
      </c>
      <c r="H2473" t="s">
        <v>933</v>
      </c>
      <c r="K2473">
        <v>0</v>
      </c>
      <c r="M2473">
        <v>0</v>
      </c>
      <c r="O2473">
        <v>0</v>
      </c>
    </row>
    <row r="2474" spans="3:15" x14ac:dyDescent="0.3">
      <c r="C2474" t="s">
        <v>1807</v>
      </c>
      <c r="D2474" t="s">
        <v>366</v>
      </c>
      <c r="E2474">
        <v>200928</v>
      </c>
      <c r="H2474" t="s">
        <v>934</v>
      </c>
      <c r="K2474">
        <v>0</v>
      </c>
      <c r="M2474">
        <v>0</v>
      </c>
      <c r="O2474">
        <v>0</v>
      </c>
    </row>
    <row r="2475" spans="3:15" x14ac:dyDescent="0.3">
      <c r="C2475" t="s">
        <v>1807</v>
      </c>
      <c r="D2475" t="s">
        <v>366</v>
      </c>
      <c r="E2475">
        <v>200929</v>
      </c>
      <c r="H2475" t="s">
        <v>935</v>
      </c>
      <c r="K2475">
        <v>0</v>
      </c>
      <c r="M2475">
        <v>0</v>
      </c>
      <c r="O2475">
        <v>0</v>
      </c>
    </row>
    <row r="2476" spans="3:15" x14ac:dyDescent="0.3">
      <c r="C2476" t="s">
        <v>1807</v>
      </c>
      <c r="D2476" t="s">
        <v>366</v>
      </c>
      <c r="E2476">
        <v>200950</v>
      </c>
      <c r="H2476" t="s">
        <v>936</v>
      </c>
      <c r="K2476">
        <v>0</v>
      </c>
      <c r="M2476">
        <v>0</v>
      </c>
      <c r="O2476">
        <v>0</v>
      </c>
    </row>
    <row r="2477" spans="3:15" x14ac:dyDescent="0.3">
      <c r="C2477" t="s">
        <v>1807</v>
      </c>
      <c r="D2477" t="s">
        <v>366</v>
      </c>
      <c r="E2477">
        <v>200951</v>
      </c>
      <c r="H2477" t="s">
        <v>937</v>
      </c>
      <c r="K2477">
        <v>0</v>
      </c>
      <c r="M2477">
        <v>0</v>
      </c>
      <c r="O2477">
        <v>0</v>
      </c>
    </row>
    <row r="2478" spans="3:15" x14ac:dyDescent="0.3">
      <c r="C2478" t="s">
        <v>1807</v>
      </c>
      <c r="D2478" t="s">
        <v>366</v>
      </c>
      <c r="E2478">
        <v>200952</v>
      </c>
      <c r="H2478" t="s">
        <v>938</v>
      </c>
      <c r="K2478">
        <v>0</v>
      </c>
      <c r="M2478">
        <v>0</v>
      </c>
      <c r="O2478">
        <v>0</v>
      </c>
    </row>
    <row r="2479" spans="3:15" x14ac:dyDescent="0.3">
      <c r="C2479" t="s">
        <v>1807</v>
      </c>
      <c r="D2479" t="s">
        <v>366</v>
      </c>
      <c r="E2479">
        <v>200953</v>
      </c>
      <c r="H2479" t="s">
        <v>939</v>
      </c>
      <c r="K2479">
        <v>0</v>
      </c>
      <c r="M2479">
        <v>0</v>
      </c>
      <c r="O2479">
        <v>0</v>
      </c>
    </row>
    <row r="2480" spans="3:15" x14ac:dyDescent="0.3">
      <c r="C2480" t="s">
        <v>1807</v>
      </c>
      <c r="D2480" t="s">
        <v>366</v>
      </c>
      <c r="E2480">
        <v>200954</v>
      </c>
      <c r="H2480" t="s">
        <v>940</v>
      </c>
      <c r="K2480">
        <v>0</v>
      </c>
      <c r="M2480">
        <v>0</v>
      </c>
      <c r="O2480">
        <v>0</v>
      </c>
    </row>
    <row r="2481" spans="3:15" x14ac:dyDescent="0.3">
      <c r="C2481" t="s">
        <v>1807</v>
      </c>
      <c r="D2481" t="s">
        <v>366</v>
      </c>
      <c r="E2481">
        <v>200955</v>
      </c>
      <c r="H2481" t="s">
        <v>941</v>
      </c>
      <c r="K2481">
        <v>0</v>
      </c>
      <c r="M2481">
        <v>0</v>
      </c>
      <c r="O2481">
        <v>0</v>
      </c>
    </row>
    <row r="2482" spans="3:15" x14ac:dyDescent="0.3">
      <c r="C2482" t="s">
        <v>1807</v>
      </c>
      <c r="D2482" t="s">
        <v>366</v>
      </c>
      <c r="E2482">
        <v>200956</v>
      </c>
      <c r="H2482" t="s">
        <v>942</v>
      </c>
      <c r="K2482">
        <v>0</v>
      </c>
      <c r="M2482">
        <v>0</v>
      </c>
      <c r="O2482">
        <v>0</v>
      </c>
    </row>
    <row r="2483" spans="3:15" x14ac:dyDescent="0.3">
      <c r="C2483" t="s">
        <v>1807</v>
      </c>
      <c r="D2483" t="s">
        <v>366</v>
      </c>
      <c r="E2483">
        <v>200957</v>
      </c>
      <c r="H2483" t="s">
        <v>943</v>
      </c>
      <c r="K2483">
        <v>0</v>
      </c>
      <c r="M2483">
        <v>0</v>
      </c>
      <c r="O2483">
        <v>0</v>
      </c>
    </row>
    <row r="2484" spans="3:15" x14ac:dyDescent="0.3">
      <c r="C2484" t="s">
        <v>1807</v>
      </c>
      <c r="D2484" t="s">
        <v>366</v>
      </c>
      <c r="E2484">
        <v>200958</v>
      </c>
      <c r="H2484" t="s">
        <v>944</v>
      </c>
      <c r="K2484">
        <v>0</v>
      </c>
      <c r="M2484">
        <v>0</v>
      </c>
      <c r="O2484">
        <v>0</v>
      </c>
    </row>
    <row r="2485" spans="3:15" x14ac:dyDescent="0.3">
      <c r="C2485" t="s">
        <v>1807</v>
      </c>
      <c r="D2485" t="s">
        <v>366</v>
      </c>
      <c r="E2485">
        <v>200959</v>
      </c>
      <c r="H2485" t="s">
        <v>945</v>
      </c>
      <c r="K2485">
        <v>0</v>
      </c>
      <c r="M2485">
        <v>0</v>
      </c>
      <c r="O2485">
        <v>0</v>
      </c>
    </row>
    <row r="2486" spans="3:15" x14ac:dyDescent="0.3">
      <c r="C2486" t="s">
        <v>1807</v>
      </c>
      <c r="D2486" t="s">
        <v>366</v>
      </c>
      <c r="E2486">
        <v>200960</v>
      </c>
      <c r="H2486" t="s">
        <v>946</v>
      </c>
      <c r="K2486">
        <v>0</v>
      </c>
      <c r="M2486">
        <v>0</v>
      </c>
      <c r="O2486">
        <v>0</v>
      </c>
    </row>
    <row r="2487" spans="3:15" x14ac:dyDescent="0.3">
      <c r="C2487" t="s">
        <v>1807</v>
      </c>
      <c r="D2487" t="s">
        <v>366</v>
      </c>
      <c r="E2487">
        <v>200961</v>
      </c>
      <c r="H2487" t="s">
        <v>947</v>
      </c>
      <c r="K2487">
        <v>0</v>
      </c>
      <c r="M2487">
        <v>0</v>
      </c>
      <c r="O2487">
        <v>0</v>
      </c>
    </row>
    <row r="2488" spans="3:15" x14ac:dyDescent="0.3">
      <c r="C2488" t="s">
        <v>1807</v>
      </c>
      <c r="D2488" t="s">
        <v>366</v>
      </c>
      <c r="E2488">
        <v>200962</v>
      </c>
      <c r="H2488" t="s">
        <v>948</v>
      </c>
      <c r="K2488">
        <v>0</v>
      </c>
      <c r="M2488">
        <v>0</v>
      </c>
      <c r="O2488">
        <v>0</v>
      </c>
    </row>
    <row r="2489" spans="3:15" x14ac:dyDescent="0.3">
      <c r="C2489" t="s">
        <v>1807</v>
      </c>
      <c r="D2489" t="s">
        <v>366</v>
      </c>
      <c r="E2489">
        <v>200963</v>
      </c>
      <c r="H2489" t="s">
        <v>949</v>
      </c>
      <c r="K2489">
        <v>0</v>
      </c>
      <c r="M2489">
        <v>0</v>
      </c>
      <c r="O2489">
        <v>0</v>
      </c>
    </row>
    <row r="2490" spans="3:15" x14ac:dyDescent="0.3">
      <c r="C2490" t="s">
        <v>1807</v>
      </c>
      <c r="D2490" t="s">
        <v>366</v>
      </c>
      <c r="E2490">
        <v>200964</v>
      </c>
      <c r="H2490" t="s">
        <v>950</v>
      </c>
      <c r="K2490">
        <v>0</v>
      </c>
      <c r="M2490">
        <v>0</v>
      </c>
      <c r="O2490">
        <v>0</v>
      </c>
    </row>
    <row r="2491" spans="3:15" x14ac:dyDescent="0.3">
      <c r="C2491" t="s">
        <v>1807</v>
      </c>
      <c r="D2491" t="s">
        <v>366</v>
      </c>
      <c r="E2491">
        <v>200965</v>
      </c>
      <c r="H2491" t="s">
        <v>951</v>
      </c>
      <c r="K2491">
        <v>0</v>
      </c>
      <c r="M2491">
        <v>0</v>
      </c>
      <c r="O2491">
        <v>0</v>
      </c>
    </row>
    <row r="2492" spans="3:15" x14ac:dyDescent="0.3">
      <c r="C2492" t="s">
        <v>1807</v>
      </c>
      <c r="D2492" t="s">
        <v>366</v>
      </c>
      <c r="E2492">
        <v>200966</v>
      </c>
      <c r="H2492" t="s">
        <v>952</v>
      </c>
      <c r="K2492">
        <v>0</v>
      </c>
      <c r="M2492">
        <v>0</v>
      </c>
      <c r="O2492">
        <v>0</v>
      </c>
    </row>
    <row r="2493" spans="3:15" x14ac:dyDescent="0.3">
      <c r="C2493" t="s">
        <v>1807</v>
      </c>
      <c r="D2493" t="s">
        <v>366</v>
      </c>
      <c r="E2493">
        <v>200967</v>
      </c>
      <c r="H2493" t="s">
        <v>2045</v>
      </c>
      <c r="K2493">
        <v>0</v>
      </c>
      <c r="M2493">
        <v>0</v>
      </c>
      <c r="O2493">
        <v>0</v>
      </c>
    </row>
    <row r="2494" spans="3:15" x14ac:dyDescent="0.3">
      <c r="C2494" t="s">
        <v>1807</v>
      </c>
      <c r="D2494" t="s">
        <v>366</v>
      </c>
      <c r="E2494">
        <v>200970</v>
      </c>
      <c r="H2494" t="s">
        <v>936</v>
      </c>
      <c r="K2494">
        <v>0</v>
      </c>
      <c r="M2494">
        <v>0</v>
      </c>
      <c r="O2494">
        <v>0</v>
      </c>
    </row>
    <row r="2495" spans="3:15" x14ac:dyDescent="0.3">
      <c r="C2495" t="s">
        <v>1807</v>
      </c>
      <c r="D2495" t="s">
        <v>366</v>
      </c>
      <c r="E2495">
        <v>200971</v>
      </c>
      <c r="H2495" t="s">
        <v>937</v>
      </c>
      <c r="K2495">
        <v>0</v>
      </c>
      <c r="M2495">
        <v>0</v>
      </c>
      <c r="O2495">
        <v>0</v>
      </c>
    </row>
    <row r="2496" spans="3:15" x14ac:dyDescent="0.3">
      <c r="C2496" t="s">
        <v>1807</v>
      </c>
      <c r="D2496" t="s">
        <v>366</v>
      </c>
      <c r="E2496">
        <v>200972</v>
      </c>
      <c r="H2496" t="s">
        <v>938</v>
      </c>
      <c r="K2496">
        <v>0</v>
      </c>
      <c r="M2496">
        <v>0</v>
      </c>
      <c r="O2496">
        <v>0</v>
      </c>
    </row>
    <row r="2497" spans="3:15" x14ac:dyDescent="0.3">
      <c r="C2497" t="s">
        <v>1807</v>
      </c>
      <c r="D2497" t="s">
        <v>366</v>
      </c>
      <c r="E2497">
        <v>200973</v>
      </c>
      <c r="H2497" t="s">
        <v>939</v>
      </c>
      <c r="K2497">
        <v>0</v>
      </c>
      <c r="M2497">
        <v>0</v>
      </c>
      <c r="O2497">
        <v>0</v>
      </c>
    </row>
    <row r="2498" spans="3:15" x14ac:dyDescent="0.3">
      <c r="C2498" t="s">
        <v>1807</v>
      </c>
      <c r="D2498" t="s">
        <v>366</v>
      </c>
      <c r="E2498">
        <v>200974</v>
      </c>
      <c r="H2498" t="s">
        <v>940</v>
      </c>
      <c r="K2498">
        <v>0</v>
      </c>
      <c r="M2498">
        <v>0</v>
      </c>
      <c r="O2498">
        <v>0</v>
      </c>
    </row>
    <row r="2499" spans="3:15" x14ac:dyDescent="0.3">
      <c r="C2499" t="s">
        <v>1807</v>
      </c>
      <c r="D2499" t="s">
        <v>366</v>
      </c>
      <c r="E2499">
        <v>200975</v>
      </c>
      <c r="H2499" t="s">
        <v>941</v>
      </c>
      <c r="K2499">
        <v>0</v>
      </c>
      <c r="M2499">
        <v>0</v>
      </c>
      <c r="O2499">
        <v>0</v>
      </c>
    </row>
    <row r="2500" spans="3:15" x14ac:dyDescent="0.3">
      <c r="C2500" t="s">
        <v>1807</v>
      </c>
      <c r="D2500" t="s">
        <v>366</v>
      </c>
      <c r="E2500">
        <v>200976</v>
      </c>
      <c r="H2500" t="s">
        <v>942</v>
      </c>
      <c r="K2500">
        <v>0</v>
      </c>
      <c r="M2500">
        <v>0</v>
      </c>
      <c r="O2500">
        <v>0</v>
      </c>
    </row>
    <row r="2501" spans="3:15" x14ac:dyDescent="0.3">
      <c r="C2501" t="s">
        <v>1807</v>
      </c>
      <c r="D2501" t="s">
        <v>366</v>
      </c>
      <c r="E2501">
        <v>200977</v>
      </c>
      <c r="H2501" t="s">
        <v>943</v>
      </c>
      <c r="K2501">
        <v>0</v>
      </c>
      <c r="M2501">
        <v>0</v>
      </c>
      <c r="O2501">
        <v>0</v>
      </c>
    </row>
    <row r="2502" spans="3:15" x14ac:dyDescent="0.3">
      <c r="C2502" t="s">
        <v>1807</v>
      </c>
      <c r="D2502" t="s">
        <v>366</v>
      </c>
      <c r="E2502">
        <v>200978</v>
      </c>
      <c r="H2502" t="s">
        <v>953</v>
      </c>
      <c r="K2502">
        <v>0</v>
      </c>
      <c r="M2502">
        <v>0</v>
      </c>
      <c r="O2502">
        <v>0</v>
      </c>
    </row>
    <row r="2503" spans="3:15" x14ac:dyDescent="0.3">
      <c r="C2503" t="s">
        <v>1807</v>
      </c>
      <c r="D2503" t="s">
        <v>366</v>
      </c>
      <c r="E2503">
        <v>200979</v>
      </c>
      <c r="H2503" t="s">
        <v>945</v>
      </c>
      <c r="K2503">
        <v>0</v>
      </c>
      <c r="M2503">
        <v>0</v>
      </c>
      <c r="O2503">
        <v>0</v>
      </c>
    </row>
    <row r="2504" spans="3:15" x14ac:dyDescent="0.3">
      <c r="C2504" t="s">
        <v>1807</v>
      </c>
      <c r="D2504" t="s">
        <v>366</v>
      </c>
      <c r="E2504">
        <v>200980</v>
      </c>
      <c r="H2504" t="s">
        <v>946</v>
      </c>
      <c r="K2504">
        <v>0</v>
      </c>
      <c r="M2504">
        <v>0</v>
      </c>
      <c r="O2504">
        <v>0</v>
      </c>
    </row>
    <row r="2505" spans="3:15" x14ac:dyDescent="0.3">
      <c r="C2505" t="s">
        <v>1807</v>
      </c>
      <c r="D2505" t="s">
        <v>366</v>
      </c>
      <c r="E2505">
        <v>200981</v>
      </c>
      <c r="H2505" t="s">
        <v>947</v>
      </c>
      <c r="K2505">
        <v>0</v>
      </c>
      <c r="M2505">
        <v>0</v>
      </c>
      <c r="O2505">
        <v>0</v>
      </c>
    </row>
    <row r="2506" spans="3:15" x14ac:dyDescent="0.3">
      <c r="C2506" t="s">
        <v>1807</v>
      </c>
      <c r="D2506" t="s">
        <v>366</v>
      </c>
      <c r="E2506">
        <v>200982</v>
      </c>
      <c r="H2506" t="s">
        <v>948</v>
      </c>
      <c r="K2506">
        <v>0</v>
      </c>
      <c r="M2506">
        <v>0</v>
      </c>
      <c r="O2506">
        <v>0</v>
      </c>
    </row>
    <row r="2507" spans="3:15" x14ac:dyDescent="0.3">
      <c r="C2507" t="s">
        <v>1807</v>
      </c>
      <c r="D2507" t="s">
        <v>366</v>
      </c>
      <c r="E2507">
        <v>200983</v>
      </c>
      <c r="H2507" t="s">
        <v>949</v>
      </c>
      <c r="K2507">
        <v>0</v>
      </c>
      <c r="M2507">
        <v>0</v>
      </c>
      <c r="O2507">
        <v>0</v>
      </c>
    </row>
    <row r="2508" spans="3:15" x14ac:dyDescent="0.3">
      <c r="C2508" t="s">
        <v>1807</v>
      </c>
      <c r="D2508" t="s">
        <v>366</v>
      </c>
      <c r="E2508">
        <v>200984</v>
      </c>
      <c r="H2508" t="s">
        <v>950</v>
      </c>
      <c r="K2508">
        <v>0</v>
      </c>
      <c r="M2508">
        <v>0</v>
      </c>
      <c r="O2508">
        <v>0</v>
      </c>
    </row>
    <row r="2509" spans="3:15" x14ac:dyDescent="0.3">
      <c r="C2509" t="s">
        <v>1807</v>
      </c>
      <c r="D2509" t="s">
        <v>366</v>
      </c>
      <c r="E2509">
        <v>200985</v>
      </c>
      <c r="H2509" t="s">
        <v>951</v>
      </c>
      <c r="K2509">
        <v>0</v>
      </c>
      <c r="M2509">
        <v>0</v>
      </c>
      <c r="O2509">
        <v>0</v>
      </c>
    </row>
    <row r="2510" spans="3:15" x14ac:dyDescent="0.3">
      <c r="C2510" t="s">
        <v>1807</v>
      </c>
      <c r="D2510" t="s">
        <v>366</v>
      </c>
      <c r="E2510">
        <v>200986</v>
      </c>
      <c r="H2510" t="s">
        <v>952</v>
      </c>
      <c r="K2510">
        <v>0</v>
      </c>
      <c r="M2510">
        <v>0</v>
      </c>
      <c r="O2510">
        <v>0</v>
      </c>
    </row>
    <row r="2511" spans="3:15" x14ac:dyDescent="0.3">
      <c r="C2511" t="s">
        <v>1807</v>
      </c>
      <c r="D2511" t="s">
        <v>366</v>
      </c>
      <c r="E2511">
        <v>200987</v>
      </c>
      <c r="H2511" t="s">
        <v>2046</v>
      </c>
      <c r="K2511">
        <v>0</v>
      </c>
      <c r="M2511">
        <v>0</v>
      </c>
      <c r="O2511">
        <v>0</v>
      </c>
    </row>
    <row r="2512" spans="3:15" x14ac:dyDescent="0.3">
      <c r="C2512" t="s">
        <v>1807</v>
      </c>
      <c r="D2512" t="s">
        <v>366</v>
      </c>
      <c r="E2512">
        <v>200988</v>
      </c>
      <c r="H2512" t="s">
        <v>2047</v>
      </c>
      <c r="K2512">
        <v>0</v>
      </c>
      <c r="M2512">
        <v>0</v>
      </c>
      <c r="O2512">
        <v>0</v>
      </c>
    </row>
    <row r="2513" spans="3:17" x14ac:dyDescent="0.3">
      <c r="C2513" t="s">
        <v>1807</v>
      </c>
      <c r="D2513" t="s">
        <v>366</v>
      </c>
      <c r="E2513">
        <v>200989</v>
      </c>
      <c r="H2513" t="s">
        <v>2048</v>
      </c>
      <c r="K2513">
        <v>0</v>
      </c>
      <c r="M2513">
        <v>0</v>
      </c>
      <c r="O2513">
        <v>0</v>
      </c>
    </row>
    <row r="2514" spans="3:17" x14ac:dyDescent="0.3">
      <c r="C2514" t="s">
        <v>1807</v>
      </c>
      <c r="D2514" t="s">
        <v>366</v>
      </c>
      <c r="E2514">
        <v>200990</v>
      </c>
      <c r="H2514" t="s">
        <v>2049</v>
      </c>
      <c r="K2514">
        <v>0</v>
      </c>
      <c r="M2514">
        <v>0</v>
      </c>
      <c r="O2514">
        <v>0</v>
      </c>
    </row>
    <row r="2515" spans="3:17" x14ac:dyDescent="0.3">
      <c r="C2515" t="s">
        <v>1807</v>
      </c>
      <c r="D2515" t="s">
        <v>366</v>
      </c>
      <c r="E2515">
        <v>201000</v>
      </c>
      <c r="H2515" t="s">
        <v>954</v>
      </c>
      <c r="K2515">
        <v>0</v>
      </c>
      <c r="M2515">
        <v>0</v>
      </c>
      <c r="O2515">
        <v>0</v>
      </c>
    </row>
    <row r="2516" spans="3:17" x14ac:dyDescent="0.3">
      <c r="C2516" t="s">
        <v>1807</v>
      </c>
      <c r="D2516" t="s">
        <v>366</v>
      </c>
      <c r="E2516">
        <v>201001</v>
      </c>
      <c r="H2516" t="s">
        <v>955</v>
      </c>
      <c r="K2516">
        <v>0</v>
      </c>
      <c r="M2516">
        <v>0</v>
      </c>
      <c r="O2516">
        <v>0</v>
      </c>
    </row>
    <row r="2517" spans="3:17" x14ac:dyDescent="0.3">
      <c r="C2517" t="s">
        <v>1807</v>
      </c>
      <c r="D2517" t="s">
        <v>366</v>
      </c>
      <c r="E2517">
        <v>201002</v>
      </c>
      <c r="H2517" t="s">
        <v>956</v>
      </c>
      <c r="K2517">
        <v>0</v>
      </c>
      <c r="M2517">
        <v>0</v>
      </c>
      <c r="O2517">
        <v>0</v>
      </c>
    </row>
    <row r="2518" spans="3:17" x14ac:dyDescent="0.3">
      <c r="C2518" t="s">
        <v>1807</v>
      </c>
      <c r="D2518" t="s">
        <v>366</v>
      </c>
      <c r="E2518">
        <v>201003</v>
      </c>
      <c r="H2518" t="s">
        <v>957</v>
      </c>
      <c r="K2518">
        <v>0</v>
      </c>
      <c r="M2518">
        <v>0</v>
      </c>
      <c r="O2518">
        <v>0</v>
      </c>
    </row>
    <row r="2519" spans="3:17" x14ac:dyDescent="0.3">
      <c r="C2519" t="s">
        <v>1807</v>
      </c>
      <c r="D2519" t="s">
        <v>366</v>
      </c>
      <c r="E2519">
        <v>201004</v>
      </c>
      <c r="H2519" t="s">
        <v>958</v>
      </c>
      <c r="K2519">
        <v>0</v>
      </c>
      <c r="M2519">
        <v>0</v>
      </c>
      <c r="O2519">
        <v>0</v>
      </c>
    </row>
    <row r="2520" spans="3:17" x14ac:dyDescent="0.3">
      <c r="C2520" t="s">
        <v>1807</v>
      </c>
      <c r="D2520" t="s">
        <v>366</v>
      </c>
      <c r="E2520">
        <v>201005</v>
      </c>
      <c r="H2520" t="s">
        <v>959</v>
      </c>
      <c r="K2520">
        <v>0</v>
      </c>
      <c r="M2520">
        <v>0</v>
      </c>
      <c r="O2520">
        <v>0</v>
      </c>
    </row>
    <row r="2521" spans="3:17" x14ac:dyDescent="0.3">
      <c r="C2521" t="s">
        <v>1807</v>
      </c>
      <c r="D2521" t="s">
        <v>366</v>
      </c>
      <c r="E2521">
        <v>201006</v>
      </c>
      <c r="H2521" t="s">
        <v>2050</v>
      </c>
      <c r="K2521">
        <v>0</v>
      </c>
      <c r="M2521">
        <v>0</v>
      </c>
      <c r="O2521">
        <v>0</v>
      </c>
    </row>
    <row r="2522" spans="3:17" x14ac:dyDescent="0.3">
      <c r="C2522" t="s">
        <v>1807</v>
      </c>
      <c r="D2522" t="s">
        <v>366</v>
      </c>
      <c r="E2522">
        <v>201009</v>
      </c>
      <c r="H2522" t="s">
        <v>2051</v>
      </c>
      <c r="K2522">
        <v>0</v>
      </c>
      <c r="M2522">
        <v>0</v>
      </c>
      <c r="O2522">
        <v>0</v>
      </c>
    </row>
    <row r="2523" spans="3:17" x14ac:dyDescent="0.3">
      <c r="C2523" t="s">
        <v>1807</v>
      </c>
      <c r="D2523" t="s">
        <v>366</v>
      </c>
      <c r="E2523">
        <v>201010</v>
      </c>
      <c r="H2523" t="s">
        <v>2052</v>
      </c>
      <c r="K2523">
        <v>0</v>
      </c>
      <c r="M2523">
        <v>0</v>
      </c>
      <c r="O2523">
        <v>0</v>
      </c>
    </row>
    <row r="2524" spans="3:17" x14ac:dyDescent="0.3">
      <c r="C2524" t="s">
        <v>1807</v>
      </c>
      <c r="D2524" t="s">
        <v>366</v>
      </c>
      <c r="E2524">
        <v>201011</v>
      </c>
      <c r="H2524" t="s">
        <v>2053</v>
      </c>
      <c r="K2524">
        <v>0</v>
      </c>
      <c r="M2524">
        <v>0</v>
      </c>
      <c r="O2524">
        <v>0</v>
      </c>
    </row>
    <row r="2525" spans="3:17" x14ac:dyDescent="0.3">
      <c r="C2525" t="s">
        <v>1807</v>
      </c>
      <c r="D2525" t="s">
        <v>366</v>
      </c>
      <c r="E2525">
        <v>201012</v>
      </c>
      <c r="H2525" t="s">
        <v>2054</v>
      </c>
      <c r="K2525">
        <v>0</v>
      </c>
      <c r="M2525">
        <v>0</v>
      </c>
      <c r="O2525">
        <v>0</v>
      </c>
    </row>
    <row r="2526" spans="3:17" x14ac:dyDescent="0.3">
      <c r="C2526" t="s">
        <v>1807</v>
      </c>
      <c r="D2526" t="s">
        <v>366</v>
      </c>
      <c r="E2526">
        <v>201013</v>
      </c>
      <c r="H2526" t="s">
        <v>2055</v>
      </c>
      <c r="K2526" s="37">
        <v>-37897.879999999997</v>
      </c>
      <c r="M2526" s="37">
        <v>-291671.88</v>
      </c>
      <c r="O2526" s="37">
        <v>253774</v>
      </c>
      <c r="Q2526">
        <v>87</v>
      </c>
    </row>
    <row r="2527" spans="3:17" x14ac:dyDescent="0.3">
      <c r="C2527" t="s">
        <v>1807</v>
      </c>
      <c r="D2527" t="s">
        <v>366</v>
      </c>
      <c r="E2527">
        <v>201014</v>
      </c>
      <c r="H2527" t="s">
        <v>2056</v>
      </c>
      <c r="K2527" s="37">
        <v>-56846.79</v>
      </c>
      <c r="M2527" s="37">
        <v>-437507.84000000003</v>
      </c>
      <c r="O2527" s="37">
        <v>380661.05</v>
      </c>
      <c r="Q2527">
        <v>87</v>
      </c>
    </row>
    <row r="2528" spans="3:17" x14ac:dyDescent="0.3">
      <c r="C2528" t="s">
        <v>1807</v>
      </c>
      <c r="D2528" t="s">
        <v>366</v>
      </c>
      <c r="E2528">
        <v>201020</v>
      </c>
      <c r="H2528" t="s">
        <v>2057</v>
      </c>
      <c r="K2528" s="37">
        <v>1107243.05</v>
      </c>
      <c r="M2528" s="37">
        <v>-796478.78</v>
      </c>
      <c r="O2528" s="37">
        <v>1903721.83</v>
      </c>
      <c r="Q2528">
        <v>239</v>
      </c>
    </row>
    <row r="2529" spans="3:17" x14ac:dyDescent="0.3">
      <c r="C2529" t="s">
        <v>1807</v>
      </c>
      <c r="D2529" t="s">
        <v>366</v>
      </c>
      <c r="E2529">
        <v>201021</v>
      </c>
      <c r="H2529" t="s">
        <v>2058</v>
      </c>
      <c r="K2529" s="37">
        <v>-2817269.91</v>
      </c>
      <c r="M2529" s="37">
        <v>-2851685.74</v>
      </c>
      <c r="O2529" s="37">
        <v>34415.83</v>
      </c>
      <c r="Q2529">
        <v>1.2</v>
      </c>
    </row>
    <row r="2530" spans="3:17" x14ac:dyDescent="0.3">
      <c r="C2530" t="s">
        <v>1807</v>
      </c>
      <c r="D2530" t="s">
        <v>366</v>
      </c>
      <c r="E2530">
        <v>201022</v>
      </c>
      <c r="H2530" t="s">
        <v>2059</v>
      </c>
      <c r="K2530" s="37">
        <v>-849076.7</v>
      </c>
      <c r="M2530" s="37">
        <v>-849415.88</v>
      </c>
      <c r="O2530">
        <v>339.18</v>
      </c>
    </row>
    <row r="2531" spans="3:17" x14ac:dyDescent="0.3">
      <c r="C2531" t="s">
        <v>1807</v>
      </c>
      <c r="D2531" t="s">
        <v>366</v>
      </c>
      <c r="E2531">
        <v>201023</v>
      </c>
      <c r="H2531" t="s">
        <v>2060</v>
      </c>
      <c r="K2531">
        <v>0</v>
      </c>
      <c r="M2531">
        <v>0</v>
      </c>
      <c r="O2531">
        <v>0</v>
      </c>
    </row>
    <row r="2532" spans="3:17" x14ac:dyDescent="0.3">
      <c r="C2532" t="s">
        <v>1807</v>
      </c>
      <c r="D2532" t="s">
        <v>366</v>
      </c>
      <c r="E2532">
        <v>201024</v>
      </c>
      <c r="H2532" t="s">
        <v>2061</v>
      </c>
      <c r="K2532" s="37">
        <v>-13439.12</v>
      </c>
      <c r="M2532" s="37">
        <v>-13729.11</v>
      </c>
      <c r="O2532">
        <v>289.99</v>
      </c>
      <c r="Q2532">
        <v>2.1</v>
      </c>
    </row>
    <row r="2533" spans="3:17" x14ac:dyDescent="0.3">
      <c r="C2533" t="s">
        <v>1807</v>
      </c>
      <c r="D2533" t="s">
        <v>366</v>
      </c>
      <c r="E2533">
        <v>201025</v>
      </c>
      <c r="H2533" t="s">
        <v>2062</v>
      </c>
      <c r="K2533">
        <v>0</v>
      </c>
      <c r="M2533">
        <v>0</v>
      </c>
      <c r="O2533">
        <v>0</v>
      </c>
    </row>
    <row r="2534" spans="3:17" x14ac:dyDescent="0.3">
      <c r="C2534" t="s">
        <v>1807</v>
      </c>
      <c r="D2534" t="s">
        <v>366</v>
      </c>
      <c r="E2534">
        <v>201030</v>
      </c>
      <c r="H2534" t="s">
        <v>2063</v>
      </c>
      <c r="K2534">
        <v>0</v>
      </c>
      <c r="M2534">
        <v>0</v>
      </c>
      <c r="O2534">
        <v>0</v>
      </c>
    </row>
    <row r="2535" spans="3:17" x14ac:dyDescent="0.3">
      <c r="C2535" t="s">
        <v>1807</v>
      </c>
      <c r="D2535" t="s">
        <v>366</v>
      </c>
      <c r="E2535">
        <v>201031</v>
      </c>
      <c r="H2535" t="s">
        <v>2064</v>
      </c>
      <c r="K2535">
        <v>0</v>
      </c>
      <c r="M2535">
        <v>0</v>
      </c>
      <c r="O2535">
        <v>0</v>
      </c>
    </row>
    <row r="2536" spans="3:17" x14ac:dyDescent="0.3">
      <c r="C2536" t="s">
        <v>1807</v>
      </c>
      <c r="D2536" t="s">
        <v>366</v>
      </c>
      <c r="E2536">
        <v>201032</v>
      </c>
      <c r="H2536" t="s">
        <v>2065</v>
      </c>
      <c r="K2536">
        <v>0</v>
      </c>
      <c r="M2536">
        <v>0</v>
      </c>
      <c r="O2536">
        <v>0</v>
      </c>
    </row>
    <row r="2537" spans="3:17" x14ac:dyDescent="0.3">
      <c r="C2537" t="s">
        <v>1807</v>
      </c>
      <c r="D2537" t="s">
        <v>366</v>
      </c>
      <c r="E2537">
        <v>201033</v>
      </c>
      <c r="H2537" t="s">
        <v>2066</v>
      </c>
      <c r="K2537">
        <v>0</v>
      </c>
      <c r="M2537">
        <v>0</v>
      </c>
      <c r="O2537">
        <v>0</v>
      </c>
    </row>
    <row r="2538" spans="3:17" x14ac:dyDescent="0.3">
      <c r="C2538" t="s">
        <v>1807</v>
      </c>
      <c r="D2538" t="s">
        <v>366</v>
      </c>
      <c r="E2538">
        <v>201034</v>
      </c>
      <c r="H2538" t="s">
        <v>2067</v>
      </c>
      <c r="K2538">
        <v>0</v>
      </c>
      <c r="M2538">
        <v>0</v>
      </c>
      <c r="O2538">
        <v>0</v>
      </c>
    </row>
    <row r="2539" spans="3:17" x14ac:dyDescent="0.3">
      <c r="C2539" t="s">
        <v>1807</v>
      </c>
      <c r="D2539" t="s">
        <v>366</v>
      </c>
      <c r="E2539">
        <v>201035</v>
      </c>
      <c r="H2539" t="s">
        <v>2068</v>
      </c>
      <c r="K2539">
        <v>0</v>
      </c>
      <c r="M2539">
        <v>0</v>
      </c>
      <c r="O2539">
        <v>0</v>
      </c>
    </row>
    <row r="2540" spans="3:17" x14ac:dyDescent="0.3">
      <c r="C2540" t="s">
        <v>1807</v>
      </c>
      <c r="D2540" t="s">
        <v>366</v>
      </c>
      <c r="E2540">
        <v>201036</v>
      </c>
      <c r="H2540" t="s">
        <v>2069</v>
      </c>
      <c r="K2540">
        <v>0</v>
      </c>
      <c r="M2540">
        <v>0</v>
      </c>
      <c r="O2540">
        <v>0</v>
      </c>
    </row>
    <row r="2541" spans="3:17" x14ac:dyDescent="0.3">
      <c r="C2541" t="s">
        <v>1807</v>
      </c>
      <c r="D2541" t="s">
        <v>366</v>
      </c>
      <c r="E2541">
        <v>201037</v>
      </c>
      <c r="H2541" t="s">
        <v>2070</v>
      </c>
      <c r="K2541">
        <v>0</v>
      </c>
      <c r="M2541">
        <v>0</v>
      </c>
      <c r="O2541">
        <v>0</v>
      </c>
    </row>
    <row r="2542" spans="3:17" x14ac:dyDescent="0.3">
      <c r="C2542" t="s">
        <v>1807</v>
      </c>
      <c r="D2542" t="s">
        <v>366</v>
      </c>
      <c r="E2542">
        <v>201038</v>
      </c>
      <c r="H2542" t="s">
        <v>2071</v>
      </c>
      <c r="K2542">
        <v>0</v>
      </c>
      <c r="M2542">
        <v>0</v>
      </c>
      <c r="O2542">
        <v>0</v>
      </c>
    </row>
    <row r="2543" spans="3:17" x14ac:dyDescent="0.3">
      <c r="C2543" t="s">
        <v>1807</v>
      </c>
      <c r="D2543" t="s">
        <v>366</v>
      </c>
      <c r="E2543">
        <v>201039</v>
      </c>
      <c r="H2543" t="s">
        <v>2072</v>
      </c>
      <c r="K2543">
        <v>0</v>
      </c>
      <c r="M2543">
        <v>0</v>
      </c>
      <c r="O2543">
        <v>0</v>
      </c>
    </row>
    <row r="2544" spans="3:17" x14ac:dyDescent="0.3">
      <c r="C2544" t="s">
        <v>1807</v>
      </c>
      <c r="D2544" t="s">
        <v>366</v>
      </c>
      <c r="E2544">
        <v>201040</v>
      </c>
      <c r="H2544" t="s">
        <v>2073</v>
      </c>
      <c r="K2544">
        <v>0</v>
      </c>
      <c r="M2544">
        <v>0</v>
      </c>
      <c r="O2544">
        <v>0</v>
      </c>
    </row>
    <row r="2545" spans="3:15" x14ac:dyDescent="0.3">
      <c r="C2545" t="s">
        <v>1807</v>
      </c>
      <c r="D2545" t="s">
        <v>366</v>
      </c>
      <c r="E2545">
        <v>201041</v>
      </c>
      <c r="H2545" t="s">
        <v>2074</v>
      </c>
      <c r="K2545">
        <v>0</v>
      </c>
      <c r="M2545">
        <v>0</v>
      </c>
      <c r="O2545">
        <v>0</v>
      </c>
    </row>
    <row r="2546" spans="3:15" x14ac:dyDescent="0.3">
      <c r="C2546" t="s">
        <v>1807</v>
      </c>
      <c r="D2546" t="s">
        <v>366</v>
      </c>
      <c r="E2546">
        <v>201042</v>
      </c>
      <c r="H2546" t="s">
        <v>2075</v>
      </c>
      <c r="K2546">
        <v>0</v>
      </c>
      <c r="M2546">
        <v>0</v>
      </c>
      <c r="O2546">
        <v>0</v>
      </c>
    </row>
    <row r="2547" spans="3:15" x14ac:dyDescent="0.3">
      <c r="C2547" t="s">
        <v>1807</v>
      </c>
      <c r="D2547" t="s">
        <v>366</v>
      </c>
      <c r="E2547">
        <v>201043</v>
      </c>
      <c r="H2547" t="s">
        <v>2076</v>
      </c>
      <c r="K2547">
        <v>0</v>
      </c>
      <c r="M2547">
        <v>0</v>
      </c>
      <c r="O2547">
        <v>0</v>
      </c>
    </row>
    <row r="2548" spans="3:15" x14ac:dyDescent="0.3">
      <c r="C2548" t="s">
        <v>1807</v>
      </c>
      <c r="D2548" t="s">
        <v>366</v>
      </c>
      <c r="E2548">
        <v>201044</v>
      </c>
      <c r="H2548" t="s">
        <v>2077</v>
      </c>
      <c r="K2548">
        <v>0</v>
      </c>
      <c r="M2548">
        <v>0</v>
      </c>
      <c r="O2548">
        <v>0</v>
      </c>
    </row>
    <row r="2549" spans="3:15" x14ac:dyDescent="0.3">
      <c r="C2549" t="s">
        <v>1807</v>
      </c>
      <c r="D2549" t="s">
        <v>366</v>
      </c>
      <c r="E2549">
        <v>201045</v>
      </c>
      <c r="H2549" t="s">
        <v>2078</v>
      </c>
      <c r="K2549">
        <v>0</v>
      </c>
      <c r="M2549">
        <v>0</v>
      </c>
      <c r="O2549">
        <v>0</v>
      </c>
    </row>
    <row r="2550" spans="3:15" x14ac:dyDescent="0.3">
      <c r="C2550" t="s">
        <v>1807</v>
      </c>
      <c r="D2550" t="s">
        <v>366</v>
      </c>
      <c r="E2550">
        <v>201046</v>
      </c>
      <c r="H2550" t="s">
        <v>2079</v>
      </c>
      <c r="K2550">
        <v>0</v>
      </c>
      <c r="M2550">
        <v>0</v>
      </c>
      <c r="O2550">
        <v>0</v>
      </c>
    </row>
    <row r="2551" spans="3:15" x14ac:dyDescent="0.3">
      <c r="C2551" t="s">
        <v>1807</v>
      </c>
      <c r="D2551" t="s">
        <v>366</v>
      </c>
      <c r="E2551">
        <v>201047</v>
      </c>
      <c r="H2551" t="s">
        <v>2080</v>
      </c>
      <c r="K2551">
        <v>0</v>
      </c>
      <c r="M2551">
        <v>0</v>
      </c>
      <c r="O2551">
        <v>0</v>
      </c>
    </row>
    <row r="2552" spans="3:15" x14ac:dyDescent="0.3">
      <c r="C2552" t="s">
        <v>1807</v>
      </c>
      <c r="D2552" t="s">
        <v>366</v>
      </c>
      <c r="E2552">
        <v>201048</v>
      </c>
      <c r="H2552" t="s">
        <v>2081</v>
      </c>
      <c r="K2552">
        <v>0</v>
      </c>
      <c r="M2552">
        <v>0</v>
      </c>
      <c r="O2552">
        <v>0</v>
      </c>
    </row>
    <row r="2553" spans="3:15" x14ac:dyDescent="0.3">
      <c r="C2553" t="s">
        <v>1807</v>
      </c>
      <c r="D2553" t="s">
        <v>366</v>
      </c>
      <c r="E2553">
        <v>201049</v>
      </c>
      <c r="H2553" t="s">
        <v>2082</v>
      </c>
      <c r="K2553">
        <v>0</v>
      </c>
      <c r="M2553">
        <v>0</v>
      </c>
      <c r="O2553">
        <v>0</v>
      </c>
    </row>
    <row r="2554" spans="3:15" x14ac:dyDescent="0.3">
      <c r="C2554" t="s">
        <v>1807</v>
      </c>
      <c r="D2554" t="s">
        <v>366</v>
      </c>
      <c r="E2554">
        <v>201050</v>
      </c>
      <c r="H2554" t="s">
        <v>2083</v>
      </c>
      <c r="K2554">
        <v>0</v>
      </c>
      <c r="M2554">
        <v>0</v>
      </c>
      <c r="O2554">
        <v>0</v>
      </c>
    </row>
    <row r="2555" spans="3:15" x14ac:dyDescent="0.3">
      <c r="C2555" t="s">
        <v>1807</v>
      </c>
      <c r="D2555" t="s">
        <v>366</v>
      </c>
      <c r="E2555">
        <v>201051</v>
      </c>
      <c r="H2555" t="s">
        <v>2084</v>
      </c>
      <c r="K2555">
        <v>0</v>
      </c>
      <c r="M2555">
        <v>0</v>
      </c>
      <c r="O2555">
        <v>0</v>
      </c>
    </row>
    <row r="2556" spans="3:15" x14ac:dyDescent="0.3">
      <c r="C2556" t="s">
        <v>1807</v>
      </c>
      <c r="D2556" t="s">
        <v>366</v>
      </c>
      <c r="E2556">
        <v>201052</v>
      </c>
      <c r="H2556" t="s">
        <v>2085</v>
      </c>
      <c r="K2556">
        <v>0</v>
      </c>
      <c r="M2556">
        <v>0</v>
      </c>
      <c r="O2556">
        <v>0</v>
      </c>
    </row>
    <row r="2557" spans="3:15" x14ac:dyDescent="0.3">
      <c r="C2557" t="s">
        <v>1807</v>
      </c>
      <c r="D2557" t="s">
        <v>366</v>
      </c>
      <c r="E2557">
        <v>201053</v>
      </c>
      <c r="H2557" t="s">
        <v>2086</v>
      </c>
      <c r="K2557">
        <v>0</v>
      </c>
      <c r="M2557">
        <v>0</v>
      </c>
      <c r="O2557">
        <v>0</v>
      </c>
    </row>
    <row r="2558" spans="3:15" x14ac:dyDescent="0.3">
      <c r="C2558" t="s">
        <v>1807</v>
      </c>
      <c r="D2558" t="s">
        <v>366</v>
      </c>
      <c r="E2558">
        <v>201054</v>
      </c>
      <c r="H2558" t="s">
        <v>2087</v>
      </c>
      <c r="K2558">
        <v>0</v>
      </c>
      <c r="M2558">
        <v>0</v>
      </c>
      <c r="O2558">
        <v>0</v>
      </c>
    </row>
    <row r="2559" spans="3:15" x14ac:dyDescent="0.3">
      <c r="C2559" t="s">
        <v>1807</v>
      </c>
      <c r="D2559" t="s">
        <v>366</v>
      </c>
      <c r="E2559">
        <v>201055</v>
      </c>
      <c r="H2559" t="s">
        <v>2088</v>
      </c>
      <c r="K2559">
        <v>0</v>
      </c>
      <c r="M2559">
        <v>0</v>
      </c>
      <c r="O2559">
        <v>0</v>
      </c>
    </row>
    <row r="2560" spans="3:15" x14ac:dyDescent="0.3">
      <c r="C2560" t="s">
        <v>1807</v>
      </c>
      <c r="D2560" t="s">
        <v>366</v>
      </c>
      <c r="E2560">
        <v>201056</v>
      </c>
      <c r="H2560" t="s">
        <v>2089</v>
      </c>
      <c r="K2560">
        <v>0</v>
      </c>
      <c r="M2560">
        <v>0</v>
      </c>
      <c r="O2560">
        <v>0</v>
      </c>
    </row>
    <row r="2561" spans="3:17" x14ac:dyDescent="0.3">
      <c r="C2561" t="s">
        <v>1807</v>
      </c>
      <c r="D2561" t="s">
        <v>366</v>
      </c>
      <c r="E2561">
        <v>201057</v>
      </c>
      <c r="H2561" t="s">
        <v>2090</v>
      </c>
      <c r="K2561" s="37">
        <v>-150448.09</v>
      </c>
      <c r="M2561" s="37">
        <v>-1028454.37</v>
      </c>
      <c r="O2561" s="37">
        <v>878006.28</v>
      </c>
      <c r="Q2561">
        <v>85.4</v>
      </c>
    </row>
    <row r="2562" spans="3:17" x14ac:dyDescent="0.3">
      <c r="C2562" t="s">
        <v>1807</v>
      </c>
      <c r="D2562" t="s">
        <v>366</v>
      </c>
      <c r="E2562">
        <v>202001</v>
      </c>
      <c r="H2562" t="s">
        <v>960</v>
      </c>
      <c r="K2562">
        <v>0</v>
      </c>
      <c r="M2562">
        <v>0</v>
      </c>
      <c r="O2562">
        <v>0</v>
      </c>
    </row>
    <row r="2563" spans="3:17" x14ac:dyDescent="0.3">
      <c r="C2563" t="s">
        <v>1807</v>
      </c>
      <c r="D2563" t="s">
        <v>366</v>
      </c>
      <c r="E2563">
        <v>202002</v>
      </c>
      <c r="H2563" t="s">
        <v>960</v>
      </c>
      <c r="K2563">
        <v>0</v>
      </c>
      <c r="M2563">
        <v>0</v>
      </c>
      <c r="O2563">
        <v>0</v>
      </c>
    </row>
    <row r="2564" spans="3:17" x14ac:dyDescent="0.3">
      <c r="C2564" t="s">
        <v>1807</v>
      </c>
      <c r="D2564" t="s">
        <v>366</v>
      </c>
      <c r="E2564">
        <v>203000</v>
      </c>
      <c r="H2564" t="s">
        <v>2091</v>
      </c>
      <c r="K2564" s="37">
        <v>-18595514.34</v>
      </c>
      <c r="M2564" s="37">
        <v>-9549497.0500000007</v>
      </c>
      <c r="O2564" s="37">
        <v>-9046017.2899999991</v>
      </c>
      <c r="Q2564">
        <v>-94.7</v>
      </c>
    </row>
    <row r="2565" spans="3:17" x14ac:dyDescent="0.3">
      <c r="C2565" t="s">
        <v>1807</v>
      </c>
      <c r="D2565" t="s">
        <v>366</v>
      </c>
      <c r="E2565">
        <v>203001</v>
      </c>
      <c r="H2565" t="s">
        <v>2092</v>
      </c>
      <c r="K2565">
        <v>0</v>
      </c>
      <c r="M2565">
        <v>0</v>
      </c>
      <c r="O2565">
        <v>0</v>
      </c>
    </row>
    <row r="2566" spans="3:17" x14ac:dyDescent="0.3">
      <c r="C2566" t="s">
        <v>1807</v>
      </c>
      <c r="D2566" t="s">
        <v>366</v>
      </c>
      <c r="E2566">
        <v>203002</v>
      </c>
      <c r="H2566" t="s">
        <v>2093</v>
      </c>
      <c r="K2566">
        <v>0</v>
      </c>
      <c r="M2566">
        <v>0</v>
      </c>
      <c r="O2566">
        <v>0</v>
      </c>
    </row>
    <row r="2567" spans="3:17" x14ac:dyDescent="0.3">
      <c r="C2567" t="s">
        <v>1807</v>
      </c>
      <c r="D2567" t="s">
        <v>366</v>
      </c>
      <c r="E2567">
        <v>203003</v>
      </c>
      <c r="H2567" t="s">
        <v>2094</v>
      </c>
      <c r="K2567">
        <v>0</v>
      </c>
      <c r="M2567">
        <v>0</v>
      </c>
      <c r="O2567">
        <v>0</v>
      </c>
    </row>
    <row r="2568" spans="3:17" x14ac:dyDescent="0.3">
      <c r="C2568" t="s">
        <v>1807</v>
      </c>
      <c r="D2568" t="s">
        <v>366</v>
      </c>
      <c r="E2568">
        <v>203004</v>
      </c>
      <c r="H2568" t="s">
        <v>2095</v>
      </c>
      <c r="K2568">
        <v>0</v>
      </c>
      <c r="M2568">
        <v>0</v>
      </c>
      <c r="O2568">
        <v>0</v>
      </c>
    </row>
    <row r="2569" spans="3:17" x14ac:dyDescent="0.3">
      <c r="C2569" t="s">
        <v>1807</v>
      </c>
      <c r="D2569" t="s">
        <v>366</v>
      </c>
      <c r="E2569">
        <v>240003</v>
      </c>
      <c r="H2569" t="s">
        <v>2096</v>
      </c>
      <c r="K2569" s="37">
        <v>-7678795.9299999997</v>
      </c>
      <c r="M2569" s="37">
        <v>-3793465.56</v>
      </c>
      <c r="O2569" s="37">
        <v>-3885330.37</v>
      </c>
      <c r="Q2569">
        <v>-102.4</v>
      </c>
    </row>
    <row r="2570" spans="3:17" x14ac:dyDescent="0.3">
      <c r="C2570" t="s">
        <v>1807</v>
      </c>
      <c r="D2570" t="s">
        <v>366</v>
      </c>
      <c r="E2570">
        <v>240007</v>
      </c>
      <c r="H2570" t="s">
        <v>2097</v>
      </c>
      <c r="K2570">
        <v>0</v>
      </c>
      <c r="M2570">
        <v>0</v>
      </c>
      <c r="O2570">
        <v>0</v>
      </c>
    </row>
    <row r="2571" spans="3:17" x14ac:dyDescent="0.3">
      <c r="C2571" t="s">
        <v>1807</v>
      </c>
      <c r="D2571" t="s">
        <v>366</v>
      </c>
      <c r="E2571">
        <v>240011</v>
      </c>
      <c r="H2571" t="s">
        <v>2098</v>
      </c>
      <c r="K2571">
        <v>0</v>
      </c>
      <c r="M2571">
        <v>0</v>
      </c>
      <c r="O2571">
        <v>0</v>
      </c>
    </row>
    <row r="2572" spans="3:17" x14ac:dyDescent="0.3">
      <c r="C2572" t="s">
        <v>1807</v>
      </c>
      <c r="D2572" t="s">
        <v>366</v>
      </c>
      <c r="E2572">
        <v>240019</v>
      </c>
      <c r="H2572" t="s">
        <v>2099</v>
      </c>
      <c r="K2572">
        <v>0</v>
      </c>
      <c r="M2572">
        <v>0</v>
      </c>
      <c r="O2572">
        <v>0</v>
      </c>
    </row>
    <row r="2573" spans="3:17" x14ac:dyDescent="0.3">
      <c r="C2573" t="s">
        <v>1807</v>
      </c>
      <c r="D2573" t="s">
        <v>366</v>
      </c>
      <c r="E2573">
        <v>240025</v>
      </c>
      <c r="H2573" t="s">
        <v>2100</v>
      </c>
      <c r="K2573">
        <v>0</v>
      </c>
      <c r="M2573">
        <v>0</v>
      </c>
      <c r="O2573">
        <v>0</v>
      </c>
    </row>
    <row r="2574" spans="3:17" x14ac:dyDescent="0.3">
      <c r="C2574" t="s">
        <v>1807</v>
      </c>
      <c r="D2574" t="s">
        <v>366</v>
      </c>
      <c r="E2574">
        <v>240031</v>
      </c>
      <c r="H2574" t="s">
        <v>2101</v>
      </c>
      <c r="K2574">
        <v>0</v>
      </c>
      <c r="M2574">
        <v>0</v>
      </c>
      <c r="O2574">
        <v>0</v>
      </c>
    </row>
    <row r="2575" spans="3:17" x14ac:dyDescent="0.3">
      <c r="C2575" t="s">
        <v>1807</v>
      </c>
      <c r="D2575" t="s">
        <v>366</v>
      </c>
      <c r="E2575">
        <v>240050</v>
      </c>
      <c r="H2575" t="s">
        <v>2102</v>
      </c>
      <c r="K2575">
        <v>0</v>
      </c>
      <c r="M2575">
        <v>0</v>
      </c>
      <c r="O2575">
        <v>0</v>
      </c>
    </row>
    <row r="2576" spans="3:17" x14ac:dyDescent="0.3">
      <c r="C2576" t="s">
        <v>1807</v>
      </c>
      <c r="D2576" t="s">
        <v>366</v>
      </c>
      <c r="E2576">
        <v>240051</v>
      </c>
      <c r="H2576" t="s">
        <v>2103</v>
      </c>
      <c r="K2576">
        <v>0</v>
      </c>
      <c r="M2576">
        <v>0</v>
      </c>
      <c r="O2576">
        <v>0</v>
      </c>
    </row>
    <row r="2577" spans="3:18" x14ac:dyDescent="0.3">
      <c r="C2577" t="s">
        <v>1807</v>
      </c>
      <c r="D2577" t="s">
        <v>366</v>
      </c>
      <c r="E2577">
        <v>240052</v>
      </c>
      <c r="H2577" t="s">
        <v>2104</v>
      </c>
      <c r="K2577">
        <v>0</v>
      </c>
      <c r="M2577">
        <v>0</v>
      </c>
      <c r="O2577">
        <v>0</v>
      </c>
    </row>
    <row r="2578" spans="3:18" x14ac:dyDescent="0.3">
      <c r="C2578" t="s">
        <v>1807</v>
      </c>
      <c r="D2578" t="s">
        <v>366</v>
      </c>
      <c r="E2578">
        <v>240053</v>
      </c>
      <c r="H2578" t="s">
        <v>2105</v>
      </c>
      <c r="K2578">
        <v>0</v>
      </c>
      <c r="M2578">
        <v>0</v>
      </c>
      <c r="O2578">
        <v>0</v>
      </c>
    </row>
    <row r="2579" spans="3:18" x14ac:dyDescent="0.3">
      <c r="C2579" t="s">
        <v>1807</v>
      </c>
      <c r="D2579" t="s">
        <v>366</v>
      </c>
      <c r="E2579">
        <v>240054</v>
      </c>
      <c r="H2579" t="s">
        <v>2106</v>
      </c>
      <c r="K2579">
        <v>0</v>
      </c>
      <c r="M2579">
        <v>0</v>
      </c>
      <c r="O2579">
        <v>0</v>
      </c>
    </row>
    <row r="2580" spans="3:18" x14ac:dyDescent="0.3">
      <c r="C2580" t="s">
        <v>1807</v>
      </c>
      <c r="D2580" t="s">
        <v>366</v>
      </c>
      <c r="E2580">
        <v>240055</v>
      </c>
      <c r="H2580" t="s">
        <v>2107</v>
      </c>
      <c r="K2580">
        <v>0</v>
      </c>
      <c r="M2580">
        <v>0</v>
      </c>
      <c r="O2580">
        <v>0</v>
      </c>
    </row>
    <row r="2581" spans="3:18" x14ac:dyDescent="0.3">
      <c r="C2581" t="s">
        <v>1807</v>
      </c>
      <c r="D2581" t="s">
        <v>366</v>
      </c>
      <c r="E2581">
        <v>240056</v>
      </c>
      <c r="H2581" t="s">
        <v>2108</v>
      </c>
      <c r="K2581">
        <v>0</v>
      </c>
      <c r="M2581">
        <v>0</v>
      </c>
      <c r="O2581">
        <v>0</v>
      </c>
    </row>
    <row r="2582" spans="3:18" x14ac:dyDescent="0.3">
      <c r="C2582" t="s">
        <v>1807</v>
      </c>
      <c r="D2582" t="s">
        <v>366</v>
      </c>
      <c r="E2582">
        <v>240057</v>
      </c>
      <c r="H2582" t="s">
        <v>2109</v>
      </c>
      <c r="K2582">
        <v>0</v>
      </c>
      <c r="M2582">
        <v>0</v>
      </c>
      <c r="O2582">
        <v>0</v>
      </c>
    </row>
    <row r="2583" spans="3:18" x14ac:dyDescent="0.3">
      <c r="C2583" t="s">
        <v>1807</v>
      </c>
      <c r="D2583" t="s">
        <v>366</v>
      </c>
      <c r="E2583">
        <v>240067</v>
      </c>
      <c r="H2583" t="s">
        <v>2110</v>
      </c>
      <c r="K2583">
        <v>0</v>
      </c>
      <c r="M2583">
        <v>0</v>
      </c>
      <c r="O2583">
        <v>0</v>
      </c>
    </row>
    <row r="2584" spans="3:18" x14ac:dyDescent="0.3">
      <c r="C2584" t="s">
        <v>1807</v>
      </c>
      <c r="D2584" t="s">
        <v>366</v>
      </c>
      <c r="E2584">
        <v>240068</v>
      </c>
      <c r="H2584" t="s">
        <v>2111</v>
      </c>
      <c r="K2584">
        <v>0</v>
      </c>
      <c r="M2584">
        <v>0</v>
      </c>
      <c r="O2584">
        <v>0</v>
      </c>
    </row>
    <row r="2585" spans="3:18" x14ac:dyDescent="0.3">
      <c r="C2585" t="s">
        <v>1807</v>
      </c>
      <c r="D2585" t="s">
        <v>366</v>
      </c>
      <c r="E2585">
        <v>240069</v>
      </c>
      <c r="H2585" t="s">
        <v>2112</v>
      </c>
      <c r="K2585">
        <v>0</v>
      </c>
      <c r="M2585">
        <v>0</v>
      </c>
      <c r="O2585">
        <v>0</v>
      </c>
    </row>
    <row r="2586" spans="3:18" x14ac:dyDescent="0.3">
      <c r="C2586" t="s">
        <v>1807</v>
      </c>
      <c r="D2586" t="s">
        <v>366</v>
      </c>
      <c r="E2586">
        <v>240070</v>
      </c>
      <c r="H2586" t="s">
        <v>2113</v>
      </c>
      <c r="K2586">
        <v>0</v>
      </c>
      <c r="M2586">
        <v>0</v>
      </c>
      <c r="O2586">
        <v>0</v>
      </c>
    </row>
    <row r="2587" spans="3:18" x14ac:dyDescent="0.3">
      <c r="C2587" t="s">
        <v>1807</v>
      </c>
      <c r="D2587" t="s">
        <v>366</v>
      </c>
      <c r="E2587">
        <v>240071</v>
      </c>
      <c r="H2587" t="s">
        <v>2114</v>
      </c>
      <c r="K2587">
        <v>0</v>
      </c>
      <c r="M2587">
        <v>0</v>
      </c>
      <c r="O2587">
        <v>0</v>
      </c>
    </row>
    <row r="2588" spans="3:18" x14ac:dyDescent="0.3">
      <c r="C2588" t="s">
        <v>1807</v>
      </c>
      <c r="D2588" t="s">
        <v>366</v>
      </c>
      <c r="E2588">
        <v>240072</v>
      </c>
      <c r="H2588" t="s">
        <v>2115</v>
      </c>
      <c r="K2588">
        <v>0</v>
      </c>
      <c r="M2588">
        <v>0</v>
      </c>
      <c r="O2588">
        <v>0</v>
      </c>
    </row>
    <row r="2589" spans="3:18" x14ac:dyDescent="0.3">
      <c r="C2589" t="s">
        <v>1807</v>
      </c>
      <c r="D2589" t="s">
        <v>366</v>
      </c>
      <c r="E2589">
        <v>2240003</v>
      </c>
      <c r="H2589" t="s">
        <v>995</v>
      </c>
      <c r="K2589">
        <v>0</v>
      </c>
      <c r="M2589">
        <v>0</v>
      </c>
      <c r="O2589">
        <v>0</v>
      </c>
    </row>
    <row r="2590" spans="3:18" x14ac:dyDescent="0.3">
      <c r="E2590" t="s">
        <v>998</v>
      </c>
      <c r="K2590" s="37">
        <v>-29092045.710000001</v>
      </c>
      <c r="M2590" s="37">
        <v>-19611906.210000001</v>
      </c>
      <c r="O2590" s="37">
        <v>-9480139.5</v>
      </c>
      <c r="Q2590">
        <v>-48.3</v>
      </c>
      <c r="R2590" t="s">
        <v>438</v>
      </c>
    </row>
    <row r="2591" spans="3:18" x14ac:dyDescent="0.3">
      <c r="C2591" t="s">
        <v>1807</v>
      </c>
      <c r="D2591" t="s">
        <v>366</v>
      </c>
      <c r="E2591">
        <v>204000</v>
      </c>
      <c r="H2591" t="s">
        <v>2116</v>
      </c>
      <c r="K2591" s="37">
        <v>-113781997.64</v>
      </c>
      <c r="M2591" s="37">
        <v>-113781997.64</v>
      </c>
      <c r="O2591">
        <v>0</v>
      </c>
    </row>
    <row r="2592" spans="3:18" x14ac:dyDescent="0.3">
      <c r="C2592" t="s">
        <v>1807</v>
      </c>
      <c r="D2592" t="s">
        <v>366</v>
      </c>
      <c r="E2592">
        <v>204003</v>
      </c>
      <c r="H2592" t="s">
        <v>2117</v>
      </c>
      <c r="K2592" s="37">
        <v>-4113960.11</v>
      </c>
      <c r="M2592" s="37">
        <v>-2731909.48</v>
      </c>
      <c r="O2592" s="37">
        <v>-1382050.63</v>
      </c>
      <c r="Q2592">
        <v>-50.6</v>
      </c>
    </row>
    <row r="2593" spans="3:18" x14ac:dyDescent="0.3">
      <c r="K2593" s="37">
        <v>-117895957.75</v>
      </c>
      <c r="M2593" s="37">
        <v>-116513907.12</v>
      </c>
      <c r="O2593" s="37">
        <v>-1382050.63</v>
      </c>
      <c r="Q2593">
        <v>-1.2</v>
      </c>
      <c r="R2593" t="s">
        <v>438</v>
      </c>
    </row>
    <row r="2594" spans="3:18" x14ac:dyDescent="0.3">
      <c r="C2594" t="s">
        <v>1807</v>
      </c>
      <c r="D2594" t="s">
        <v>366</v>
      </c>
      <c r="E2594">
        <v>210801</v>
      </c>
      <c r="H2594" t="s">
        <v>1010</v>
      </c>
      <c r="K2594" s="37">
        <v>-1141684148.0899999</v>
      </c>
      <c r="M2594" s="37">
        <v>-1129164144.9100001</v>
      </c>
      <c r="O2594" s="37">
        <v>-12520003.18</v>
      </c>
      <c r="Q2594">
        <v>-1.1000000000000001</v>
      </c>
    </row>
    <row r="2595" spans="3:18" x14ac:dyDescent="0.3">
      <c r="C2595" t="s">
        <v>1807</v>
      </c>
      <c r="D2595" t="s">
        <v>366</v>
      </c>
      <c r="E2595">
        <v>210802</v>
      </c>
      <c r="H2595" t="s">
        <v>1011</v>
      </c>
      <c r="K2595">
        <v>0</v>
      </c>
      <c r="M2595">
        <v>0</v>
      </c>
      <c r="O2595">
        <v>0</v>
      </c>
    </row>
    <row r="2596" spans="3:18" x14ac:dyDescent="0.3">
      <c r="C2596" t="s">
        <v>1807</v>
      </c>
      <c r="D2596" t="s">
        <v>366</v>
      </c>
      <c r="E2596">
        <v>210804</v>
      </c>
      <c r="H2596" t="s">
        <v>1012</v>
      </c>
      <c r="K2596">
        <v>0</v>
      </c>
      <c r="M2596">
        <v>0</v>
      </c>
      <c r="O2596">
        <v>0</v>
      </c>
    </row>
    <row r="2597" spans="3:18" x14ac:dyDescent="0.3">
      <c r="C2597" t="s">
        <v>1807</v>
      </c>
      <c r="D2597" t="s">
        <v>366</v>
      </c>
      <c r="E2597">
        <v>210805</v>
      </c>
      <c r="H2597" t="s">
        <v>2118</v>
      </c>
      <c r="K2597">
        <v>0</v>
      </c>
      <c r="M2597">
        <v>0</v>
      </c>
      <c r="O2597">
        <v>0</v>
      </c>
    </row>
    <row r="2598" spans="3:18" x14ac:dyDescent="0.3">
      <c r="K2598" s="37">
        <v>-1141684148.0899999</v>
      </c>
      <c r="M2598" s="37">
        <v>-1129164144.9100001</v>
      </c>
      <c r="O2598" s="37">
        <v>-12520003.18</v>
      </c>
      <c r="Q2598">
        <v>-1.1000000000000001</v>
      </c>
      <c r="R2598" t="s">
        <v>438</v>
      </c>
    </row>
    <row r="2599" spans="3:18" x14ac:dyDescent="0.3">
      <c r="C2599" t="s">
        <v>1807</v>
      </c>
      <c r="D2599" t="s">
        <v>366</v>
      </c>
      <c r="E2599">
        <v>210806</v>
      </c>
      <c r="H2599" t="s">
        <v>1014</v>
      </c>
      <c r="K2599" s="37">
        <v>-1114805.07</v>
      </c>
      <c r="M2599" s="37">
        <v>-1626493.69</v>
      </c>
      <c r="O2599" s="37">
        <v>511688.62</v>
      </c>
      <c r="Q2599">
        <v>31.5</v>
      </c>
    </row>
    <row r="2600" spans="3:18" x14ac:dyDescent="0.3">
      <c r="C2600" t="s">
        <v>1807</v>
      </c>
      <c r="D2600" t="s">
        <v>366</v>
      </c>
      <c r="E2600">
        <v>210807</v>
      </c>
      <c r="H2600" t="s">
        <v>1015</v>
      </c>
      <c r="K2600">
        <v>0</v>
      </c>
      <c r="M2600">
        <v>0</v>
      </c>
      <c r="O2600">
        <v>0</v>
      </c>
    </row>
    <row r="2601" spans="3:18" x14ac:dyDescent="0.3">
      <c r="C2601" t="s">
        <v>1807</v>
      </c>
      <c r="D2601" t="s">
        <v>366</v>
      </c>
      <c r="E2601">
        <v>210808</v>
      </c>
      <c r="H2601" t="s">
        <v>1016</v>
      </c>
      <c r="K2601">
        <v>0</v>
      </c>
      <c r="M2601">
        <v>0</v>
      </c>
      <c r="O2601">
        <v>0</v>
      </c>
    </row>
    <row r="2602" spans="3:18" x14ac:dyDescent="0.3">
      <c r="E2602" t="s">
        <v>1017</v>
      </c>
      <c r="K2602" s="37">
        <v>-1114805.07</v>
      </c>
      <c r="M2602" s="37">
        <v>-1626493.69</v>
      </c>
      <c r="O2602" s="37">
        <v>511688.62</v>
      </c>
      <c r="Q2602">
        <v>31.5</v>
      </c>
      <c r="R2602" t="s">
        <v>438</v>
      </c>
    </row>
    <row r="2603" spans="3:18" x14ac:dyDescent="0.3">
      <c r="C2603" t="s">
        <v>1807</v>
      </c>
      <c r="D2603" t="s">
        <v>366</v>
      </c>
      <c r="E2603">
        <v>210700</v>
      </c>
      <c r="H2603" t="s">
        <v>1018</v>
      </c>
      <c r="K2603">
        <v>0</v>
      </c>
      <c r="M2603">
        <v>0</v>
      </c>
      <c r="O2603">
        <v>0</v>
      </c>
    </row>
    <row r="2604" spans="3:18" x14ac:dyDescent="0.3">
      <c r="C2604" t="s">
        <v>1807</v>
      </c>
      <c r="D2604" t="s">
        <v>366</v>
      </c>
      <c r="E2604">
        <v>210701</v>
      </c>
      <c r="H2604" t="s">
        <v>1018</v>
      </c>
      <c r="K2604">
        <v>0</v>
      </c>
      <c r="M2604">
        <v>0</v>
      </c>
      <c r="O2604">
        <v>0</v>
      </c>
    </row>
    <row r="2605" spans="3:18" x14ac:dyDescent="0.3">
      <c r="E2605" t="s">
        <v>1019</v>
      </c>
      <c r="K2605">
        <v>0</v>
      </c>
      <c r="M2605">
        <v>0</v>
      </c>
      <c r="O2605">
        <v>0</v>
      </c>
      <c r="R2605" t="s">
        <v>438</v>
      </c>
    </row>
    <row r="2606" spans="3:18" x14ac:dyDescent="0.3">
      <c r="C2606" t="s">
        <v>1807</v>
      </c>
      <c r="D2606" t="s">
        <v>366</v>
      </c>
      <c r="E2606">
        <v>210600</v>
      </c>
      <c r="H2606" t="s">
        <v>1020</v>
      </c>
      <c r="K2606">
        <v>0</v>
      </c>
      <c r="M2606">
        <v>0</v>
      </c>
      <c r="O2606">
        <v>0</v>
      </c>
    </row>
    <row r="2607" spans="3:18" x14ac:dyDescent="0.3">
      <c r="C2607" t="s">
        <v>1807</v>
      </c>
      <c r="D2607" t="s">
        <v>366</v>
      </c>
      <c r="E2607">
        <v>210601</v>
      </c>
      <c r="H2607" t="s">
        <v>1021</v>
      </c>
      <c r="K2607">
        <v>0</v>
      </c>
      <c r="M2607">
        <v>0</v>
      </c>
      <c r="O2607">
        <v>0</v>
      </c>
    </row>
    <row r="2608" spans="3:18" x14ac:dyDescent="0.3">
      <c r="C2608" t="s">
        <v>1807</v>
      </c>
      <c r="D2608" t="s">
        <v>366</v>
      </c>
      <c r="E2608">
        <v>210602</v>
      </c>
      <c r="H2608" t="s">
        <v>1023</v>
      </c>
      <c r="K2608">
        <v>0</v>
      </c>
      <c r="M2608">
        <v>0</v>
      </c>
      <c r="O2608">
        <v>0</v>
      </c>
    </row>
    <row r="2609" spans="3:18" x14ac:dyDescent="0.3">
      <c r="C2609" t="s">
        <v>1807</v>
      </c>
      <c r="D2609" t="s">
        <v>366</v>
      </c>
      <c r="E2609">
        <v>210603</v>
      </c>
      <c r="H2609" t="s">
        <v>1024</v>
      </c>
      <c r="K2609" s="37">
        <v>-65592956.240000002</v>
      </c>
      <c r="M2609" s="37">
        <v>-65395818.159999996</v>
      </c>
      <c r="O2609" s="37">
        <v>-197138.08</v>
      </c>
      <c r="Q2609">
        <v>-0.3</v>
      </c>
    </row>
    <row r="2610" spans="3:18" x14ac:dyDescent="0.3">
      <c r="C2610" t="s">
        <v>1807</v>
      </c>
      <c r="D2610" t="s">
        <v>366</v>
      </c>
      <c r="E2610">
        <v>210604</v>
      </c>
      <c r="H2610" t="s">
        <v>1025</v>
      </c>
      <c r="K2610" s="37">
        <v>-55625.02</v>
      </c>
      <c r="M2610" s="37">
        <v>-81580.009999999995</v>
      </c>
      <c r="O2610" s="37">
        <v>25954.99</v>
      </c>
      <c r="Q2610">
        <v>31.8</v>
      </c>
    </row>
    <row r="2611" spans="3:18" x14ac:dyDescent="0.3">
      <c r="E2611" t="s">
        <v>1026</v>
      </c>
      <c r="K2611" s="37">
        <v>-65648581.259999998</v>
      </c>
      <c r="M2611" s="37">
        <v>-65477398.170000002</v>
      </c>
      <c r="O2611" s="37">
        <v>-171183.09</v>
      </c>
      <c r="Q2611">
        <v>-0.3</v>
      </c>
      <c r="R2611" t="s">
        <v>438</v>
      </c>
    </row>
    <row r="2612" spans="3:18" x14ac:dyDescent="0.3">
      <c r="C2612" t="s">
        <v>1807</v>
      </c>
      <c r="D2612" t="s">
        <v>366</v>
      </c>
      <c r="E2612">
        <v>140600</v>
      </c>
      <c r="H2612" t="s">
        <v>1027</v>
      </c>
      <c r="K2612" s="37">
        <v>95793364.540000007</v>
      </c>
      <c r="M2612" s="37">
        <v>95793364.540000007</v>
      </c>
      <c r="O2612">
        <v>0</v>
      </c>
    </row>
    <row r="2613" spans="3:18" x14ac:dyDescent="0.3">
      <c r="C2613" t="s">
        <v>1807</v>
      </c>
      <c r="D2613" t="s">
        <v>366</v>
      </c>
      <c r="E2613">
        <v>140601</v>
      </c>
      <c r="H2613" t="s">
        <v>1028</v>
      </c>
      <c r="K2613" s="37">
        <v>205707843.56999999</v>
      </c>
      <c r="M2613" s="37">
        <v>205707843.56999999</v>
      </c>
      <c r="O2613">
        <v>0</v>
      </c>
    </row>
    <row r="2614" spans="3:18" x14ac:dyDescent="0.3">
      <c r="C2614" t="s">
        <v>1807</v>
      </c>
      <c r="D2614" t="s">
        <v>366</v>
      </c>
      <c r="E2614">
        <v>210410</v>
      </c>
      <c r="H2614" t="s">
        <v>1029</v>
      </c>
      <c r="K2614" s="37">
        <v>-301501208.11000001</v>
      </c>
      <c r="M2614" s="37">
        <v>-301501208.11000001</v>
      </c>
      <c r="O2614">
        <v>0</v>
      </c>
    </row>
    <row r="2615" spans="3:18" x14ac:dyDescent="0.3">
      <c r="C2615" t="s">
        <v>1807</v>
      </c>
      <c r="D2615" t="s">
        <v>366</v>
      </c>
      <c r="E2615">
        <v>210420</v>
      </c>
      <c r="H2615" t="s">
        <v>1030</v>
      </c>
      <c r="K2615">
        <v>0</v>
      </c>
      <c r="M2615">
        <v>0</v>
      </c>
      <c r="O2615">
        <v>0</v>
      </c>
    </row>
    <row r="2616" spans="3:18" x14ac:dyDescent="0.3">
      <c r="C2616" t="s">
        <v>1807</v>
      </c>
      <c r="D2616" t="s">
        <v>366</v>
      </c>
      <c r="E2616">
        <v>210421</v>
      </c>
      <c r="H2616" t="s">
        <v>1031</v>
      </c>
      <c r="K2616">
        <v>0</v>
      </c>
      <c r="M2616">
        <v>0</v>
      </c>
      <c r="O2616">
        <v>0</v>
      </c>
    </row>
    <row r="2617" spans="3:18" x14ac:dyDescent="0.3">
      <c r="E2617" t="s">
        <v>1033</v>
      </c>
      <c r="K2617">
        <v>0</v>
      </c>
      <c r="M2617">
        <v>0</v>
      </c>
      <c r="O2617">
        <v>0</v>
      </c>
      <c r="R2617" t="s">
        <v>438</v>
      </c>
    </row>
    <row r="2618" spans="3:18" x14ac:dyDescent="0.3">
      <c r="C2618" t="s">
        <v>1807</v>
      </c>
      <c r="D2618" t="s">
        <v>366</v>
      </c>
      <c r="E2618">
        <v>210400</v>
      </c>
      <c r="H2618" t="s">
        <v>1034</v>
      </c>
      <c r="K2618" s="37">
        <v>-17208000</v>
      </c>
      <c r="M2618" s="37">
        <v>-17264149.329999998</v>
      </c>
      <c r="O2618" s="37">
        <v>56149.33</v>
      </c>
      <c r="Q2618">
        <v>0.3</v>
      </c>
    </row>
    <row r="2619" spans="3:18" x14ac:dyDescent="0.3">
      <c r="E2619" t="s">
        <v>1036</v>
      </c>
      <c r="K2619" s="37">
        <v>-17208000</v>
      </c>
      <c r="M2619" s="37">
        <v>-17264149.329999998</v>
      </c>
      <c r="O2619" s="37">
        <v>56149.33</v>
      </c>
      <c r="Q2619">
        <v>0.3</v>
      </c>
      <c r="R2619" t="s">
        <v>438</v>
      </c>
    </row>
    <row r="2620" spans="3:18" x14ac:dyDescent="0.3">
      <c r="C2620" t="s">
        <v>1807</v>
      </c>
      <c r="D2620" t="s">
        <v>366</v>
      </c>
      <c r="E2620">
        <v>210500</v>
      </c>
      <c r="H2620" t="s">
        <v>1037</v>
      </c>
      <c r="K2620">
        <v>0</v>
      </c>
      <c r="M2620">
        <v>0</v>
      </c>
      <c r="O2620">
        <v>0</v>
      </c>
    </row>
    <row r="2621" spans="3:18" x14ac:dyDescent="0.3">
      <c r="C2621" t="s">
        <v>1807</v>
      </c>
      <c r="D2621" t="s">
        <v>366</v>
      </c>
      <c r="E2621">
        <v>210501</v>
      </c>
      <c r="H2621" t="s">
        <v>1037</v>
      </c>
      <c r="K2621" s="37">
        <v>-20645800.890000001</v>
      </c>
      <c r="M2621" s="37">
        <v>-20411088.670000002</v>
      </c>
      <c r="O2621" s="37">
        <v>-234712.22</v>
      </c>
      <c r="Q2621">
        <v>-1.1000000000000001</v>
      </c>
    </row>
    <row r="2622" spans="3:18" x14ac:dyDescent="0.3">
      <c r="E2622" t="s">
        <v>1038</v>
      </c>
      <c r="K2622" s="37">
        <v>-20645800.890000001</v>
      </c>
      <c r="M2622" s="37">
        <v>-20411088.670000002</v>
      </c>
      <c r="O2622" s="37">
        <v>-234712.22</v>
      </c>
      <c r="Q2622">
        <v>-1.1000000000000001</v>
      </c>
      <c r="R2622" t="s">
        <v>438</v>
      </c>
    </row>
    <row r="2623" spans="3:18" x14ac:dyDescent="0.3">
      <c r="C2623" t="s">
        <v>1807</v>
      </c>
      <c r="D2623" t="s">
        <v>366</v>
      </c>
      <c r="E2623">
        <v>210803</v>
      </c>
      <c r="H2623" t="s">
        <v>2119</v>
      </c>
      <c r="K2623">
        <v>0</v>
      </c>
      <c r="M2623">
        <v>0</v>
      </c>
      <c r="O2623">
        <v>0</v>
      </c>
    </row>
    <row r="2624" spans="3:18" x14ac:dyDescent="0.3">
      <c r="C2624" t="s">
        <v>1807</v>
      </c>
      <c r="D2624" t="s">
        <v>366</v>
      </c>
      <c r="E2624">
        <v>210809</v>
      </c>
      <c r="H2624" t="s">
        <v>1040</v>
      </c>
      <c r="K2624">
        <v>0</v>
      </c>
      <c r="M2624">
        <v>0</v>
      </c>
      <c r="O2624">
        <v>0</v>
      </c>
    </row>
    <row r="2625" spans="3:18" x14ac:dyDescent="0.3">
      <c r="C2625" t="s">
        <v>1807</v>
      </c>
      <c r="D2625" t="s">
        <v>366</v>
      </c>
      <c r="E2625">
        <v>210810</v>
      </c>
      <c r="H2625" t="s">
        <v>1041</v>
      </c>
      <c r="K2625">
        <v>0</v>
      </c>
      <c r="M2625">
        <v>0</v>
      </c>
      <c r="O2625">
        <v>0</v>
      </c>
    </row>
    <row r="2626" spans="3:18" x14ac:dyDescent="0.3">
      <c r="C2626" t="s">
        <v>1807</v>
      </c>
      <c r="D2626" t="s">
        <v>366</v>
      </c>
      <c r="E2626">
        <v>210811</v>
      </c>
      <c r="H2626" t="s">
        <v>1042</v>
      </c>
      <c r="K2626">
        <v>0</v>
      </c>
      <c r="M2626">
        <v>0</v>
      </c>
      <c r="O2626">
        <v>0</v>
      </c>
    </row>
    <row r="2627" spans="3:18" x14ac:dyDescent="0.3">
      <c r="E2627" t="s">
        <v>1043</v>
      </c>
      <c r="K2627">
        <v>0</v>
      </c>
      <c r="M2627">
        <v>0</v>
      </c>
      <c r="O2627">
        <v>0</v>
      </c>
      <c r="R2627" t="s">
        <v>438</v>
      </c>
    </row>
    <row r="2628" spans="3:18" x14ac:dyDescent="0.3">
      <c r="C2628" t="s">
        <v>1807</v>
      </c>
      <c r="D2628" t="s">
        <v>366</v>
      </c>
      <c r="E2628">
        <v>200820</v>
      </c>
      <c r="H2628" t="s">
        <v>1044</v>
      </c>
      <c r="K2628" s="37">
        <v>-1697031.87</v>
      </c>
      <c r="M2628" s="37">
        <v>-1845013.47</v>
      </c>
      <c r="O2628" s="37">
        <v>147981.6</v>
      </c>
      <c r="Q2628">
        <v>8</v>
      </c>
    </row>
    <row r="2629" spans="3:18" x14ac:dyDescent="0.3">
      <c r="C2629" t="s">
        <v>1807</v>
      </c>
      <c r="D2629" t="s">
        <v>366</v>
      </c>
      <c r="E2629">
        <v>200822</v>
      </c>
      <c r="H2629" t="s">
        <v>2120</v>
      </c>
      <c r="K2629" s="37">
        <v>1141627.78</v>
      </c>
      <c r="M2629" s="37">
        <v>1244417.1100000001</v>
      </c>
      <c r="O2629" s="37">
        <v>-102789.33</v>
      </c>
      <c r="Q2629">
        <v>-8.3000000000000007</v>
      </c>
    </row>
    <row r="2630" spans="3:18" x14ac:dyDescent="0.3">
      <c r="E2630" t="s">
        <v>1045</v>
      </c>
      <c r="K2630" s="37">
        <v>-555404.09</v>
      </c>
      <c r="M2630" s="37">
        <v>-600596.36</v>
      </c>
      <c r="O2630" s="37">
        <v>45192.27</v>
      </c>
      <c r="Q2630">
        <v>7.5</v>
      </c>
      <c r="R2630" t="s">
        <v>438</v>
      </c>
    </row>
    <row r="2631" spans="3:18" x14ac:dyDescent="0.3">
      <c r="C2631" t="s">
        <v>1807</v>
      </c>
      <c r="D2631" t="s">
        <v>366</v>
      </c>
      <c r="E2631">
        <v>200810</v>
      </c>
      <c r="H2631" t="s">
        <v>1046</v>
      </c>
      <c r="K2631">
        <v>0</v>
      </c>
      <c r="M2631">
        <v>0</v>
      </c>
      <c r="O2631">
        <v>0</v>
      </c>
    </row>
    <row r="2632" spans="3:18" x14ac:dyDescent="0.3">
      <c r="C2632" t="s">
        <v>1807</v>
      </c>
      <c r="D2632" t="s">
        <v>366</v>
      </c>
      <c r="E2632">
        <v>200811</v>
      </c>
      <c r="H2632" t="s">
        <v>2121</v>
      </c>
      <c r="K2632">
        <v>0</v>
      </c>
      <c r="M2632">
        <v>0</v>
      </c>
      <c r="O2632">
        <v>0</v>
      </c>
    </row>
    <row r="2633" spans="3:18" x14ac:dyDescent="0.3">
      <c r="C2633" t="s">
        <v>1807</v>
      </c>
      <c r="D2633" t="s">
        <v>366</v>
      </c>
      <c r="E2633">
        <v>200812</v>
      </c>
      <c r="H2633" t="s">
        <v>2122</v>
      </c>
      <c r="K2633" s="37">
        <v>-1117735.52</v>
      </c>
      <c r="M2633" s="37">
        <v>-1366996.88</v>
      </c>
      <c r="O2633" s="37">
        <v>249261.36</v>
      </c>
      <c r="Q2633">
        <v>18.2</v>
      </c>
    </row>
    <row r="2634" spans="3:18" x14ac:dyDescent="0.3">
      <c r="E2634" t="s">
        <v>1047</v>
      </c>
      <c r="K2634" s="37">
        <v>-1117735.52</v>
      </c>
      <c r="M2634" s="37">
        <v>-1366996.88</v>
      </c>
      <c r="O2634" s="37">
        <v>249261.36</v>
      </c>
      <c r="Q2634">
        <v>18.2</v>
      </c>
      <c r="R2634" t="s">
        <v>438</v>
      </c>
    </row>
    <row r="2635" spans="3:18" x14ac:dyDescent="0.3">
      <c r="C2635" t="s">
        <v>1807</v>
      </c>
      <c r="D2635" t="s">
        <v>366</v>
      </c>
      <c r="E2635">
        <v>200821</v>
      </c>
      <c r="H2635" t="s">
        <v>2123</v>
      </c>
      <c r="K2635" s="37">
        <v>-809860.39</v>
      </c>
      <c r="M2635" s="37">
        <v>-1298402.8999999999</v>
      </c>
      <c r="O2635" s="37">
        <v>488542.51</v>
      </c>
      <c r="Q2635">
        <v>37.6</v>
      </c>
    </row>
    <row r="2636" spans="3:18" x14ac:dyDescent="0.3">
      <c r="K2636" s="37">
        <v>-809860.39</v>
      </c>
      <c r="M2636" s="37">
        <v>-1298402.8999999999</v>
      </c>
      <c r="O2636" s="37">
        <v>488542.51</v>
      </c>
      <c r="Q2636">
        <v>37.6</v>
      </c>
      <c r="R2636" t="s">
        <v>438</v>
      </c>
    </row>
    <row r="2637" spans="3:18" x14ac:dyDescent="0.3">
      <c r="C2637" t="s">
        <v>1807</v>
      </c>
      <c r="D2637" t="s">
        <v>366</v>
      </c>
      <c r="E2637">
        <v>200001</v>
      </c>
      <c r="H2637" t="s">
        <v>1048</v>
      </c>
      <c r="K2637" s="37">
        <v>-5673394.3600000003</v>
      </c>
      <c r="M2637" s="37">
        <v>-5891131.3300000001</v>
      </c>
      <c r="O2637" s="37">
        <v>217736.97</v>
      </c>
      <c r="Q2637">
        <v>3.7</v>
      </c>
    </row>
    <row r="2638" spans="3:18" x14ac:dyDescent="0.3">
      <c r="C2638" t="s">
        <v>1807</v>
      </c>
      <c r="D2638" t="s">
        <v>366</v>
      </c>
      <c r="E2638">
        <v>200003</v>
      </c>
      <c r="H2638" t="s">
        <v>1049</v>
      </c>
      <c r="K2638" s="37">
        <v>-2737.83</v>
      </c>
      <c r="M2638" s="37">
        <v>-2737.83</v>
      </c>
      <c r="O2638">
        <v>0</v>
      </c>
    </row>
    <row r="2639" spans="3:18" x14ac:dyDescent="0.3">
      <c r="C2639" t="s">
        <v>1807</v>
      </c>
      <c r="D2639" t="s">
        <v>366</v>
      </c>
      <c r="E2639">
        <v>200005</v>
      </c>
      <c r="H2639" t="s">
        <v>1050</v>
      </c>
      <c r="K2639">
        <v>0</v>
      </c>
      <c r="M2639">
        <v>0</v>
      </c>
      <c r="O2639">
        <v>0</v>
      </c>
    </row>
    <row r="2640" spans="3:18" x14ac:dyDescent="0.3">
      <c r="C2640" t="s">
        <v>1807</v>
      </c>
      <c r="D2640" t="s">
        <v>366</v>
      </c>
      <c r="E2640">
        <v>200100</v>
      </c>
      <c r="H2640" t="s">
        <v>1051</v>
      </c>
      <c r="K2640" s="37">
        <v>-634540.37</v>
      </c>
      <c r="M2640" s="37">
        <v>-626560.39</v>
      </c>
      <c r="O2640" s="37">
        <v>-7979.98</v>
      </c>
      <c r="Q2640">
        <v>-1.3</v>
      </c>
    </row>
    <row r="2641" spans="3:15" x14ac:dyDescent="0.3">
      <c r="C2641" t="s">
        <v>1807</v>
      </c>
      <c r="D2641" t="s">
        <v>366</v>
      </c>
      <c r="E2641">
        <v>200101</v>
      </c>
      <c r="H2641" t="s">
        <v>1052</v>
      </c>
      <c r="K2641">
        <v>0</v>
      </c>
      <c r="M2641">
        <v>0</v>
      </c>
      <c r="O2641">
        <v>0</v>
      </c>
    </row>
    <row r="2642" spans="3:15" x14ac:dyDescent="0.3">
      <c r="C2642" t="s">
        <v>1807</v>
      </c>
      <c r="D2642" t="s">
        <v>366</v>
      </c>
      <c r="E2642">
        <v>200102</v>
      </c>
      <c r="H2642" t="s">
        <v>1053</v>
      </c>
      <c r="K2642">
        <v>0</v>
      </c>
      <c r="M2642">
        <v>0</v>
      </c>
      <c r="O2642">
        <v>0</v>
      </c>
    </row>
    <row r="2643" spans="3:15" x14ac:dyDescent="0.3">
      <c r="C2643" t="s">
        <v>1807</v>
      </c>
      <c r="D2643" t="s">
        <v>366</v>
      </c>
      <c r="E2643">
        <v>200103</v>
      </c>
      <c r="H2643" t="s">
        <v>1054</v>
      </c>
      <c r="K2643">
        <v>0</v>
      </c>
      <c r="M2643">
        <v>0</v>
      </c>
      <c r="O2643">
        <v>0</v>
      </c>
    </row>
    <row r="2644" spans="3:15" x14ac:dyDescent="0.3">
      <c r="C2644" t="s">
        <v>1807</v>
      </c>
      <c r="D2644" t="s">
        <v>366</v>
      </c>
      <c r="E2644">
        <v>200150</v>
      </c>
      <c r="H2644" t="s">
        <v>1055</v>
      </c>
      <c r="K2644">
        <v>0</v>
      </c>
      <c r="M2644">
        <v>0</v>
      </c>
      <c r="O2644">
        <v>0</v>
      </c>
    </row>
    <row r="2645" spans="3:15" x14ac:dyDescent="0.3">
      <c r="C2645" t="s">
        <v>1807</v>
      </c>
      <c r="D2645" t="s">
        <v>366</v>
      </c>
      <c r="E2645">
        <v>200151</v>
      </c>
      <c r="H2645" t="s">
        <v>1056</v>
      </c>
      <c r="K2645">
        <v>0</v>
      </c>
      <c r="M2645">
        <v>0</v>
      </c>
      <c r="O2645">
        <v>0</v>
      </c>
    </row>
    <row r="2646" spans="3:15" x14ac:dyDescent="0.3">
      <c r="C2646" t="s">
        <v>1807</v>
      </c>
      <c r="D2646" t="s">
        <v>366</v>
      </c>
      <c r="E2646">
        <v>200152</v>
      </c>
      <c r="H2646" t="s">
        <v>1057</v>
      </c>
      <c r="K2646">
        <v>0</v>
      </c>
      <c r="M2646">
        <v>0</v>
      </c>
      <c r="O2646">
        <v>0</v>
      </c>
    </row>
    <row r="2647" spans="3:15" x14ac:dyDescent="0.3">
      <c r="C2647" t="s">
        <v>1807</v>
      </c>
      <c r="D2647" t="s">
        <v>366</v>
      </c>
      <c r="E2647">
        <v>200153</v>
      </c>
      <c r="H2647" t="s">
        <v>1058</v>
      </c>
      <c r="K2647">
        <v>0</v>
      </c>
      <c r="M2647">
        <v>0</v>
      </c>
      <c r="O2647">
        <v>0</v>
      </c>
    </row>
    <row r="2648" spans="3:15" x14ac:dyDescent="0.3">
      <c r="C2648" t="s">
        <v>1807</v>
      </c>
      <c r="D2648" t="s">
        <v>366</v>
      </c>
      <c r="E2648">
        <v>200154</v>
      </c>
      <c r="H2648" t="s">
        <v>1059</v>
      </c>
      <c r="K2648">
        <v>0</v>
      </c>
      <c r="M2648">
        <v>0</v>
      </c>
      <c r="O2648">
        <v>0</v>
      </c>
    </row>
    <row r="2649" spans="3:15" x14ac:dyDescent="0.3">
      <c r="C2649" t="s">
        <v>1807</v>
      </c>
      <c r="D2649" t="s">
        <v>366</v>
      </c>
      <c r="E2649">
        <v>200155</v>
      </c>
      <c r="H2649" t="s">
        <v>1060</v>
      </c>
      <c r="K2649">
        <v>0</v>
      </c>
      <c r="M2649">
        <v>0</v>
      </c>
      <c r="O2649">
        <v>0</v>
      </c>
    </row>
    <row r="2650" spans="3:15" x14ac:dyDescent="0.3">
      <c r="C2650" t="s">
        <v>1807</v>
      </c>
      <c r="D2650" t="s">
        <v>366</v>
      </c>
      <c r="E2650">
        <v>200156</v>
      </c>
      <c r="H2650" t="s">
        <v>1061</v>
      </c>
      <c r="K2650">
        <v>0</v>
      </c>
      <c r="M2650">
        <v>0</v>
      </c>
      <c r="O2650">
        <v>0</v>
      </c>
    </row>
    <row r="2651" spans="3:15" x14ac:dyDescent="0.3">
      <c r="C2651" t="s">
        <v>1807</v>
      </c>
      <c r="D2651" t="s">
        <v>366</v>
      </c>
      <c r="E2651">
        <v>200157</v>
      </c>
      <c r="H2651" t="s">
        <v>1062</v>
      </c>
      <c r="K2651">
        <v>0</v>
      </c>
      <c r="M2651">
        <v>0</v>
      </c>
      <c r="O2651">
        <v>0</v>
      </c>
    </row>
    <row r="2652" spans="3:15" x14ac:dyDescent="0.3">
      <c r="C2652" t="s">
        <v>1807</v>
      </c>
      <c r="D2652" t="s">
        <v>366</v>
      </c>
      <c r="E2652">
        <v>200158</v>
      </c>
      <c r="H2652" t="s">
        <v>1063</v>
      </c>
      <c r="K2652">
        <v>0</v>
      </c>
      <c r="M2652">
        <v>0</v>
      </c>
      <c r="O2652">
        <v>0</v>
      </c>
    </row>
    <row r="2653" spans="3:15" x14ac:dyDescent="0.3">
      <c r="C2653" t="s">
        <v>1807</v>
      </c>
      <c r="D2653" t="s">
        <v>366</v>
      </c>
      <c r="E2653">
        <v>200159</v>
      </c>
      <c r="H2653" t="s">
        <v>1064</v>
      </c>
      <c r="K2653">
        <v>0</v>
      </c>
      <c r="M2653">
        <v>0</v>
      </c>
      <c r="O2653">
        <v>0</v>
      </c>
    </row>
    <row r="2654" spans="3:15" x14ac:dyDescent="0.3">
      <c r="C2654" t="s">
        <v>1807</v>
      </c>
      <c r="D2654" t="s">
        <v>366</v>
      </c>
      <c r="E2654">
        <v>200160</v>
      </c>
      <c r="H2654" t="s">
        <v>1065</v>
      </c>
      <c r="K2654">
        <v>0</v>
      </c>
      <c r="M2654">
        <v>0</v>
      </c>
      <c r="O2654">
        <v>0</v>
      </c>
    </row>
    <row r="2655" spans="3:15" x14ac:dyDescent="0.3">
      <c r="C2655" t="s">
        <v>1807</v>
      </c>
      <c r="D2655" t="s">
        <v>366</v>
      </c>
      <c r="E2655">
        <v>200161</v>
      </c>
      <c r="H2655" t="s">
        <v>1065</v>
      </c>
      <c r="K2655">
        <v>0</v>
      </c>
      <c r="M2655">
        <v>0</v>
      </c>
      <c r="O2655">
        <v>0</v>
      </c>
    </row>
    <row r="2656" spans="3:15" x14ac:dyDescent="0.3">
      <c r="C2656" t="s">
        <v>1807</v>
      </c>
      <c r="D2656" t="s">
        <v>366</v>
      </c>
      <c r="E2656">
        <v>200162</v>
      </c>
      <c r="H2656" t="s">
        <v>1066</v>
      </c>
      <c r="K2656">
        <v>0</v>
      </c>
      <c r="M2656">
        <v>0</v>
      </c>
      <c r="O2656">
        <v>0</v>
      </c>
    </row>
    <row r="2657" spans="3:17" x14ac:dyDescent="0.3">
      <c r="C2657" t="s">
        <v>1807</v>
      </c>
      <c r="D2657" t="s">
        <v>366</v>
      </c>
      <c r="E2657">
        <v>200170</v>
      </c>
      <c r="H2657" t="s">
        <v>1055</v>
      </c>
      <c r="K2657" s="37">
        <v>-41418365</v>
      </c>
      <c r="M2657" s="37">
        <v>-46657037.289999999</v>
      </c>
      <c r="O2657" s="37">
        <v>5238672.29</v>
      </c>
      <c r="Q2657">
        <v>11.2</v>
      </c>
    </row>
    <row r="2658" spans="3:17" x14ac:dyDescent="0.3">
      <c r="C2658" t="s">
        <v>1807</v>
      </c>
      <c r="D2658" t="s">
        <v>366</v>
      </c>
      <c r="E2658">
        <v>200171</v>
      </c>
      <c r="H2658" t="s">
        <v>1056</v>
      </c>
      <c r="K2658" s="37">
        <v>2321350.33</v>
      </c>
      <c r="M2658" s="37">
        <v>-3424582.18</v>
      </c>
      <c r="O2658" s="37">
        <v>5745932.5099999998</v>
      </c>
      <c r="Q2658">
        <v>167.8</v>
      </c>
    </row>
    <row r="2659" spans="3:17" x14ac:dyDescent="0.3">
      <c r="C2659" t="s">
        <v>1807</v>
      </c>
      <c r="D2659" t="s">
        <v>366</v>
      </c>
      <c r="E2659">
        <v>200172</v>
      </c>
      <c r="H2659" t="s">
        <v>1057</v>
      </c>
      <c r="K2659" s="37">
        <v>-1158248.81</v>
      </c>
      <c r="M2659" s="37">
        <v>-1158248.81</v>
      </c>
      <c r="O2659">
        <v>0</v>
      </c>
    </row>
    <row r="2660" spans="3:17" x14ac:dyDescent="0.3">
      <c r="C2660" t="s">
        <v>1807</v>
      </c>
      <c r="D2660" t="s">
        <v>366</v>
      </c>
      <c r="E2660">
        <v>200173</v>
      </c>
      <c r="H2660" t="s">
        <v>1058</v>
      </c>
      <c r="K2660">
        <v>0</v>
      </c>
      <c r="M2660">
        <v>0</v>
      </c>
      <c r="O2660">
        <v>0</v>
      </c>
    </row>
    <row r="2661" spans="3:17" x14ac:dyDescent="0.3">
      <c r="C2661" t="s">
        <v>1807</v>
      </c>
      <c r="D2661" t="s">
        <v>366</v>
      </c>
      <c r="E2661">
        <v>200174</v>
      </c>
      <c r="H2661" t="s">
        <v>1067</v>
      </c>
      <c r="K2661" s="37">
        <v>44325970.270000003</v>
      </c>
      <c r="M2661" s="37">
        <v>48583444.600000001</v>
      </c>
      <c r="O2661" s="37">
        <v>-4257474.33</v>
      </c>
      <c r="Q2661">
        <v>-8.8000000000000007</v>
      </c>
    </row>
    <row r="2662" spans="3:17" x14ac:dyDescent="0.3">
      <c r="C2662" t="s">
        <v>1807</v>
      </c>
      <c r="D2662" t="s">
        <v>366</v>
      </c>
      <c r="E2662">
        <v>200175</v>
      </c>
      <c r="H2662" t="s">
        <v>1060</v>
      </c>
      <c r="K2662">
        <v>0</v>
      </c>
      <c r="M2662">
        <v>0</v>
      </c>
      <c r="O2662">
        <v>0</v>
      </c>
    </row>
    <row r="2663" spans="3:17" x14ac:dyDescent="0.3">
      <c r="C2663" t="s">
        <v>1807</v>
      </c>
      <c r="D2663" t="s">
        <v>366</v>
      </c>
      <c r="E2663">
        <v>200176</v>
      </c>
      <c r="H2663" t="s">
        <v>1061</v>
      </c>
      <c r="K2663">
        <v>0</v>
      </c>
      <c r="M2663">
        <v>0</v>
      </c>
      <c r="O2663">
        <v>0</v>
      </c>
    </row>
    <row r="2664" spans="3:17" x14ac:dyDescent="0.3">
      <c r="C2664" t="s">
        <v>1807</v>
      </c>
      <c r="D2664" t="s">
        <v>366</v>
      </c>
      <c r="E2664">
        <v>200177</v>
      </c>
      <c r="H2664" t="s">
        <v>1062</v>
      </c>
      <c r="K2664">
        <v>0</v>
      </c>
      <c r="M2664">
        <v>0</v>
      </c>
      <c r="O2664">
        <v>0</v>
      </c>
    </row>
    <row r="2665" spans="3:17" x14ac:dyDescent="0.3">
      <c r="C2665" t="s">
        <v>1807</v>
      </c>
      <c r="D2665" t="s">
        <v>366</v>
      </c>
      <c r="E2665">
        <v>200178</v>
      </c>
      <c r="H2665" t="s">
        <v>1063</v>
      </c>
      <c r="K2665">
        <v>0</v>
      </c>
      <c r="M2665">
        <v>0</v>
      </c>
      <c r="O2665">
        <v>0</v>
      </c>
    </row>
    <row r="2666" spans="3:17" x14ac:dyDescent="0.3">
      <c r="C2666" t="s">
        <v>1807</v>
      </c>
      <c r="D2666" t="s">
        <v>366</v>
      </c>
      <c r="E2666">
        <v>200179</v>
      </c>
      <c r="H2666" t="s">
        <v>1064</v>
      </c>
      <c r="K2666">
        <v>0</v>
      </c>
      <c r="M2666">
        <v>0</v>
      </c>
      <c r="O2666">
        <v>0</v>
      </c>
    </row>
    <row r="2667" spans="3:17" x14ac:dyDescent="0.3">
      <c r="C2667" t="s">
        <v>1807</v>
      </c>
      <c r="D2667" t="s">
        <v>366</v>
      </c>
      <c r="E2667">
        <v>200180</v>
      </c>
      <c r="H2667" t="s">
        <v>1065</v>
      </c>
      <c r="K2667">
        <v>0</v>
      </c>
      <c r="M2667">
        <v>0</v>
      </c>
      <c r="O2667">
        <v>0</v>
      </c>
    </row>
    <row r="2668" spans="3:17" x14ac:dyDescent="0.3">
      <c r="C2668" t="s">
        <v>1807</v>
      </c>
      <c r="D2668" t="s">
        <v>366</v>
      </c>
      <c r="E2668">
        <v>200181</v>
      </c>
      <c r="H2668" t="s">
        <v>1065</v>
      </c>
      <c r="K2668">
        <v>0</v>
      </c>
      <c r="M2668">
        <v>0</v>
      </c>
      <c r="O2668">
        <v>0</v>
      </c>
    </row>
    <row r="2669" spans="3:17" x14ac:dyDescent="0.3">
      <c r="C2669" t="s">
        <v>1807</v>
      </c>
      <c r="D2669" t="s">
        <v>366</v>
      </c>
      <c r="E2669">
        <v>200182</v>
      </c>
      <c r="H2669" t="s">
        <v>1066</v>
      </c>
      <c r="K2669">
        <v>0</v>
      </c>
      <c r="M2669">
        <v>0</v>
      </c>
      <c r="O2669">
        <v>0</v>
      </c>
    </row>
    <row r="2670" spans="3:17" x14ac:dyDescent="0.3">
      <c r="C2670" t="s">
        <v>1807</v>
      </c>
      <c r="D2670" t="s">
        <v>366</v>
      </c>
      <c r="E2670">
        <v>200183</v>
      </c>
      <c r="H2670" t="s">
        <v>2124</v>
      </c>
      <c r="K2670">
        <v>0</v>
      </c>
      <c r="M2670">
        <v>0</v>
      </c>
      <c r="O2670">
        <v>0</v>
      </c>
    </row>
    <row r="2671" spans="3:17" x14ac:dyDescent="0.3">
      <c r="C2671" t="s">
        <v>1807</v>
      </c>
      <c r="D2671" t="s">
        <v>366</v>
      </c>
      <c r="E2671">
        <v>200184</v>
      </c>
      <c r="H2671" t="s">
        <v>2125</v>
      </c>
      <c r="K2671">
        <v>0</v>
      </c>
      <c r="M2671">
        <v>0</v>
      </c>
      <c r="O2671">
        <v>0</v>
      </c>
    </row>
    <row r="2672" spans="3:17" x14ac:dyDescent="0.3">
      <c r="C2672" t="s">
        <v>1807</v>
      </c>
      <c r="D2672" t="s">
        <v>366</v>
      </c>
      <c r="E2672">
        <v>200185</v>
      </c>
      <c r="H2672" t="s">
        <v>2126</v>
      </c>
      <c r="K2672">
        <v>0</v>
      </c>
      <c r="M2672">
        <v>0</v>
      </c>
      <c r="O2672">
        <v>0</v>
      </c>
    </row>
    <row r="2673" spans="3:17" x14ac:dyDescent="0.3">
      <c r="C2673" t="s">
        <v>1807</v>
      </c>
      <c r="D2673" t="s">
        <v>366</v>
      </c>
      <c r="E2673">
        <v>200200</v>
      </c>
      <c r="H2673" t="s">
        <v>1068</v>
      </c>
      <c r="K2673" s="37">
        <v>-29515.56</v>
      </c>
      <c r="M2673" s="37">
        <v>-36027.410000000003</v>
      </c>
      <c r="O2673" s="37">
        <v>6511.85</v>
      </c>
      <c r="Q2673">
        <v>18.100000000000001</v>
      </c>
    </row>
    <row r="2674" spans="3:17" x14ac:dyDescent="0.3">
      <c r="C2674" t="s">
        <v>1807</v>
      </c>
      <c r="D2674" t="s">
        <v>366</v>
      </c>
      <c r="E2674">
        <v>200201</v>
      </c>
      <c r="H2674" t="s">
        <v>1069</v>
      </c>
      <c r="K2674" s="37">
        <v>-116542.32</v>
      </c>
      <c r="M2674" s="37">
        <v>-112671.15</v>
      </c>
      <c r="O2674" s="37">
        <v>-3871.17</v>
      </c>
      <c r="Q2674">
        <v>-3.4</v>
      </c>
    </row>
    <row r="2675" spans="3:17" x14ac:dyDescent="0.3">
      <c r="C2675" t="s">
        <v>1807</v>
      </c>
      <c r="D2675" t="s">
        <v>366</v>
      </c>
      <c r="E2675">
        <v>200202</v>
      </c>
      <c r="H2675" t="s">
        <v>1070</v>
      </c>
      <c r="K2675" s="37">
        <v>-556844.98</v>
      </c>
      <c r="M2675" s="37">
        <v>-491361.64</v>
      </c>
      <c r="O2675" s="37">
        <v>-65483.34</v>
      </c>
      <c r="Q2675">
        <v>-13.3</v>
      </c>
    </row>
    <row r="2676" spans="3:17" x14ac:dyDescent="0.3">
      <c r="C2676" t="s">
        <v>1807</v>
      </c>
      <c r="D2676" t="s">
        <v>366</v>
      </c>
      <c r="E2676">
        <v>200203</v>
      </c>
      <c r="H2676" t="s">
        <v>1071</v>
      </c>
      <c r="K2676" s="37">
        <v>-6645252.3300000001</v>
      </c>
      <c r="M2676" s="37">
        <v>-6640017.9800000004</v>
      </c>
      <c r="O2676" s="37">
        <v>-5234.3500000000004</v>
      </c>
      <c r="Q2676">
        <v>-0.1</v>
      </c>
    </row>
    <row r="2677" spans="3:17" x14ac:dyDescent="0.3">
      <c r="C2677" t="s">
        <v>1807</v>
      </c>
      <c r="D2677" t="s">
        <v>366</v>
      </c>
      <c r="E2677">
        <v>200204</v>
      </c>
      <c r="H2677" t="s">
        <v>1072</v>
      </c>
      <c r="K2677" s="37">
        <v>-2679570.96</v>
      </c>
      <c r="M2677" s="37">
        <v>-2179570.96</v>
      </c>
      <c r="O2677" s="37">
        <v>-500000</v>
      </c>
      <c r="Q2677">
        <v>-22.9</v>
      </c>
    </row>
    <row r="2678" spans="3:17" x14ac:dyDescent="0.3">
      <c r="C2678" t="s">
        <v>1807</v>
      </c>
      <c r="D2678" t="s">
        <v>366</v>
      </c>
      <c r="E2678">
        <v>200205</v>
      </c>
      <c r="H2678" t="s">
        <v>1073</v>
      </c>
      <c r="K2678">
        <v>0</v>
      </c>
      <c r="M2678">
        <v>0</v>
      </c>
      <c r="O2678">
        <v>0</v>
      </c>
    </row>
    <row r="2679" spans="3:17" x14ac:dyDescent="0.3">
      <c r="C2679" t="s">
        <v>1807</v>
      </c>
      <c r="D2679" t="s">
        <v>366</v>
      </c>
      <c r="E2679">
        <v>200206</v>
      </c>
      <c r="H2679" t="s">
        <v>1074</v>
      </c>
      <c r="K2679" s="37">
        <v>-169254.98</v>
      </c>
      <c r="M2679" s="37">
        <v>-202735.35</v>
      </c>
      <c r="O2679" s="37">
        <v>33480.370000000003</v>
      </c>
      <c r="Q2679">
        <v>16.5</v>
      </c>
    </row>
    <row r="2680" spans="3:17" x14ac:dyDescent="0.3">
      <c r="C2680" t="s">
        <v>1807</v>
      </c>
      <c r="D2680" t="s">
        <v>366</v>
      </c>
      <c r="E2680">
        <v>200207</v>
      </c>
      <c r="H2680" t="s">
        <v>2127</v>
      </c>
      <c r="K2680">
        <v>0</v>
      </c>
      <c r="M2680">
        <v>0</v>
      </c>
      <c r="O2680">
        <v>0</v>
      </c>
    </row>
    <row r="2681" spans="3:17" x14ac:dyDescent="0.3">
      <c r="C2681" t="s">
        <v>1807</v>
      </c>
      <c r="D2681" t="s">
        <v>366</v>
      </c>
      <c r="E2681">
        <v>200208</v>
      </c>
      <c r="H2681" t="s">
        <v>2128</v>
      </c>
      <c r="K2681">
        <v>0</v>
      </c>
      <c r="M2681">
        <v>0</v>
      </c>
      <c r="O2681">
        <v>0</v>
      </c>
    </row>
    <row r="2682" spans="3:17" x14ac:dyDescent="0.3">
      <c r="C2682" t="s">
        <v>1807</v>
      </c>
      <c r="D2682" t="s">
        <v>366</v>
      </c>
      <c r="E2682">
        <v>200209</v>
      </c>
      <c r="H2682" t="s">
        <v>2129</v>
      </c>
      <c r="K2682">
        <v>0</v>
      </c>
      <c r="M2682">
        <v>0</v>
      </c>
      <c r="O2682">
        <v>0</v>
      </c>
    </row>
    <row r="2683" spans="3:17" x14ac:dyDescent="0.3">
      <c r="C2683" t="s">
        <v>1807</v>
      </c>
      <c r="D2683" t="s">
        <v>366</v>
      </c>
      <c r="E2683">
        <v>200210</v>
      </c>
      <c r="H2683" t="s">
        <v>2130</v>
      </c>
      <c r="K2683">
        <v>0</v>
      </c>
      <c r="M2683">
        <v>0</v>
      </c>
      <c r="O2683">
        <v>0</v>
      </c>
    </row>
    <row r="2684" spans="3:17" x14ac:dyDescent="0.3">
      <c r="C2684" t="s">
        <v>1807</v>
      </c>
      <c r="D2684" t="s">
        <v>366</v>
      </c>
      <c r="E2684">
        <v>200211</v>
      </c>
      <c r="H2684" t="s">
        <v>2131</v>
      </c>
      <c r="K2684">
        <v>0</v>
      </c>
      <c r="M2684">
        <v>0</v>
      </c>
      <c r="O2684">
        <v>0</v>
      </c>
    </row>
    <row r="2685" spans="3:17" x14ac:dyDescent="0.3">
      <c r="C2685" t="s">
        <v>1807</v>
      </c>
      <c r="D2685" t="s">
        <v>366</v>
      </c>
      <c r="E2685">
        <v>200300</v>
      </c>
      <c r="H2685" t="s">
        <v>1075</v>
      </c>
      <c r="K2685">
        <v>-635.49</v>
      </c>
      <c r="M2685" s="37">
        <v>-2637.26</v>
      </c>
      <c r="O2685" s="37">
        <v>2001.77</v>
      </c>
      <c r="Q2685">
        <v>75.900000000000006</v>
      </c>
    </row>
    <row r="2686" spans="3:17" x14ac:dyDescent="0.3">
      <c r="C2686" t="s">
        <v>1807</v>
      </c>
      <c r="D2686" t="s">
        <v>366</v>
      </c>
      <c r="E2686">
        <v>200301</v>
      </c>
      <c r="H2686" t="s">
        <v>1076</v>
      </c>
      <c r="K2686" s="37">
        <v>200855.64</v>
      </c>
      <c r="M2686" s="37">
        <v>174638.05</v>
      </c>
      <c r="O2686" s="37">
        <v>26217.59</v>
      </c>
      <c r="Q2686">
        <v>15</v>
      </c>
    </row>
    <row r="2687" spans="3:17" x14ac:dyDescent="0.3">
      <c r="C2687" t="s">
        <v>1807</v>
      </c>
      <c r="D2687" t="s">
        <v>366</v>
      </c>
      <c r="E2687">
        <v>200302</v>
      </c>
      <c r="H2687" t="s">
        <v>1075</v>
      </c>
      <c r="K2687">
        <v>0</v>
      </c>
      <c r="M2687">
        <v>0</v>
      </c>
      <c r="O2687">
        <v>0</v>
      </c>
    </row>
    <row r="2688" spans="3:17" x14ac:dyDescent="0.3">
      <c r="C2688" t="s">
        <v>1807</v>
      </c>
      <c r="D2688" t="s">
        <v>366</v>
      </c>
      <c r="E2688">
        <v>200303</v>
      </c>
      <c r="H2688" t="s">
        <v>2132</v>
      </c>
      <c r="K2688" s="37">
        <v>22698.39</v>
      </c>
      <c r="M2688" s="37">
        <v>22975.07</v>
      </c>
      <c r="O2688">
        <v>-276.68</v>
      </c>
      <c r="Q2688">
        <v>-1.2</v>
      </c>
    </row>
    <row r="2689" spans="3:17" x14ac:dyDescent="0.3">
      <c r="C2689" t="s">
        <v>1807</v>
      </c>
      <c r="D2689" t="s">
        <v>366</v>
      </c>
      <c r="E2689">
        <v>200304</v>
      </c>
      <c r="H2689" t="s">
        <v>2133</v>
      </c>
      <c r="K2689" s="37">
        <v>-1034783.3</v>
      </c>
      <c r="M2689" s="37">
        <v>-1038996.64</v>
      </c>
      <c r="O2689" s="37">
        <v>4213.34</v>
      </c>
      <c r="Q2689">
        <v>0.4</v>
      </c>
    </row>
    <row r="2690" spans="3:17" x14ac:dyDescent="0.3">
      <c r="C2690" t="s">
        <v>1807</v>
      </c>
      <c r="D2690" t="s">
        <v>366</v>
      </c>
      <c r="E2690">
        <v>200305</v>
      </c>
      <c r="H2690" t="s">
        <v>2134</v>
      </c>
      <c r="K2690" s="37">
        <v>22908.55</v>
      </c>
      <c r="M2690" s="37">
        <v>22908.55</v>
      </c>
      <c r="O2690">
        <v>0</v>
      </c>
    </row>
    <row r="2691" spans="3:17" x14ac:dyDescent="0.3">
      <c r="C2691" t="s">
        <v>1807</v>
      </c>
      <c r="D2691" t="s">
        <v>366</v>
      </c>
      <c r="E2691">
        <v>200400</v>
      </c>
      <c r="H2691" t="s">
        <v>1077</v>
      </c>
      <c r="K2691" s="37">
        <v>-4030</v>
      </c>
      <c r="M2691" s="37">
        <v>-4030</v>
      </c>
      <c r="O2691">
        <v>0</v>
      </c>
    </row>
    <row r="2692" spans="3:17" x14ac:dyDescent="0.3">
      <c r="C2692" t="s">
        <v>1807</v>
      </c>
      <c r="D2692" t="s">
        <v>366</v>
      </c>
      <c r="E2692">
        <v>200401</v>
      </c>
      <c r="H2692" t="s">
        <v>1078</v>
      </c>
      <c r="K2692">
        <v>0</v>
      </c>
      <c r="M2692">
        <v>0</v>
      </c>
      <c r="O2692">
        <v>0</v>
      </c>
    </row>
    <row r="2693" spans="3:17" x14ac:dyDescent="0.3">
      <c r="C2693" t="s">
        <v>1807</v>
      </c>
      <c r="D2693" t="s">
        <v>366</v>
      </c>
      <c r="E2693">
        <v>200402</v>
      </c>
      <c r="H2693" t="s">
        <v>1079</v>
      </c>
      <c r="K2693" s="37">
        <v>-2958552.35</v>
      </c>
      <c r="M2693" s="37">
        <v>-2958552.35</v>
      </c>
      <c r="O2693">
        <v>0</v>
      </c>
    </row>
    <row r="2694" spans="3:17" x14ac:dyDescent="0.3">
      <c r="C2694" t="s">
        <v>1807</v>
      </c>
      <c r="D2694" t="s">
        <v>366</v>
      </c>
      <c r="E2694">
        <v>200403</v>
      </c>
      <c r="H2694" t="s">
        <v>1080</v>
      </c>
      <c r="K2694">
        <v>0</v>
      </c>
      <c r="M2694">
        <v>0</v>
      </c>
      <c r="O2694">
        <v>0</v>
      </c>
    </row>
    <row r="2695" spans="3:17" x14ac:dyDescent="0.3">
      <c r="C2695" t="s">
        <v>1807</v>
      </c>
      <c r="D2695" t="s">
        <v>366</v>
      </c>
      <c r="E2695">
        <v>200406</v>
      </c>
      <c r="H2695" t="s">
        <v>2135</v>
      </c>
      <c r="K2695">
        <v>0</v>
      </c>
      <c r="M2695">
        <v>0</v>
      </c>
      <c r="O2695">
        <v>0</v>
      </c>
    </row>
    <row r="2696" spans="3:17" x14ac:dyDescent="0.3">
      <c r="C2696" t="s">
        <v>1807</v>
      </c>
      <c r="D2696" t="s">
        <v>366</v>
      </c>
      <c r="E2696">
        <v>200407</v>
      </c>
      <c r="H2696" t="s">
        <v>2136</v>
      </c>
      <c r="K2696">
        <v>0</v>
      </c>
      <c r="M2696">
        <v>0</v>
      </c>
      <c r="O2696">
        <v>0</v>
      </c>
    </row>
    <row r="2697" spans="3:17" x14ac:dyDescent="0.3">
      <c r="C2697" t="s">
        <v>1807</v>
      </c>
      <c r="D2697" t="s">
        <v>366</v>
      </c>
      <c r="E2697">
        <v>200408</v>
      </c>
      <c r="H2697" t="s">
        <v>2137</v>
      </c>
      <c r="K2697">
        <v>0</v>
      </c>
      <c r="M2697">
        <v>0</v>
      </c>
      <c r="O2697">
        <v>0</v>
      </c>
    </row>
    <row r="2698" spans="3:17" x14ac:dyDescent="0.3">
      <c r="C2698" t="s">
        <v>1807</v>
      </c>
      <c r="D2698" t="s">
        <v>366</v>
      </c>
      <c r="E2698">
        <v>200409</v>
      </c>
      <c r="H2698" t="s">
        <v>2138</v>
      </c>
      <c r="K2698" s="37">
        <v>-59619.39</v>
      </c>
      <c r="M2698" s="37">
        <v>-59619.39</v>
      </c>
      <c r="O2698">
        <v>0</v>
      </c>
    </row>
    <row r="2699" spans="3:17" x14ac:dyDescent="0.3">
      <c r="C2699" t="s">
        <v>1807</v>
      </c>
      <c r="D2699" t="s">
        <v>366</v>
      </c>
      <c r="E2699">
        <v>200410</v>
      </c>
      <c r="H2699" t="s">
        <v>2139</v>
      </c>
      <c r="K2699" s="37">
        <v>-185891.23</v>
      </c>
      <c r="M2699" s="37">
        <v>-183689.14</v>
      </c>
      <c r="O2699" s="37">
        <v>-2202.09</v>
      </c>
      <c r="Q2699">
        <v>-1.2</v>
      </c>
    </row>
    <row r="2700" spans="3:17" x14ac:dyDescent="0.3">
      <c r="C2700" t="s">
        <v>1807</v>
      </c>
      <c r="D2700" t="s">
        <v>366</v>
      </c>
      <c r="E2700">
        <v>200500</v>
      </c>
      <c r="H2700" t="s">
        <v>1081</v>
      </c>
      <c r="K2700" s="37">
        <v>-36453.4</v>
      </c>
      <c r="M2700" s="37">
        <v>-36453.4</v>
      </c>
      <c r="O2700">
        <v>0</v>
      </c>
    </row>
    <row r="2701" spans="3:17" x14ac:dyDescent="0.3">
      <c r="C2701" t="s">
        <v>1807</v>
      </c>
      <c r="D2701" t="s">
        <v>366</v>
      </c>
      <c r="E2701">
        <v>200501</v>
      </c>
      <c r="H2701" t="s">
        <v>2140</v>
      </c>
      <c r="K2701" s="37">
        <v>3000</v>
      </c>
      <c r="M2701" s="37">
        <v>3000</v>
      </c>
      <c r="O2701">
        <v>0</v>
      </c>
    </row>
    <row r="2702" spans="3:17" x14ac:dyDescent="0.3">
      <c r="C2702" t="s">
        <v>1807</v>
      </c>
      <c r="D2702" t="s">
        <v>366</v>
      </c>
      <c r="E2702">
        <v>200600</v>
      </c>
      <c r="H2702" t="s">
        <v>1082</v>
      </c>
      <c r="K2702">
        <v>0</v>
      </c>
      <c r="M2702">
        <v>0</v>
      </c>
      <c r="O2702">
        <v>0</v>
      </c>
    </row>
    <row r="2703" spans="3:17" x14ac:dyDescent="0.3">
      <c r="C2703" t="s">
        <v>1807</v>
      </c>
      <c r="D2703" t="s">
        <v>366</v>
      </c>
      <c r="E2703">
        <v>200601</v>
      </c>
      <c r="H2703" t="s">
        <v>1083</v>
      </c>
      <c r="K2703">
        <v>0</v>
      </c>
      <c r="M2703">
        <v>0</v>
      </c>
      <c r="O2703">
        <v>0</v>
      </c>
    </row>
    <row r="2704" spans="3:17" x14ac:dyDescent="0.3">
      <c r="C2704" t="s">
        <v>1807</v>
      </c>
      <c r="D2704" t="s">
        <v>366</v>
      </c>
      <c r="E2704">
        <v>200602</v>
      </c>
      <c r="H2704" t="s">
        <v>2141</v>
      </c>
      <c r="K2704" s="37">
        <v>-408490.13</v>
      </c>
      <c r="M2704" s="37">
        <v>-408490.13</v>
      </c>
      <c r="O2704">
        <v>0</v>
      </c>
    </row>
    <row r="2705" spans="3:17" x14ac:dyDescent="0.3">
      <c r="C2705" t="s">
        <v>1807</v>
      </c>
      <c r="D2705" t="s">
        <v>366</v>
      </c>
      <c r="E2705">
        <v>200700</v>
      </c>
      <c r="H2705" t="s">
        <v>1084</v>
      </c>
      <c r="K2705" s="37">
        <v>-2441</v>
      </c>
      <c r="M2705" s="37">
        <v>-2311</v>
      </c>
      <c r="O2705">
        <v>-130</v>
      </c>
      <c r="Q2705">
        <v>-5.6</v>
      </c>
    </row>
    <row r="2706" spans="3:17" x14ac:dyDescent="0.3">
      <c r="C2706" t="s">
        <v>1807</v>
      </c>
      <c r="D2706" t="s">
        <v>366</v>
      </c>
      <c r="E2706">
        <v>200701</v>
      </c>
      <c r="H2706" t="s">
        <v>1085</v>
      </c>
      <c r="K2706" s="37">
        <v>-89652.9</v>
      </c>
      <c r="M2706" s="37">
        <v>-91272.9</v>
      </c>
      <c r="O2706" s="37">
        <v>1620</v>
      </c>
      <c r="Q2706">
        <v>1.8</v>
      </c>
    </row>
    <row r="2707" spans="3:17" x14ac:dyDescent="0.3">
      <c r="C2707" t="s">
        <v>1807</v>
      </c>
      <c r="D2707" t="s">
        <v>366</v>
      </c>
      <c r="E2707">
        <v>200702</v>
      </c>
      <c r="H2707" t="s">
        <v>1086</v>
      </c>
      <c r="K2707">
        <v>0</v>
      </c>
      <c r="M2707">
        <v>0</v>
      </c>
      <c r="O2707">
        <v>0</v>
      </c>
    </row>
    <row r="2708" spans="3:17" x14ac:dyDescent="0.3">
      <c r="C2708" t="s">
        <v>1807</v>
      </c>
      <c r="D2708" t="s">
        <v>366</v>
      </c>
      <c r="E2708">
        <v>200703</v>
      </c>
      <c r="H2708" t="s">
        <v>1087</v>
      </c>
      <c r="K2708">
        <v>0</v>
      </c>
      <c r="M2708">
        <v>0</v>
      </c>
      <c r="O2708">
        <v>0</v>
      </c>
    </row>
    <row r="2709" spans="3:17" x14ac:dyDescent="0.3">
      <c r="C2709" t="s">
        <v>1807</v>
      </c>
      <c r="D2709" t="s">
        <v>366</v>
      </c>
      <c r="E2709">
        <v>200704</v>
      </c>
      <c r="H2709" t="s">
        <v>1088</v>
      </c>
      <c r="K2709">
        <v>0</v>
      </c>
      <c r="M2709">
        <v>0</v>
      </c>
      <c r="O2709">
        <v>0</v>
      </c>
    </row>
    <row r="2710" spans="3:17" x14ac:dyDescent="0.3">
      <c r="C2710" t="s">
        <v>1807</v>
      </c>
      <c r="D2710" t="s">
        <v>366</v>
      </c>
      <c r="E2710">
        <v>200705</v>
      </c>
      <c r="H2710" t="s">
        <v>1089</v>
      </c>
      <c r="K2710">
        <v>0</v>
      </c>
      <c r="M2710">
        <v>0</v>
      </c>
      <c r="O2710">
        <v>0</v>
      </c>
    </row>
    <row r="2711" spans="3:17" x14ac:dyDescent="0.3">
      <c r="C2711" t="s">
        <v>1807</v>
      </c>
      <c r="D2711" t="s">
        <v>366</v>
      </c>
      <c r="E2711">
        <v>200706</v>
      </c>
      <c r="H2711" t="s">
        <v>1090</v>
      </c>
      <c r="K2711">
        <v>0</v>
      </c>
      <c r="M2711">
        <v>0</v>
      </c>
      <c r="O2711">
        <v>0</v>
      </c>
    </row>
    <row r="2712" spans="3:17" x14ac:dyDescent="0.3">
      <c r="C2712" t="s">
        <v>1807</v>
      </c>
      <c r="D2712" t="s">
        <v>366</v>
      </c>
      <c r="E2712">
        <v>200707</v>
      </c>
      <c r="H2712" t="s">
        <v>1091</v>
      </c>
      <c r="K2712">
        <v>0</v>
      </c>
      <c r="M2712">
        <v>0</v>
      </c>
      <c r="O2712">
        <v>0</v>
      </c>
    </row>
    <row r="2713" spans="3:17" x14ac:dyDescent="0.3">
      <c r="C2713" t="s">
        <v>1807</v>
      </c>
      <c r="D2713" t="s">
        <v>366</v>
      </c>
      <c r="E2713">
        <v>200708</v>
      </c>
      <c r="H2713" t="s">
        <v>1092</v>
      </c>
      <c r="K2713">
        <v>10</v>
      </c>
      <c r="M2713">
        <v>10</v>
      </c>
      <c r="O2713">
        <v>0</v>
      </c>
    </row>
    <row r="2714" spans="3:17" x14ac:dyDescent="0.3">
      <c r="C2714" t="s">
        <v>1807</v>
      </c>
      <c r="D2714" t="s">
        <v>366</v>
      </c>
      <c r="E2714">
        <v>200709</v>
      </c>
      <c r="H2714" t="s">
        <v>1093</v>
      </c>
      <c r="K2714" s="37">
        <v>-79132.77</v>
      </c>
      <c r="M2714" s="37">
        <v>-74566.22</v>
      </c>
      <c r="O2714" s="37">
        <v>-4566.55</v>
      </c>
      <c r="Q2714">
        <v>-6.1</v>
      </c>
    </row>
    <row r="2715" spans="3:17" x14ac:dyDescent="0.3">
      <c r="C2715" t="s">
        <v>1807</v>
      </c>
      <c r="D2715" t="s">
        <v>366</v>
      </c>
      <c r="E2715">
        <v>200710</v>
      </c>
      <c r="H2715" t="s">
        <v>1094</v>
      </c>
      <c r="K2715">
        <v>0</v>
      </c>
      <c r="M2715">
        <v>0</v>
      </c>
      <c r="O2715">
        <v>0</v>
      </c>
    </row>
    <row r="2716" spans="3:17" x14ac:dyDescent="0.3">
      <c r="C2716" t="s">
        <v>1807</v>
      </c>
      <c r="D2716" t="s">
        <v>366</v>
      </c>
      <c r="E2716">
        <v>200711</v>
      </c>
      <c r="H2716" t="s">
        <v>1095</v>
      </c>
      <c r="K2716" s="37">
        <v>-74827.5</v>
      </c>
      <c r="M2716" s="37">
        <v>-74827.5</v>
      </c>
      <c r="O2716">
        <v>0</v>
      </c>
    </row>
    <row r="2717" spans="3:17" x14ac:dyDescent="0.3">
      <c r="C2717" t="s">
        <v>1807</v>
      </c>
      <c r="D2717" t="s">
        <v>366</v>
      </c>
      <c r="E2717">
        <v>200712</v>
      </c>
      <c r="H2717" t="s">
        <v>1096</v>
      </c>
      <c r="K2717">
        <v>0</v>
      </c>
      <c r="M2717">
        <v>0</v>
      </c>
      <c r="O2717">
        <v>0</v>
      </c>
    </row>
    <row r="2718" spans="3:17" x14ac:dyDescent="0.3">
      <c r="C2718" t="s">
        <v>1807</v>
      </c>
      <c r="D2718" t="s">
        <v>366</v>
      </c>
      <c r="E2718">
        <v>200713</v>
      </c>
      <c r="H2718" t="s">
        <v>1097</v>
      </c>
      <c r="K2718">
        <v>0</v>
      </c>
      <c r="M2718">
        <v>0</v>
      </c>
      <c r="O2718">
        <v>0</v>
      </c>
    </row>
    <row r="2719" spans="3:17" x14ac:dyDescent="0.3">
      <c r="C2719" t="s">
        <v>1807</v>
      </c>
      <c r="D2719" t="s">
        <v>366</v>
      </c>
      <c r="E2719">
        <v>200714</v>
      </c>
      <c r="H2719" t="s">
        <v>1098</v>
      </c>
      <c r="K2719">
        <v>0</v>
      </c>
      <c r="M2719">
        <v>0</v>
      </c>
      <c r="O2719">
        <v>0</v>
      </c>
    </row>
    <row r="2720" spans="3:17" x14ac:dyDescent="0.3">
      <c r="C2720" t="s">
        <v>1807</v>
      </c>
      <c r="D2720" t="s">
        <v>366</v>
      </c>
      <c r="E2720">
        <v>200715</v>
      </c>
      <c r="H2720" t="s">
        <v>1099</v>
      </c>
      <c r="K2720">
        <v>-300</v>
      </c>
      <c r="M2720">
        <v>-300</v>
      </c>
      <c r="O2720">
        <v>0</v>
      </c>
    </row>
    <row r="2721" spans="3:17" x14ac:dyDescent="0.3">
      <c r="C2721" t="s">
        <v>1807</v>
      </c>
      <c r="D2721" t="s">
        <v>366</v>
      </c>
      <c r="E2721">
        <v>200716</v>
      </c>
      <c r="H2721" t="s">
        <v>1100</v>
      </c>
      <c r="K2721" s="37">
        <v>-340163.15</v>
      </c>
      <c r="M2721" s="37">
        <v>-340421.35</v>
      </c>
      <c r="O2721">
        <v>258.2</v>
      </c>
      <c r="Q2721">
        <v>0.1</v>
      </c>
    </row>
    <row r="2722" spans="3:17" x14ac:dyDescent="0.3">
      <c r="C2722" t="s">
        <v>1807</v>
      </c>
      <c r="D2722" t="s">
        <v>366</v>
      </c>
      <c r="E2722">
        <v>200717</v>
      </c>
      <c r="H2722" t="s">
        <v>1101</v>
      </c>
      <c r="K2722">
        <v>-548.11</v>
      </c>
      <c r="M2722">
        <v>-548.11</v>
      </c>
      <c r="O2722">
        <v>0</v>
      </c>
    </row>
    <row r="2723" spans="3:17" x14ac:dyDescent="0.3">
      <c r="C2723" t="s">
        <v>1807</v>
      </c>
      <c r="D2723" t="s">
        <v>366</v>
      </c>
      <c r="E2723">
        <v>200718</v>
      </c>
      <c r="H2723" t="s">
        <v>1102</v>
      </c>
      <c r="K2723" s="37">
        <v>-1486.2</v>
      </c>
      <c r="M2723" s="37">
        <v>-1486.2</v>
      </c>
      <c r="O2723">
        <v>0</v>
      </c>
    </row>
    <row r="2724" spans="3:17" x14ac:dyDescent="0.3">
      <c r="C2724" t="s">
        <v>1807</v>
      </c>
      <c r="D2724" t="s">
        <v>366</v>
      </c>
      <c r="E2724">
        <v>200719</v>
      </c>
      <c r="H2724" t="s">
        <v>1103</v>
      </c>
      <c r="K2724">
        <v>0</v>
      </c>
      <c r="M2724">
        <v>0</v>
      </c>
      <c r="O2724">
        <v>0</v>
      </c>
    </row>
    <row r="2725" spans="3:17" x14ac:dyDescent="0.3">
      <c r="C2725" t="s">
        <v>1807</v>
      </c>
      <c r="D2725" t="s">
        <v>366</v>
      </c>
      <c r="E2725">
        <v>200720</v>
      </c>
      <c r="H2725" t="s">
        <v>1104</v>
      </c>
      <c r="K2725">
        <v>0</v>
      </c>
      <c r="M2725">
        <v>0</v>
      </c>
      <c r="O2725">
        <v>0</v>
      </c>
    </row>
    <row r="2726" spans="3:17" x14ac:dyDescent="0.3">
      <c r="C2726" t="s">
        <v>1807</v>
      </c>
      <c r="D2726" t="s">
        <v>366</v>
      </c>
      <c r="E2726">
        <v>200721</v>
      </c>
      <c r="H2726" t="s">
        <v>1105</v>
      </c>
      <c r="K2726">
        <v>0</v>
      </c>
      <c r="M2726">
        <v>0</v>
      </c>
      <c r="O2726">
        <v>0</v>
      </c>
    </row>
    <row r="2727" spans="3:17" x14ac:dyDescent="0.3">
      <c r="C2727" t="s">
        <v>1807</v>
      </c>
      <c r="D2727" t="s">
        <v>366</v>
      </c>
      <c r="E2727">
        <v>200722</v>
      </c>
      <c r="H2727" t="s">
        <v>1106</v>
      </c>
      <c r="K2727">
        <v>0</v>
      </c>
      <c r="M2727">
        <v>0</v>
      </c>
      <c r="O2727">
        <v>0</v>
      </c>
    </row>
    <row r="2728" spans="3:17" x14ac:dyDescent="0.3">
      <c r="C2728" t="s">
        <v>1807</v>
      </c>
      <c r="D2728" t="s">
        <v>366</v>
      </c>
      <c r="E2728">
        <v>200723</v>
      </c>
      <c r="H2728" t="s">
        <v>1107</v>
      </c>
      <c r="K2728" s="37">
        <v>-380146</v>
      </c>
      <c r="M2728" s="37">
        <v>-378438</v>
      </c>
      <c r="O2728" s="37">
        <v>-1708</v>
      </c>
      <c r="Q2728">
        <v>-0.5</v>
      </c>
    </row>
    <row r="2729" spans="3:17" x14ac:dyDescent="0.3">
      <c r="C2729" t="s">
        <v>1807</v>
      </c>
      <c r="D2729" t="s">
        <v>366</v>
      </c>
      <c r="E2729">
        <v>200724</v>
      </c>
      <c r="H2729" t="s">
        <v>1108</v>
      </c>
      <c r="K2729" s="37">
        <v>-8735.5</v>
      </c>
      <c r="M2729" s="37">
        <v>-8693.25</v>
      </c>
      <c r="O2729">
        <v>-42.25</v>
      </c>
      <c r="Q2729">
        <v>-0.5</v>
      </c>
    </row>
    <row r="2730" spans="3:17" x14ac:dyDescent="0.3">
      <c r="C2730" t="s">
        <v>1807</v>
      </c>
      <c r="D2730" t="s">
        <v>366</v>
      </c>
      <c r="E2730">
        <v>200725</v>
      </c>
      <c r="H2730" t="s">
        <v>1109</v>
      </c>
      <c r="K2730">
        <v>0</v>
      </c>
      <c r="M2730">
        <v>0</v>
      </c>
      <c r="O2730">
        <v>0</v>
      </c>
    </row>
    <row r="2731" spans="3:17" x14ac:dyDescent="0.3">
      <c r="C2731" t="s">
        <v>1807</v>
      </c>
      <c r="D2731" t="s">
        <v>366</v>
      </c>
      <c r="E2731">
        <v>200726</v>
      </c>
      <c r="H2731" t="s">
        <v>1110</v>
      </c>
      <c r="K2731">
        <v>0</v>
      </c>
      <c r="M2731">
        <v>0</v>
      </c>
      <c r="O2731">
        <v>0</v>
      </c>
    </row>
    <row r="2732" spans="3:17" x14ac:dyDescent="0.3">
      <c r="C2732" t="s">
        <v>1807</v>
      </c>
      <c r="D2732" t="s">
        <v>366</v>
      </c>
      <c r="E2732">
        <v>200727</v>
      </c>
      <c r="H2732" t="s">
        <v>1111</v>
      </c>
      <c r="K2732">
        <v>0</v>
      </c>
      <c r="M2732">
        <v>0</v>
      </c>
      <c r="O2732">
        <v>0</v>
      </c>
    </row>
    <row r="2733" spans="3:17" x14ac:dyDescent="0.3">
      <c r="C2733" t="s">
        <v>1807</v>
      </c>
      <c r="D2733" t="s">
        <v>366</v>
      </c>
      <c r="E2733">
        <v>200728</v>
      </c>
      <c r="H2733" t="s">
        <v>1112</v>
      </c>
      <c r="K2733">
        <v>0</v>
      </c>
      <c r="M2733">
        <v>0</v>
      </c>
      <c r="O2733">
        <v>0</v>
      </c>
    </row>
    <row r="2734" spans="3:17" x14ac:dyDescent="0.3">
      <c r="C2734" t="s">
        <v>1807</v>
      </c>
      <c r="D2734" t="s">
        <v>366</v>
      </c>
      <c r="E2734">
        <v>200729</v>
      </c>
      <c r="H2734" t="s">
        <v>1113</v>
      </c>
      <c r="K2734">
        <v>0</v>
      </c>
      <c r="M2734">
        <v>0</v>
      </c>
      <c r="O2734">
        <v>0</v>
      </c>
    </row>
    <row r="2735" spans="3:17" x14ac:dyDescent="0.3">
      <c r="C2735" t="s">
        <v>1807</v>
      </c>
      <c r="D2735" t="s">
        <v>366</v>
      </c>
      <c r="E2735">
        <v>200730</v>
      </c>
      <c r="H2735" t="s">
        <v>1114</v>
      </c>
      <c r="K2735">
        <v>0</v>
      </c>
      <c r="M2735">
        <v>0</v>
      </c>
      <c r="O2735">
        <v>0</v>
      </c>
    </row>
    <row r="2736" spans="3:17" x14ac:dyDescent="0.3">
      <c r="C2736" t="s">
        <v>1807</v>
      </c>
      <c r="D2736" t="s">
        <v>366</v>
      </c>
      <c r="E2736">
        <v>200731</v>
      </c>
      <c r="H2736" t="s">
        <v>1115</v>
      </c>
      <c r="K2736">
        <v>0</v>
      </c>
      <c r="M2736">
        <v>0</v>
      </c>
      <c r="O2736">
        <v>0</v>
      </c>
    </row>
    <row r="2737" spans="3:17" x14ac:dyDescent="0.3">
      <c r="C2737" t="s">
        <v>1807</v>
      </c>
      <c r="D2737" t="s">
        <v>366</v>
      </c>
      <c r="E2737">
        <v>200732</v>
      </c>
      <c r="H2737" t="s">
        <v>1116</v>
      </c>
      <c r="K2737">
        <v>0</v>
      </c>
      <c r="M2737">
        <v>0</v>
      </c>
      <c r="O2737">
        <v>0</v>
      </c>
    </row>
    <row r="2738" spans="3:17" x14ac:dyDescent="0.3">
      <c r="C2738" t="s">
        <v>1807</v>
      </c>
      <c r="D2738" t="s">
        <v>366</v>
      </c>
      <c r="E2738">
        <v>200733</v>
      </c>
      <c r="H2738" t="s">
        <v>1117</v>
      </c>
      <c r="K2738">
        <v>0</v>
      </c>
      <c r="M2738">
        <v>0</v>
      </c>
      <c r="O2738">
        <v>0</v>
      </c>
    </row>
    <row r="2739" spans="3:17" x14ac:dyDescent="0.3">
      <c r="C2739" t="s">
        <v>1807</v>
      </c>
      <c r="D2739" t="s">
        <v>366</v>
      </c>
      <c r="E2739">
        <v>200734</v>
      </c>
      <c r="H2739" t="s">
        <v>1118</v>
      </c>
      <c r="K2739">
        <v>0</v>
      </c>
      <c r="M2739">
        <v>0</v>
      </c>
      <c r="O2739">
        <v>0</v>
      </c>
    </row>
    <row r="2740" spans="3:17" x14ac:dyDescent="0.3">
      <c r="C2740" t="s">
        <v>1807</v>
      </c>
      <c r="D2740" t="s">
        <v>366</v>
      </c>
      <c r="E2740">
        <v>200735</v>
      </c>
      <c r="H2740" t="s">
        <v>1119</v>
      </c>
      <c r="K2740">
        <v>0</v>
      </c>
      <c r="M2740">
        <v>0</v>
      </c>
      <c r="O2740">
        <v>0</v>
      </c>
    </row>
    <row r="2741" spans="3:17" x14ac:dyDescent="0.3">
      <c r="C2741" t="s">
        <v>1807</v>
      </c>
      <c r="D2741" t="s">
        <v>366</v>
      </c>
      <c r="E2741">
        <v>200760</v>
      </c>
      <c r="H2741" t="s">
        <v>1120</v>
      </c>
      <c r="K2741">
        <v>0</v>
      </c>
      <c r="M2741">
        <v>0</v>
      </c>
      <c r="O2741">
        <v>0</v>
      </c>
    </row>
    <row r="2742" spans="3:17" x14ac:dyDescent="0.3">
      <c r="C2742" t="s">
        <v>1807</v>
      </c>
      <c r="D2742" t="s">
        <v>366</v>
      </c>
      <c r="E2742">
        <v>200761</v>
      </c>
      <c r="H2742" t="s">
        <v>1121</v>
      </c>
      <c r="K2742" s="37">
        <v>-29668.82</v>
      </c>
      <c r="M2742" s="37">
        <v>-18640.32</v>
      </c>
      <c r="O2742" s="37">
        <v>-11028.5</v>
      </c>
      <c r="Q2742">
        <v>-59.2</v>
      </c>
    </row>
    <row r="2743" spans="3:17" x14ac:dyDescent="0.3">
      <c r="C2743" t="s">
        <v>1807</v>
      </c>
      <c r="D2743" t="s">
        <v>366</v>
      </c>
      <c r="E2743">
        <v>200762</v>
      </c>
      <c r="H2743" t="s">
        <v>1122</v>
      </c>
      <c r="K2743" s="37">
        <v>-547009</v>
      </c>
      <c r="M2743" s="37">
        <v>-544652</v>
      </c>
      <c r="O2743" s="37">
        <v>-2357</v>
      </c>
      <c r="Q2743">
        <v>-0.4</v>
      </c>
    </row>
    <row r="2744" spans="3:17" x14ac:dyDescent="0.3">
      <c r="C2744" t="s">
        <v>1807</v>
      </c>
      <c r="D2744" t="s">
        <v>366</v>
      </c>
      <c r="E2744">
        <v>200763</v>
      </c>
      <c r="H2744" t="s">
        <v>1123</v>
      </c>
      <c r="K2744" s="37">
        <v>-30802.3</v>
      </c>
      <c r="M2744" s="37">
        <v>-30654.85</v>
      </c>
      <c r="O2744">
        <v>-147.44999999999999</v>
      </c>
      <c r="Q2744">
        <v>-0.5</v>
      </c>
    </row>
    <row r="2745" spans="3:17" x14ac:dyDescent="0.3">
      <c r="C2745" t="s">
        <v>1807</v>
      </c>
      <c r="D2745" t="s">
        <v>366</v>
      </c>
      <c r="E2745">
        <v>200764</v>
      </c>
      <c r="H2745" t="s">
        <v>1124</v>
      </c>
      <c r="K2745">
        <v>-615.01</v>
      </c>
      <c r="M2745" s="37">
        <v>-1599.16</v>
      </c>
      <c r="O2745">
        <v>984.15</v>
      </c>
      <c r="Q2745">
        <v>61.5</v>
      </c>
    </row>
    <row r="2746" spans="3:17" x14ac:dyDescent="0.3">
      <c r="C2746" t="s">
        <v>1807</v>
      </c>
      <c r="D2746" t="s">
        <v>366</v>
      </c>
      <c r="E2746">
        <v>200765</v>
      </c>
      <c r="H2746" t="s">
        <v>1125</v>
      </c>
      <c r="K2746">
        <v>0</v>
      </c>
      <c r="M2746">
        <v>0</v>
      </c>
      <c r="O2746">
        <v>0</v>
      </c>
    </row>
    <row r="2747" spans="3:17" x14ac:dyDescent="0.3">
      <c r="C2747" t="s">
        <v>1807</v>
      </c>
      <c r="D2747" t="s">
        <v>366</v>
      </c>
      <c r="E2747">
        <v>200766</v>
      </c>
      <c r="H2747" t="s">
        <v>2142</v>
      </c>
      <c r="K2747">
        <v>0</v>
      </c>
      <c r="M2747">
        <v>0</v>
      </c>
      <c r="O2747">
        <v>0</v>
      </c>
    </row>
    <row r="2748" spans="3:17" x14ac:dyDescent="0.3">
      <c r="C2748" t="s">
        <v>1807</v>
      </c>
      <c r="D2748" t="s">
        <v>366</v>
      </c>
      <c r="E2748">
        <v>200767</v>
      </c>
      <c r="H2748" t="s">
        <v>2143</v>
      </c>
      <c r="K2748">
        <v>-500</v>
      </c>
      <c r="M2748">
        <v>-500</v>
      </c>
      <c r="O2748">
        <v>0</v>
      </c>
    </row>
    <row r="2749" spans="3:17" x14ac:dyDescent="0.3">
      <c r="C2749" t="s">
        <v>1807</v>
      </c>
      <c r="D2749" t="s">
        <v>366</v>
      </c>
      <c r="E2749">
        <v>200768</v>
      </c>
      <c r="H2749" t="s">
        <v>2144</v>
      </c>
      <c r="K2749" s="37">
        <v>-22615.63</v>
      </c>
      <c r="M2749" s="37">
        <v>-20397.62</v>
      </c>
      <c r="O2749" s="37">
        <v>-2218.0100000000002</v>
      </c>
      <c r="Q2749">
        <v>-10.9</v>
      </c>
    </row>
    <row r="2750" spans="3:17" x14ac:dyDescent="0.3">
      <c r="C2750" t="s">
        <v>1807</v>
      </c>
      <c r="D2750" t="s">
        <v>366</v>
      </c>
      <c r="E2750">
        <v>200769</v>
      </c>
      <c r="H2750" t="s">
        <v>1126</v>
      </c>
      <c r="K2750">
        <v>0</v>
      </c>
      <c r="M2750">
        <v>0</v>
      </c>
      <c r="O2750">
        <v>0</v>
      </c>
    </row>
    <row r="2751" spans="3:17" x14ac:dyDescent="0.3">
      <c r="C2751" t="s">
        <v>1807</v>
      </c>
      <c r="D2751" t="s">
        <v>366</v>
      </c>
      <c r="E2751">
        <v>200771</v>
      </c>
      <c r="H2751" t="s">
        <v>2145</v>
      </c>
      <c r="K2751" s="37">
        <v>-3416.1</v>
      </c>
      <c r="M2751" s="37">
        <v>-3399.1</v>
      </c>
      <c r="O2751">
        <v>-17</v>
      </c>
      <c r="Q2751">
        <v>-0.5</v>
      </c>
    </row>
    <row r="2752" spans="3:17" x14ac:dyDescent="0.3">
      <c r="C2752" t="s">
        <v>1807</v>
      </c>
      <c r="D2752" t="s">
        <v>366</v>
      </c>
      <c r="E2752">
        <v>200772</v>
      </c>
      <c r="H2752" t="s">
        <v>2146</v>
      </c>
      <c r="K2752" s="37">
        <v>-3416.1</v>
      </c>
      <c r="M2752" s="37">
        <v>-3399.1</v>
      </c>
      <c r="O2752">
        <v>-17</v>
      </c>
      <c r="Q2752">
        <v>-0.5</v>
      </c>
    </row>
    <row r="2753" spans="3:18" x14ac:dyDescent="0.3">
      <c r="C2753" t="s">
        <v>1807</v>
      </c>
      <c r="D2753" t="s">
        <v>366</v>
      </c>
      <c r="E2753">
        <v>220900</v>
      </c>
      <c r="H2753" t="s">
        <v>1127</v>
      </c>
      <c r="K2753">
        <v>0</v>
      </c>
      <c r="M2753">
        <v>0</v>
      </c>
      <c r="O2753">
        <v>0</v>
      </c>
    </row>
    <row r="2754" spans="3:18" x14ac:dyDescent="0.3">
      <c r="C2754" t="s">
        <v>1807</v>
      </c>
      <c r="D2754" t="s">
        <v>366</v>
      </c>
      <c r="E2754">
        <v>220901</v>
      </c>
      <c r="H2754" t="s">
        <v>1128</v>
      </c>
      <c r="K2754">
        <v>0</v>
      </c>
      <c r="M2754">
        <v>0</v>
      </c>
      <c r="O2754">
        <v>0</v>
      </c>
    </row>
    <row r="2755" spans="3:18" x14ac:dyDescent="0.3">
      <c r="C2755" t="s">
        <v>1807</v>
      </c>
      <c r="D2755" t="s">
        <v>366</v>
      </c>
      <c r="E2755">
        <v>220902</v>
      </c>
      <c r="H2755" t="s">
        <v>1129</v>
      </c>
      <c r="K2755">
        <v>0</v>
      </c>
      <c r="M2755">
        <v>0</v>
      </c>
      <c r="O2755">
        <v>0</v>
      </c>
    </row>
    <row r="2756" spans="3:18" x14ac:dyDescent="0.3">
      <c r="C2756" t="s">
        <v>1807</v>
      </c>
      <c r="D2756" t="s">
        <v>366</v>
      </c>
      <c r="E2756">
        <v>220906</v>
      </c>
      <c r="H2756" t="s">
        <v>2147</v>
      </c>
      <c r="K2756">
        <v>0</v>
      </c>
      <c r="M2756">
        <v>0</v>
      </c>
      <c r="O2756">
        <v>0</v>
      </c>
    </row>
    <row r="2757" spans="3:18" x14ac:dyDescent="0.3">
      <c r="C2757" t="s">
        <v>1807</v>
      </c>
      <c r="D2757" t="s">
        <v>366</v>
      </c>
      <c r="E2757">
        <v>220907</v>
      </c>
      <c r="H2757" t="s">
        <v>2148</v>
      </c>
      <c r="K2757">
        <v>0</v>
      </c>
      <c r="M2757">
        <v>0</v>
      </c>
      <c r="O2757">
        <v>0</v>
      </c>
    </row>
    <row r="2758" spans="3:18" x14ac:dyDescent="0.3">
      <c r="C2758" t="s">
        <v>1807</v>
      </c>
      <c r="D2758" t="s">
        <v>366</v>
      </c>
      <c r="E2758">
        <v>220908</v>
      </c>
      <c r="H2758" t="s">
        <v>2149</v>
      </c>
      <c r="K2758">
        <v>0</v>
      </c>
      <c r="M2758">
        <v>0</v>
      </c>
      <c r="O2758">
        <v>0</v>
      </c>
    </row>
    <row r="2759" spans="3:18" x14ac:dyDescent="0.3">
      <c r="E2759" t="s">
        <v>1144</v>
      </c>
      <c r="K2759" s="37">
        <v>-18491405.699999999</v>
      </c>
      <c r="M2759" s="37">
        <v>-24904281.039999999</v>
      </c>
      <c r="O2759" s="37">
        <v>6412875.3399999999</v>
      </c>
      <c r="Q2759">
        <v>25.8</v>
      </c>
      <c r="R2759" t="s">
        <v>438</v>
      </c>
    </row>
    <row r="2760" spans="3:18" x14ac:dyDescent="0.3">
      <c r="C2760" t="s">
        <v>1807</v>
      </c>
      <c r="D2760" t="s">
        <v>366</v>
      </c>
      <c r="E2760">
        <v>200104</v>
      </c>
      <c r="H2760" t="s">
        <v>1145</v>
      </c>
      <c r="K2760">
        <v>0</v>
      </c>
      <c r="M2760">
        <v>0</v>
      </c>
      <c r="O2760">
        <v>0</v>
      </c>
    </row>
    <row r="2761" spans="3:18" x14ac:dyDescent="0.3">
      <c r="C2761" t="s">
        <v>1807</v>
      </c>
      <c r="D2761" t="s">
        <v>366</v>
      </c>
      <c r="E2761">
        <v>200105</v>
      </c>
      <c r="H2761" t="s">
        <v>2150</v>
      </c>
      <c r="K2761">
        <v>0</v>
      </c>
      <c r="M2761">
        <v>0</v>
      </c>
      <c r="O2761">
        <v>0</v>
      </c>
    </row>
    <row r="2762" spans="3:18" x14ac:dyDescent="0.3">
      <c r="C2762" t="s">
        <v>1807</v>
      </c>
      <c r="D2762" t="s">
        <v>366</v>
      </c>
      <c r="E2762">
        <v>200106</v>
      </c>
      <c r="H2762" t="s">
        <v>2151</v>
      </c>
      <c r="K2762">
        <v>0</v>
      </c>
      <c r="M2762">
        <v>0</v>
      </c>
      <c r="O2762">
        <v>0</v>
      </c>
    </row>
    <row r="2763" spans="3:18" x14ac:dyDescent="0.3">
      <c r="C2763" t="s">
        <v>1807</v>
      </c>
      <c r="D2763" t="s">
        <v>366</v>
      </c>
      <c r="E2763">
        <v>200404</v>
      </c>
      <c r="H2763" t="s">
        <v>1146</v>
      </c>
      <c r="K2763">
        <v>0</v>
      </c>
      <c r="M2763">
        <v>0</v>
      </c>
      <c r="O2763">
        <v>0</v>
      </c>
    </row>
    <row r="2764" spans="3:18" x14ac:dyDescent="0.3">
      <c r="C2764" t="s">
        <v>1807</v>
      </c>
      <c r="D2764" t="s">
        <v>366</v>
      </c>
      <c r="E2764">
        <v>200405</v>
      </c>
      <c r="H2764" t="s">
        <v>1147</v>
      </c>
      <c r="K2764">
        <v>0</v>
      </c>
      <c r="M2764">
        <v>0</v>
      </c>
      <c r="O2764">
        <v>0</v>
      </c>
    </row>
    <row r="2765" spans="3:18" x14ac:dyDescent="0.3">
      <c r="K2765">
        <v>0</v>
      </c>
      <c r="M2765">
        <v>0</v>
      </c>
      <c r="O2765">
        <v>0</v>
      </c>
      <c r="R2765" t="s">
        <v>438</v>
      </c>
    </row>
    <row r="2766" spans="3:18" x14ac:dyDescent="0.3">
      <c r="C2766" t="s">
        <v>1807</v>
      </c>
      <c r="D2766" t="s">
        <v>366</v>
      </c>
      <c r="E2766">
        <v>210000</v>
      </c>
      <c r="H2766" t="s">
        <v>1158</v>
      </c>
      <c r="K2766">
        <v>0</v>
      </c>
      <c r="M2766">
        <v>0</v>
      </c>
      <c r="O2766">
        <v>0</v>
      </c>
    </row>
    <row r="2767" spans="3:18" x14ac:dyDescent="0.3">
      <c r="C2767" t="s">
        <v>1807</v>
      </c>
      <c r="D2767" t="s">
        <v>366</v>
      </c>
      <c r="E2767">
        <v>210001</v>
      </c>
      <c r="H2767" t="s">
        <v>1159</v>
      </c>
      <c r="K2767">
        <v>0</v>
      </c>
      <c r="M2767">
        <v>0</v>
      </c>
      <c r="O2767">
        <v>0</v>
      </c>
    </row>
    <row r="2768" spans="3:18" x14ac:dyDescent="0.3">
      <c r="E2768" t="s">
        <v>1160</v>
      </c>
      <c r="K2768">
        <v>0</v>
      </c>
      <c r="M2768">
        <v>0</v>
      </c>
      <c r="O2768">
        <v>0</v>
      </c>
      <c r="R2768" t="s">
        <v>438</v>
      </c>
    </row>
    <row r="2769" spans="3:18" x14ac:dyDescent="0.3">
      <c r="C2769" t="s">
        <v>1807</v>
      </c>
      <c r="D2769" t="s">
        <v>366</v>
      </c>
      <c r="E2769">
        <v>210100</v>
      </c>
      <c r="H2769" t="s">
        <v>1161</v>
      </c>
      <c r="K2769">
        <v>0</v>
      </c>
      <c r="M2769">
        <v>0</v>
      </c>
      <c r="O2769">
        <v>0</v>
      </c>
    </row>
    <row r="2770" spans="3:18" x14ac:dyDescent="0.3">
      <c r="C2770" t="s">
        <v>1807</v>
      </c>
      <c r="D2770" t="s">
        <v>366</v>
      </c>
      <c r="E2770">
        <v>210101</v>
      </c>
      <c r="H2770" t="s">
        <v>1162</v>
      </c>
      <c r="K2770">
        <v>0</v>
      </c>
      <c r="M2770">
        <v>0</v>
      </c>
      <c r="O2770">
        <v>0</v>
      </c>
    </row>
    <row r="2771" spans="3:18" x14ac:dyDescent="0.3">
      <c r="C2771" t="s">
        <v>1807</v>
      </c>
      <c r="D2771" t="s">
        <v>366</v>
      </c>
      <c r="E2771">
        <v>210102</v>
      </c>
      <c r="H2771" t="s">
        <v>1163</v>
      </c>
      <c r="K2771">
        <v>0</v>
      </c>
      <c r="M2771">
        <v>0</v>
      </c>
      <c r="O2771">
        <v>0</v>
      </c>
    </row>
    <row r="2772" spans="3:18" x14ac:dyDescent="0.3">
      <c r="C2772" t="s">
        <v>1807</v>
      </c>
      <c r="D2772" t="s">
        <v>366</v>
      </c>
      <c r="E2772">
        <v>210103</v>
      </c>
      <c r="H2772" t="s">
        <v>1164</v>
      </c>
      <c r="K2772">
        <v>0</v>
      </c>
      <c r="M2772">
        <v>0</v>
      </c>
      <c r="O2772">
        <v>0</v>
      </c>
    </row>
    <row r="2773" spans="3:18" x14ac:dyDescent="0.3">
      <c r="E2773" t="s">
        <v>1165</v>
      </c>
      <c r="K2773">
        <v>0</v>
      </c>
      <c r="M2773">
        <v>0</v>
      </c>
      <c r="O2773">
        <v>0</v>
      </c>
      <c r="R2773" t="s">
        <v>438</v>
      </c>
    </row>
    <row r="2774" spans="3:18" x14ac:dyDescent="0.3">
      <c r="C2774" t="s">
        <v>1807</v>
      </c>
      <c r="D2774" t="s">
        <v>366</v>
      </c>
      <c r="E2774">
        <v>210200</v>
      </c>
      <c r="H2774" t="s">
        <v>1166</v>
      </c>
      <c r="K2774">
        <v>0</v>
      </c>
      <c r="M2774">
        <v>0</v>
      </c>
      <c r="O2774">
        <v>0</v>
      </c>
    </row>
    <row r="2775" spans="3:18" x14ac:dyDescent="0.3">
      <c r="E2775" t="s">
        <v>1167</v>
      </c>
      <c r="K2775">
        <v>0</v>
      </c>
      <c r="M2775">
        <v>0</v>
      </c>
      <c r="O2775">
        <v>0</v>
      </c>
      <c r="R2775" t="s">
        <v>438</v>
      </c>
    </row>
    <row r="2776" spans="3:18" x14ac:dyDescent="0.3">
      <c r="C2776" t="s">
        <v>1807</v>
      </c>
      <c r="D2776" t="s">
        <v>366</v>
      </c>
      <c r="E2776">
        <v>210300</v>
      </c>
      <c r="H2776" t="s">
        <v>1168</v>
      </c>
      <c r="K2776">
        <v>0</v>
      </c>
      <c r="M2776">
        <v>0</v>
      </c>
      <c r="O2776">
        <v>0</v>
      </c>
    </row>
    <row r="2777" spans="3:18" x14ac:dyDescent="0.3">
      <c r="C2777" t="s">
        <v>1807</v>
      </c>
      <c r="D2777" t="s">
        <v>366</v>
      </c>
      <c r="E2777">
        <v>210301</v>
      </c>
      <c r="H2777" t="s">
        <v>1169</v>
      </c>
      <c r="K2777">
        <v>0</v>
      </c>
      <c r="M2777">
        <v>0</v>
      </c>
      <c r="O2777">
        <v>0</v>
      </c>
    </row>
    <row r="2778" spans="3:18" x14ac:dyDescent="0.3">
      <c r="C2778" t="s">
        <v>1807</v>
      </c>
      <c r="D2778" t="s">
        <v>366</v>
      </c>
      <c r="E2778">
        <v>210302</v>
      </c>
      <c r="H2778" t="s">
        <v>1170</v>
      </c>
      <c r="K2778">
        <v>0</v>
      </c>
      <c r="M2778">
        <v>0</v>
      </c>
      <c r="O2778">
        <v>0</v>
      </c>
    </row>
    <row r="2779" spans="3:18" x14ac:dyDescent="0.3">
      <c r="C2779" t="s">
        <v>1807</v>
      </c>
      <c r="D2779" t="s">
        <v>366</v>
      </c>
      <c r="E2779">
        <v>210303</v>
      </c>
      <c r="H2779" t="s">
        <v>1171</v>
      </c>
      <c r="K2779">
        <v>0</v>
      </c>
      <c r="M2779">
        <v>0</v>
      </c>
      <c r="O2779">
        <v>0</v>
      </c>
    </row>
    <row r="2780" spans="3:18" x14ac:dyDescent="0.3">
      <c r="C2780" t="s">
        <v>1807</v>
      </c>
      <c r="D2780" t="s">
        <v>366</v>
      </c>
      <c r="E2780">
        <v>210304</v>
      </c>
      <c r="H2780" t="s">
        <v>1172</v>
      </c>
      <c r="K2780">
        <v>0</v>
      </c>
      <c r="M2780">
        <v>0</v>
      </c>
      <c r="O2780">
        <v>0</v>
      </c>
    </row>
    <row r="2781" spans="3:18" x14ac:dyDescent="0.3">
      <c r="E2781" t="s">
        <v>1173</v>
      </c>
      <c r="K2781">
        <v>0</v>
      </c>
      <c r="M2781">
        <v>0</v>
      </c>
      <c r="O2781">
        <v>0</v>
      </c>
      <c r="R2781" t="s">
        <v>438</v>
      </c>
    </row>
    <row r="2782" spans="3:18" x14ac:dyDescent="0.3">
      <c r="C2782" t="s">
        <v>1807</v>
      </c>
      <c r="D2782" t="s">
        <v>366</v>
      </c>
      <c r="E2782">
        <v>200910</v>
      </c>
      <c r="H2782" t="s">
        <v>1174</v>
      </c>
      <c r="K2782" s="37">
        <v>-3294837.48</v>
      </c>
      <c r="M2782" s="37">
        <v>-3276436.37</v>
      </c>
      <c r="O2782" s="37">
        <v>-18401.11</v>
      </c>
      <c r="Q2782">
        <v>-0.6</v>
      </c>
    </row>
    <row r="2783" spans="3:18" x14ac:dyDescent="0.3">
      <c r="C2783" t="s">
        <v>1807</v>
      </c>
      <c r="D2783" t="s">
        <v>366</v>
      </c>
      <c r="E2783">
        <v>200911</v>
      </c>
      <c r="H2783" t="s">
        <v>1175</v>
      </c>
      <c r="K2783" s="37">
        <v>-11096589.01</v>
      </c>
      <c r="M2783" s="37">
        <v>-10965137.51</v>
      </c>
      <c r="O2783" s="37">
        <v>-131451.5</v>
      </c>
      <c r="Q2783">
        <v>-1.2</v>
      </c>
    </row>
    <row r="2784" spans="3:18" x14ac:dyDescent="0.3">
      <c r="C2784" t="s">
        <v>1807</v>
      </c>
      <c r="D2784" t="s">
        <v>366</v>
      </c>
      <c r="E2784">
        <v>200912</v>
      </c>
      <c r="H2784" t="s">
        <v>1176</v>
      </c>
      <c r="K2784">
        <v>0</v>
      </c>
      <c r="M2784">
        <v>0</v>
      </c>
      <c r="O2784">
        <v>0</v>
      </c>
    </row>
    <row r="2785" spans="3:18" x14ac:dyDescent="0.3">
      <c r="C2785" t="s">
        <v>1807</v>
      </c>
      <c r="D2785" t="s">
        <v>366</v>
      </c>
      <c r="E2785">
        <v>200914</v>
      </c>
      <c r="H2785" t="s">
        <v>2152</v>
      </c>
      <c r="K2785">
        <v>0</v>
      </c>
      <c r="M2785">
        <v>0</v>
      </c>
      <c r="O2785">
        <v>0</v>
      </c>
    </row>
    <row r="2786" spans="3:18" x14ac:dyDescent="0.3">
      <c r="C2786" t="s">
        <v>1807</v>
      </c>
      <c r="D2786" t="s">
        <v>366</v>
      </c>
      <c r="E2786">
        <v>200915</v>
      </c>
      <c r="H2786" t="s">
        <v>2153</v>
      </c>
      <c r="K2786">
        <v>0</v>
      </c>
      <c r="M2786">
        <v>0</v>
      </c>
      <c r="O2786">
        <v>0</v>
      </c>
    </row>
    <row r="2787" spans="3:18" x14ac:dyDescent="0.3">
      <c r="C2787" t="s">
        <v>1807</v>
      </c>
      <c r="D2787" t="s">
        <v>366</v>
      </c>
      <c r="E2787">
        <v>200916</v>
      </c>
      <c r="H2787" t="s">
        <v>2154</v>
      </c>
      <c r="K2787">
        <v>0</v>
      </c>
      <c r="M2787">
        <v>0</v>
      </c>
      <c r="O2787">
        <v>0</v>
      </c>
    </row>
    <row r="2788" spans="3:18" x14ac:dyDescent="0.3">
      <c r="C2788" t="s">
        <v>1807</v>
      </c>
      <c r="D2788" t="s">
        <v>366</v>
      </c>
      <c r="E2788">
        <v>200917</v>
      </c>
      <c r="H2788" t="s">
        <v>2155</v>
      </c>
      <c r="K2788">
        <v>0</v>
      </c>
      <c r="M2788">
        <v>0</v>
      </c>
      <c r="O2788">
        <v>0</v>
      </c>
    </row>
    <row r="2789" spans="3:18" x14ac:dyDescent="0.3">
      <c r="C2789" t="s">
        <v>1807</v>
      </c>
      <c r="D2789" t="s">
        <v>366</v>
      </c>
      <c r="E2789">
        <v>200918</v>
      </c>
      <c r="H2789" t="s">
        <v>2156</v>
      </c>
      <c r="K2789">
        <v>0</v>
      </c>
      <c r="M2789">
        <v>0</v>
      </c>
      <c r="O2789">
        <v>0</v>
      </c>
    </row>
    <row r="2790" spans="3:18" x14ac:dyDescent="0.3">
      <c r="C2790" t="s">
        <v>1807</v>
      </c>
      <c r="D2790" t="s">
        <v>366</v>
      </c>
      <c r="E2790">
        <v>200919</v>
      </c>
      <c r="H2790" t="s">
        <v>2157</v>
      </c>
      <c r="K2790" s="37">
        <v>-887157199.47000003</v>
      </c>
      <c r="M2790" s="37">
        <v>-858727562.16999996</v>
      </c>
      <c r="O2790" s="37">
        <v>-28429637.300000001</v>
      </c>
      <c r="Q2790">
        <v>-3.3</v>
      </c>
    </row>
    <row r="2791" spans="3:18" x14ac:dyDescent="0.3">
      <c r="E2791" t="s">
        <v>1182</v>
      </c>
      <c r="K2791" s="37">
        <v>-901548625.96000004</v>
      </c>
      <c r="M2791" s="37">
        <v>-872969136.04999995</v>
      </c>
      <c r="O2791" s="37">
        <v>-28579489.91</v>
      </c>
      <c r="Q2791">
        <v>-3.3</v>
      </c>
      <c r="R2791" t="s">
        <v>438</v>
      </c>
    </row>
    <row r="2792" spans="3:18" x14ac:dyDescent="0.3">
      <c r="C2792" t="s">
        <v>1807</v>
      </c>
      <c r="D2792" t="s">
        <v>366</v>
      </c>
      <c r="E2792">
        <v>200830</v>
      </c>
      <c r="H2792" t="s">
        <v>1183</v>
      </c>
      <c r="K2792" s="37">
        <v>-64103395.039999999</v>
      </c>
      <c r="M2792" s="37">
        <v>-64103395.039999999</v>
      </c>
      <c r="O2792">
        <v>0</v>
      </c>
    </row>
    <row r="2793" spans="3:18" x14ac:dyDescent="0.3">
      <c r="C2793" t="s">
        <v>1807</v>
      </c>
      <c r="D2793" t="s">
        <v>366</v>
      </c>
      <c r="E2793">
        <v>200831</v>
      </c>
      <c r="H2793" t="s">
        <v>2158</v>
      </c>
      <c r="K2793">
        <v>0</v>
      </c>
      <c r="M2793">
        <v>0</v>
      </c>
      <c r="O2793">
        <v>0</v>
      </c>
    </row>
    <row r="2794" spans="3:18" x14ac:dyDescent="0.3">
      <c r="C2794" t="s">
        <v>1807</v>
      </c>
      <c r="D2794" t="s">
        <v>366</v>
      </c>
      <c r="E2794">
        <v>200832</v>
      </c>
      <c r="H2794" t="s">
        <v>2159</v>
      </c>
      <c r="K2794">
        <v>0</v>
      </c>
      <c r="M2794">
        <v>0</v>
      </c>
      <c r="O2794">
        <v>0</v>
      </c>
    </row>
    <row r="2795" spans="3:18" x14ac:dyDescent="0.3">
      <c r="E2795" t="s">
        <v>1184</v>
      </c>
      <c r="K2795" s="37">
        <v>-64103395.039999999</v>
      </c>
      <c r="M2795" s="37">
        <v>-64103395.039999999</v>
      </c>
      <c r="O2795">
        <v>0</v>
      </c>
      <c r="R2795" t="s">
        <v>438</v>
      </c>
    </row>
    <row r="2796" spans="3:18" x14ac:dyDescent="0.3">
      <c r="E2796" t="s">
        <v>1189</v>
      </c>
      <c r="K2796" s="37">
        <v>-2471066640.2399998</v>
      </c>
      <c r="M2796" s="37">
        <v>-2416142882.5</v>
      </c>
      <c r="O2796" s="37">
        <v>-54923757.740000002</v>
      </c>
      <c r="Q2796">
        <v>-2.2999999999999998</v>
      </c>
      <c r="R2796" t="s">
        <v>420</v>
      </c>
    </row>
    <row r="2797" spans="3:18" x14ac:dyDescent="0.3">
      <c r="E2797" t="s">
        <v>1190</v>
      </c>
      <c r="K2797" s="37">
        <v>3721538688.3699999</v>
      </c>
      <c r="M2797" s="37">
        <v>3721817834.3600001</v>
      </c>
      <c r="O2797" s="37">
        <v>-279145.99</v>
      </c>
      <c r="R2797" t="s">
        <v>403</v>
      </c>
    </row>
    <row r="2799" spans="3:18" x14ac:dyDescent="0.3">
      <c r="E2799" t="s">
        <v>1191</v>
      </c>
      <c r="K2799" s="37">
        <v>3847971287.3400002</v>
      </c>
      <c r="M2799" s="37">
        <v>3848361881.1700001</v>
      </c>
      <c r="O2799" s="37">
        <v>-390593.83</v>
      </c>
      <c r="R2799" t="s">
        <v>1192</v>
      </c>
    </row>
    <row r="2801" spans="3:18" x14ac:dyDescent="0.3">
      <c r="E2801" t="s">
        <v>1193</v>
      </c>
    </row>
    <row r="2802" spans="3:18" x14ac:dyDescent="0.3">
      <c r="C2802" t="s">
        <v>1807</v>
      </c>
      <c r="D2802" t="s">
        <v>366</v>
      </c>
      <c r="E2802">
        <v>220241</v>
      </c>
      <c r="H2802" t="s">
        <v>2160</v>
      </c>
      <c r="K2802">
        <v>0</v>
      </c>
      <c r="M2802">
        <v>0</v>
      </c>
      <c r="O2802">
        <v>0</v>
      </c>
    </row>
    <row r="2803" spans="3:18" x14ac:dyDescent="0.3">
      <c r="C2803" t="s">
        <v>1807</v>
      </c>
      <c r="D2803" t="s">
        <v>366</v>
      </c>
      <c r="E2803">
        <v>220242</v>
      </c>
      <c r="H2803" t="s">
        <v>2161</v>
      </c>
      <c r="K2803">
        <v>0</v>
      </c>
      <c r="M2803">
        <v>0</v>
      </c>
      <c r="O2803">
        <v>0</v>
      </c>
    </row>
    <row r="2804" spans="3:18" x14ac:dyDescent="0.3">
      <c r="C2804" t="s">
        <v>1807</v>
      </c>
      <c r="D2804" t="s">
        <v>366</v>
      </c>
      <c r="E2804">
        <v>220243</v>
      </c>
      <c r="H2804" t="s">
        <v>2162</v>
      </c>
      <c r="K2804" s="37">
        <v>-106575000</v>
      </c>
      <c r="M2804" s="37">
        <v>-105312500</v>
      </c>
      <c r="O2804" s="37">
        <v>-1262500</v>
      </c>
      <c r="Q2804">
        <v>-1.2</v>
      </c>
    </row>
    <row r="2805" spans="3:18" x14ac:dyDescent="0.3">
      <c r="K2805" s="37">
        <v>-106575000</v>
      </c>
      <c r="M2805" s="37">
        <v>-105312500</v>
      </c>
      <c r="O2805" s="37">
        <v>-1262500</v>
      </c>
      <c r="Q2805">
        <v>-1.2</v>
      </c>
      <c r="R2805" t="s">
        <v>420</v>
      </c>
    </row>
    <row r="2806" spans="3:18" x14ac:dyDescent="0.3">
      <c r="C2806" t="s">
        <v>1807</v>
      </c>
      <c r="D2806" t="s">
        <v>366</v>
      </c>
      <c r="E2806">
        <v>220237</v>
      </c>
      <c r="H2806" t="s">
        <v>2163</v>
      </c>
      <c r="K2806">
        <v>0</v>
      </c>
      <c r="M2806">
        <v>0</v>
      </c>
      <c r="O2806">
        <v>0</v>
      </c>
    </row>
    <row r="2807" spans="3:18" x14ac:dyDescent="0.3">
      <c r="K2807">
        <v>0</v>
      </c>
      <c r="M2807">
        <v>0</v>
      </c>
      <c r="O2807">
        <v>0</v>
      </c>
      <c r="R2807" t="s">
        <v>420</v>
      </c>
    </row>
    <row r="2808" spans="3:18" x14ac:dyDescent="0.3">
      <c r="C2808" t="s">
        <v>1807</v>
      </c>
      <c r="D2808" t="s">
        <v>366</v>
      </c>
      <c r="E2808">
        <v>220231</v>
      </c>
      <c r="H2808" t="s">
        <v>2164</v>
      </c>
      <c r="K2808">
        <v>0</v>
      </c>
      <c r="M2808">
        <v>0</v>
      </c>
      <c r="O2808">
        <v>0</v>
      </c>
    </row>
    <row r="2809" spans="3:18" x14ac:dyDescent="0.3">
      <c r="K2809">
        <v>0</v>
      </c>
      <c r="M2809">
        <v>0</v>
      </c>
      <c r="O2809">
        <v>0</v>
      </c>
      <c r="R2809" t="s">
        <v>420</v>
      </c>
    </row>
    <row r="2810" spans="3:18" x14ac:dyDescent="0.3">
      <c r="C2810" t="s">
        <v>1807</v>
      </c>
      <c r="D2810" t="s">
        <v>366</v>
      </c>
      <c r="E2810">
        <v>220227</v>
      </c>
      <c r="H2810" t="s">
        <v>2165</v>
      </c>
      <c r="K2810">
        <v>0</v>
      </c>
      <c r="M2810">
        <v>0</v>
      </c>
      <c r="O2810">
        <v>0</v>
      </c>
    </row>
    <row r="2811" spans="3:18" x14ac:dyDescent="0.3">
      <c r="C2811" t="s">
        <v>1807</v>
      </c>
      <c r="D2811" t="s">
        <v>366</v>
      </c>
      <c r="E2811">
        <v>220228</v>
      </c>
      <c r="H2811" t="s">
        <v>2166</v>
      </c>
      <c r="K2811">
        <v>0</v>
      </c>
      <c r="M2811">
        <v>0</v>
      </c>
      <c r="O2811">
        <v>0</v>
      </c>
    </row>
    <row r="2812" spans="3:18" x14ac:dyDescent="0.3">
      <c r="C2812" t="s">
        <v>1807</v>
      </c>
      <c r="D2812" t="s">
        <v>366</v>
      </c>
      <c r="E2812">
        <v>220230</v>
      </c>
      <c r="H2812" t="s">
        <v>2167</v>
      </c>
      <c r="K2812">
        <v>0</v>
      </c>
      <c r="M2812">
        <v>0</v>
      </c>
      <c r="O2812">
        <v>0</v>
      </c>
    </row>
    <row r="2813" spans="3:18" x14ac:dyDescent="0.3">
      <c r="C2813" t="s">
        <v>1807</v>
      </c>
      <c r="D2813" t="s">
        <v>366</v>
      </c>
      <c r="E2813">
        <v>220235</v>
      </c>
      <c r="H2813" t="s">
        <v>2168</v>
      </c>
      <c r="K2813">
        <v>0</v>
      </c>
      <c r="M2813">
        <v>0</v>
      </c>
      <c r="O2813">
        <v>0</v>
      </c>
    </row>
    <row r="2814" spans="3:18" x14ac:dyDescent="0.3">
      <c r="C2814" t="s">
        <v>1807</v>
      </c>
      <c r="D2814" t="s">
        <v>366</v>
      </c>
      <c r="E2814">
        <v>220240</v>
      </c>
      <c r="H2814" t="s">
        <v>2169</v>
      </c>
      <c r="K2814">
        <v>0</v>
      </c>
      <c r="M2814">
        <v>0</v>
      </c>
      <c r="O2814">
        <v>0</v>
      </c>
    </row>
    <row r="2815" spans="3:18" x14ac:dyDescent="0.3">
      <c r="K2815">
        <v>0</v>
      </c>
      <c r="M2815">
        <v>0</v>
      </c>
      <c r="O2815">
        <v>0</v>
      </c>
      <c r="R2815" t="s">
        <v>420</v>
      </c>
    </row>
    <row r="2816" spans="3:18" x14ac:dyDescent="0.3">
      <c r="C2816" t="s">
        <v>1807</v>
      </c>
      <c r="D2816" t="s">
        <v>366</v>
      </c>
      <c r="E2816">
        <v>220223</v>
      </c>
      <c r="H2816" t="s">
        <v>2170</v>
      </c>
      <c r="K2816">
        <v>0</v>
      </c>
      <c r="M2816">
        <v>0</v>
      </c>
      <c r="O2816">
        <v>0</v>
      </c>
    </row>
    <row r="2817" spans="3:18" x14ac:dyDescent="0.3">
      <c r="C2817" t="s">
        <v>1807</v>
      </c>
      <c r="D2817" t="s">
        <v>366</v>
      </c>
      <c r="E2817">
        <v>220224</v>
      </c>
      <c r="H2817" t="s">
        <v>2171</v>
      </c>
      <c r="K2817">
        <v>0</v>
      </c>
      <c r="M2817">
        <v>0</v>
      </c>
      <c r="O2817">
        <v>0</v>
      </c>
    </row>
    <row r="2818" spans="3:18" x14ac:dyDescent="0.3">
      <c r="C2818" t="s">
        <v>1807</v>
      </c>
      <c r="D2818" t="s">
        <v>366</v>
      </c>
      <c r="E2818">
        <v>220229</v>
      </c>
      <c r="H2818" t="s">
        <v>2172</v>
      </c>
      <c r="K2818">
        <v>0</v>
      </c>
      <c r="M2818">
        <v>0</v>
      </c>
      <c r="O2818">
        <v>0</v>
      </c>
    </row>
    <row r="2819" spans="3:18" x14ac:dyDescent="0.3">
      <c r="C2819" t="s">
        <v>1807</v>
      </c>
      <c r="D2819" t="s">
        <v>366</v>
      </c>
      <c r="E2819">
        <v>220234</v>
      </c>
      <c r="H2819" t="s">
        <v>2173</v>
      </c>
      <c r="K2819">
        <v>0</v>
      </c>
      <c r="M2819">
        <v>0</v>
      </c>
      <c r="O2819">
        <v>0</v>
      </c>
    </row>
    <row r="2820" spans="3:18" x14ac:dyDescent="0.3">
      <c r="C2820" t="s">
        <v>1807</v>
      </c>
      <c r="D2820" t="s">
        <v>366</v>
      </c>
      <c r="E2820">
        <v>220236</v>
      </c>
      <c r="H2820" t="s">
        <v>2174</v>
      </c>
      <c r="K2820">
        <v>0</v>
      </c>
      <c r="M2820">
        <v>0</v>
      </c>
      <c r="O2820">
        <v>0</v>
      </c>
    </row>
    <row r="2821" spans="3:18" x14ac:dyDescent="0.3">
      <c r="K2821">
        <v>0</v>
      </c>
      <c r="M2821">
        <v>0</v>
      </c>
      <c r="O2821">
        <v>0</v>
      </c>
      <c r="R2821" t="s">
        <v>420</v>
      </c>
    </row>
    <row r="2822" spans="3:18" x14ac:dyDescent="0.3">
      <c r="C2822" t="s">
        <v>1807</v>
      </c>
      <c r="D2822" t="s">
        <v>366</v>
      </c>
      <c r="E2822">
        <v>220214</v>
      </c>
      <c r="H2822" t="s">
        <v>2175</v>
      </c>
      <c r="K2822">
        <v>0</v>
      </c>
      <c r="M2822">
        <v>0</v>
      </c>
      <c r="O2822">
        <v>0</v>
      </c>
    </row>
    <row r="2823" spans="3:18" x14ac:dyDescent="0.3">
      <c r="C2823" t="s">
        <v>1807</v>
      </c>
      <c r="D2823" t="s">
        <v>366</v>
      </c>
      <c r="E2823">
        <v>220215</v>
      </c>
      <c r="H2823" t="s">
        <v>2176</v>
      </c>
      <c r="K2823">
        <v>0</v>
      </c>
      <c r="M2823">
        <v>0</v>
      </c>
      <c r="O2823">
        <v>0</v>
      </c>
    </row>
    <row r="2824" spans="3:18" x14ac:dyDescent="0.3">
      <c r="C2824" t="s">
        <v>1807</v>
      </c>
      <c r="D2824" t="s">
        <v>366</v>
      </c>
      <c r="E2824">
        <v>220216</v>
      </c>
      <c r="H2824" t="s">
        <v>2177</v>
      </c>
      <c r="K2824">
        <v>0</v>
      </c>
      <c r="M2824">
        <v>0</v>
      </c>
      <c r="O2824">
        <v>0</v>
      </c>
    </row>
    <row r="2825" spans="3:18" x14ac:dyDescent="0.3">
      <c r="C2825" t="s">
        <v>1807</v>
      </c>
      <c r="D2825" t="s">
        <v>366</v>
      </c>
      <c r="E2825">
        <v>220217</v>
      </c>
      <c r="H2825" t="s">
        <v>2178</v>
      </c>
      <c r="K2825">
        <v>0</v>
      </c>
      <c r="M2825">
        <v>0</v>
      </c>
      <c r="O2825">
        <v>0</v>
      </c>
    </row>
    <row r="2826" spans="3:18" x14ac:dyDescent="0.3">
      <c r="C2826" t="s">
        <v>1807</v>
      </c>
      <c r="D2826" t="s">
        <v>366</v>
      </c>
      <c r="E2826">
        <v>220218</v>
      </c>
      <c r="H2826" t="s">
        <v>2179</v>
      </c>
      <c r="K2826">
        <v>0</v>
      </c>
      <c r="M2826">
        <v>0</v>
      </c>
      <c r="O2826">
        <v>0</v>
      </c>
    </row>
    <row r="2827" spans="3:18" x14ac:dyDescent="0.3">
      <c r="C2827" t="s">
        <v>1807</v>
      </c>
      <c r="D2827" t="s">
        <v>366</v>
      </c>
      <c r="E2827">
        <v>220221</v>
      </c>
      <c r="H2827" t="s">
        <v>2180</v>
      </c>
      <c r="K2827">
        <v>0</v>
      </c>
      <c r="M2827">
        <v>0</v>
      </c>
      <c r="O2827">
        <v>0</v>
      </c>
    </row>
    <row r="2828" spans="3:18" x14ac:dyDescent="0.3">
      <c r="C2828" t="s">
        <v>1807</v>
      </c>
      <c r="D2828" t="s">
        <v>366</v>
      </c>
      <c r="E2828">
        <v>220222</v>
      </c>
      <c r="H2828" t="s">
        <v>2181</v>
      </c>
      <c r="K2828">
        <v>0</v>
      </c>
      <c r="M2828">
        <v>0</v>
      </c>
      <c r="O2828">
        <v>0</v>
      </c>
    </row>
    <row r="2829" spans="3:18" x14ac:dyDescent="0.3">
      <c r="C2829" t="s">
        <v>1807</v>
      </c>
      <c r="D2829" t="s">
        <v>366</v>
      </c>
      <c r="E2829">
        <v>220233</v>
      </c>
      <c r="H2829" t="s">
        <v>2182</v>
      </c>
      <c r="K2829">
        <v>0</v>
      </c>
      <c r="M2829">
        <v>0</v>
      </c>
      <c r="O2829">
        <v>0</v>
      </c>
    </row>
    <row r="2830" spans="3:18" x14ac:dyDescent="0.3">
      <c r="K2830">
        <v>0</v>
      </c>
      <c r="M2830">
        <v>0</v>
      </c>
      <c r="O2830">
        <v>0</v>
      </c>
      <c r="R2830" t="s">
        <v>420</v>
      </c>
    </row>
    <row r="2831" spans="3:18" x14ac:dyDescent="0.3">
      <c r="C2831" t="s">
        <v>1807</v>
      </c>
      <c r="D2831" t="s">
        <v>366</v>
      </c>
      <c r="E2831">
        <v>220211</v>
      </c>
      <c r="H2831" t="s">
        <v>1222</v>
      </c>
      <c r="K2831">
        <v>0</v>
      </c>
      <c r="M2831">
        <v>0</v>
      </c>
      <c r="O2831">
        <v>0</v>
      </c>
    </row>
    <row r="2832" spans="3:18" x14ac:dyDescent="0.3">
      <c r="C2832" t="s">
        <v>1807</v>
      </c>
      <c r="D2832" t="s">
        <v>366</v>
      </c>
      <c r="E2832">
        <v>220212</v>
      </c>
      <c r="H2832" t="s">
        <v>1223</v>
      </c>
      <c r="K2832">
        <v>0</v>
      </c>
      <c r="M2832">
        <v>0</v>
      </c>
      <c r="O2832">
        <v>0</v>
      </c>
    </row>
    <row r="2833" spans="3:18" x14ac:dyDescent="0.3">
      <c r="C2833" t="s">
        <v>1807</v>
      </c>
      <c r="D2833" t="s">
        <v>366</v>
      </c>
      <c r="E2833">
        <v>220213</v>
      </c>
      <c r="H2833" t="s">
        <v>1224</v>
      </c>
      <c r="K2833">
        <v>0</v>
      </c>
      <c r="M2833">
        <v>0</v>
      </c>
      <c r="O2833">
        <v>0</v>
      </c>
    </row>
    <row r="2834" spans="3:18" x14ac:dyDescent="0.3">
      <c r="C2834" t="s">
        <v>1807</v>
      </c>
      <c r="D2834" t="s">
        <v>366</v>
      </c>
      <c r="E2834">
        <v>220220</v>
      </c>
      <c r="H2834" t="s">
        <v>1225</v>
      </c>
      <c r="K2834">
        <v>0</v>
      </c>
      <c r="M2834">
        <v>0</v>
      </c>
      <c r="O2834">
        <v>0</v>
      </c>
    </row>
    <row r="2835" spans="3:18" x14ac:dyDescent="0.3">
      <c r="C2835" t="s">
        <v>1807</v>
      </c>
      <c r="D2835" t="s">
        <v>366</v>
      </c>
      <c r="E2835">
        <v>220225</v>
      </c>
      <c r="H2835" t="s">
        <v>2183</v>
      </c>
      <c r="K2835">
        <v>0</v>
      </c>
      <c r="M2835">
        <v>0</v>
      </c>
      <c r="O2835">
        <v>0</v>
      </c>
    </row>
    <row r="2836" spans="3:18" x14ac:dyDescent="0.3">
      <c r="C2836" t="s">
        <v>1807</v>
      </c>
      <c r="D2836" t="s">
        <v>366</v>
      </c>
      <c r="E2836">
        <v>220226</v>
      </c>
      <c r="H2836" t="s">
        <v>2184</v>
      </c>
      <c r="K2836">
        <v>0</v>
      </c>
      <c r="M2836">
        <v>0</v>
      </c>
      <c r="O2836">
        <v>0</v>
      </c>
    </row>
    <row r="2837" spans="3:18" x14ac:dyDescent="0.3">
      <c r="K2837">
        <v>0</v>
      </c>
      <c r="M2837">
        <v>0</v>
      </c>
      <c r="O2837">
        <v>0</v>
      </c>
      <c r="R2837" t="s">
        <v>420</v>
      </c>
    </row>
    <row r="2838" spans="3:18" x14ac:dyDescent="0.3">
      <c r="C2838" t="s">
        <v>1807</v>
      </c>
      <c r="D2838" t="s">
        <v>366</v>
      </c>
      <c r="E2838">
        <v>220209</v>
      </c>
      <c r="H2838" t="s">
        <v>2185</v>
      </c>
      <c r="K2838">
        <v>0</v>
      </c>
      <c r="M2838">
        <v>0</v>
      </c>
      <c r="O2838">
        <v>0</v>
      </c>
    </row>
    <row r="2839" spans="3:18" x14ac:dyDescent="0.3">
      <c r="K2839">
        <v>0</v>
      </c>
      <c r="M2839">
        <v>0</v>
      </c>
      <c r="O2839">
        <v>0</v>
      </c>
      <c r="R2839" t="s">
        <v>420</v>
      </c>
    </row>
    <row r="2840" spans="3:18" x14ac:dyDescent="0.3">
      <c r="C2840" t="s">
        <v>1807</v>
      </c>
      <c r="D2840" t="s">
        <v>366</v>
      </c>
      <c r="E2840">
        <v>240000</v>
      </c>
      <c r="H2840" t="s">
        <v>2186</v>
      </c>
      <c r="K2840" s="37">
        <v>-1918350000</v>
      </c>
      <c r="M2840" s="37">
        <v>-1895625000</v>
      </c>
      <c r="O2840" s="37">
        <v>-22725000</v>
      </c>
      <c r="Q2840">
        <v>-1.2</v>
      </c>
    </row>
    <row r="2841" spans="3:18" x14ac:dyDescent="0.3">
      <c r="C2841" t="s">
        <v>1807</v>
      </c>
      <c r="D2841" t="s">
        <v>366</v>
      </c>
      <c r="E2841">
        <v>240001</v>
      </c>
      <c r="H2841" t="s">
        <v>2187</v>
      </c>
      <c r="K2841" s="37">
        <v>19615870.649999999</v>
      </c>
      <c r="M2841" s="37">
        <v>19383498.719999999</v>
      </c>
      <c r="O2841" s="37">
        <v>232371.93</v>
      </c>
      <c r="Q2841">
        <v>1.2</v>
      </c>
    </row>
    <row r="2842" spans="3:18" x14ac:dyDescent="0.3">
      <c r="C2842" t="s">
        <v>1807</v>
      </c>
      <c r="D2842" t="s">
        <v>366</v>
      </c>
      <c r="E2842">
        <v>240002</v>
      </c>
      <c r="H2842" t="s">
        <v>2188</v>
      </c>
      <c r="K2842" s="37">
        <v>-15528405.34</v>
      </c>
      <c r="M2842" s="37">
        <v>-15237202.75</v>
      </c>
      <c r="O2842" s="37">
        <v>-291202.59000000003</v>
      </c>
      <c r="Q2842">
        <v>-1.9</v>
      </c>
    </row>
    <row r="2843" spans="3:18" x14ac:dyDescent="0.3">
      <c r="C2843" t="s">
        <v>1807</v>
      </c>
      <c r="D2843" t="s">
        <v>366</v>
      </c>
      <c r="E2843">
        <v>240004</v>
      </c>
      <c r="H2843" t="s">
        <v>2189</v>
      </c>
      <c r="K2843">
        <v>0</v>
      </c>
      <c r="M2843">
        <v>0</v>
      </c>
      <c r="O2843">
        <v>0</v>
      </c>
    </row>
    <row r="2844" spans="3:18" x14ac:dyDescent="0.3">
      <c r="C2844" t="s">
        <v>1807</v>
      </c>
      <c r="D2844" t="s">
        <v>366</v>
      </c>
      <c r="E2844">
        <v>240005</v>
      </c>
      <c r="H2844" t="s">
        <v>2190</v>
      </c>
      <c r="K2844">
        <v>0</v>
      </c>
      <c r="M2844">
        <v>0</v>
      </c>
      <c r="O2844">
        <v>0</v>
      </c>
    </row>
    <row r="2845" spans="3:18" x14ac:dyDescent="0.3">
      <c r="C2845" t="s">
        <v>1807</v>
      </c>
      <c r="D2845" t="s">
        <v>366</v>
      </c>
      <c r="E2845">
        <v>240006</v>
      </c>
      <c r="H2845" t="s">
        <v>2191</v>
      </c>
      <c r="K2845">
        <v>0</v>
      </c>
      <c r="M2845">
        <v>0</v>
      </c>
      <c r="O2845">
        <v>0</v>
      </c>
    </row>
    <row r="2846" spans="3:18" x14ac:dyDescent="0.3">
      <c r="C2846" t="s">
        <v>1807</v>
      </c>
      <c r="D2846" t="s">
        <v>366</v>
      </c>
      <c r="E2846">
        <v>240008</v>
      </c>
      <c r="H2846" t="s">
        <v>2192</v>
      </c>
      <c r="K2846">
        <v>0</v>
      </c>
      <c r="M2846">
        <v>0</v>
      </c>
      <c r="O2846">
        <v>0</v>
      </c>
    </row>
    <row r="2847" spans="3:18" x14ac:dyDescent="0.3">
      <c r="C2847" t="s">
        <v>1807</v>
      </c>
      <c r="D2847" t="s">
        <v>366</v>
      </c>
      <c r="E2847">
        <v>240009</v>
      </c>
      <c r="H2847" t="s">
        <v>2193</v>
      </c>
      <c r="K2847">
        <v>0</v>
      </c>
      <c r="M2847">
        <v>0</v>
      </c>
      <c r="O2847">
        <v>0</v>
      </c>
    </row>
    <row r="2848" spans="3:18" x14ac:dyDescent="0.3">
      <c r="C2848" t="s">
        <v>1807</v>
      </c>
      <c r="D2848" t="s">
        <v>366</v>
      </c>
      <c r="E2848">
        <v>240010</v>
      </c>
      <c r="H2848" t="s">
        <v>2194</v>
      </c>
      <c r="K2848">
        <v>0</v>
      </c>
      <c r="M2848">
        <v>0</v>
      </c>
      <c r="O2848">
        <v>0</v>
      </c>
    </row>
    <row r="2849" spans="3:17" x14ac:dyDescent="0.3">
      <c r="C2849" t="s">
        <v>1807</v>
      </c>
      <c r="D2849" t="s">
        <v>366</v>
      </c>
      <c r="E2849">
        <v>240012</v>
      </c>
      <c r="H2849" t="s">
        <v>2195</v>
      </c>
      <c r="K2849" s="37">
        <v>62494735.119999997</v>
      </c>
      <c r="M2849" s="37">
        <v>59826283.329999998</v>
      </c>
      <c r="O2849" s="37">
        <v>2668451.79</v>
      </c>
      <c r="Q2849">
        <v>4.5</v>
      </c>
    </row>
    <row r="2850" spans="3:17" x14ac:dyDescent="0.3">
      <c r="C2850" t="s">
        <v>1807</v>
      </c>
      <c r="D2850" t="s">
        <v>366</v>
      </c>
      <c r="E2850">
        <v>240013</v>
      </c>
      <c r="H2850" t="s">
        <v>2196</v>
      </c>
      <c r="K2850">
        <v>0</v>
      </c>
      <c r="M2850">
        <v>0</v>
      </c>
      <c r="O2850">
        <v>0</v>
      </c>
    </row>
    <row r="2851" spans="3:17" x14ac:dyDescent="0.3">
      <c r="C2851" t="s">
        <v>1807</v>
      </c>
      <c r="D2851" t="s">
        <v>366</v>
      </c>
      <c r="E2851">
        <v>240014</v>
      </c>
      <c r="H2851" t="s">
        <v>2197</v>
      </c>
      <c r="K2851" s="37">
        <v>-50411925.789999999</v>
      </c>
      <c r="M2851" s="37">
        <v>-50227667.189999998</v>
      </c>
      <c r="O2851" s="37">
        <v>-184258.6</v>
      </c>
      <c r="Q2851">
        <v>-0.4</v>
      </c>
    </row>
    <row r="2852" spans="3:17" x14ac:dyDescent="0.3">
      <c r="C2852" t="s">
        <v>1807</v>
      </c>
      <c r="D2852" t="s">
        <v>366</v>
      </c>
      <c r="E2852">
        <v>240015</v>
      </c>
      <c r="H2852" t="s">
        <v>2198</v>
      </c>
      <c r="K2852">
        <v>0</v>
      </c>
      <c r="M2852">
        <v>0</v>
      </c>
      <c r="O2852">
        <v>0</v>
      </c>
    </row>
    <row r="2853" spans="3:17" x14ac:dyDescent="0.3">
      <c r="C2853" t="s">
        <v>1807</v>
      </c>
      <c r="D2853" t="s">
        <v>366</v>
      </c>
      <c r="E2853">
        <v>240016</v>
      </c>
      <c r="H2853" t="s">
        <v>2199</v>
      </c>
      <c r="K2853">
        <v>0</v>
      </c>
      <c r="M2853">
        <v>0</v>
      </c>
      <c r="O2853">
        <v>0</v>
      </c>
    </row>
    <row r="2854" spans="3:17" x14ac:dyDescent="0.3">
      <c r="C2854" t="s">
        <v>1807</v>
      </c>
      <c r="D2854" t="s">
        <v>366</v>
      </c>
      <c r="E2854">
        <v>240017</v>
      </c>
      <c r="H2854" t="s">
        <v>2200</v>
      </c>
      <c r="K2854">
        <v>0</v>
      </c>
      <c r="M2854">
        <v>0</v>
      </c>
      <c r="O2854">
        <v>0</v>
      </c>
    </row>
    <row r="2855" spans="3:17" x14ac:dyDescent="0.3">
      <c r="C2855" t="s">
        <v>1807</v>
      </c>
      <c r="D2855" t="s">
        <v>366</v>
      </c>
      <c r="E2855">
        <v>240018</v>
      </c>
      <c r="H2855" t="s">
        <v>2201</v>
      </c>
      <c r="K2855">
        <v>0</v>
      </c>
      <c r="M2855">
        <v>0</v>
      </c>
      <c r="O2855">
        <v>0</v>
      </c>
    </row>
    <row r="2856" spans="3:17" x14ac:dyDescent="0.3">
      <c r="C2856" t="s">
        <v>1807</v>
      </c>
      <c r="D2856" t="s">
        <v>366</v>
      </c>
      <c r="E2856">
        <v>240020</v>
      </c>
      <c r="H2856" t="s">
        <v>2202</v>
      </c>
      <c r="K2856">
        <v>0</v>
      </c>
      <c r="M2856">
        <v>0</v>
      </c>
      <c r="O2856">
        <v>0</v>
      </c>
    </row>
    <row r="2857" spans="3:17" x14ac:dyDescent="0.3">
      <c r="C2857" t="s">
        <v>1807</v>
      </c>
      <c r="D2857" t="s">
        <v>366</v>
      </c>
      <c r="E2857">
        <v>240021</v>
      </c>
      <c r="H2857" t="s">
        <v>2203</v>
      </c>
      <c r="K2857">
        <v>0</v>
      </c>
      <c r="M2857">
        <v>0</v>
      </c>
      <c r="O2857">
        <v>0</v>
      </c>
    </row>
    <row r="2858" spans="3:17" x14ac:dyDescent="0.3">
      <c r="C2858" t="s">
        <v>1807</v>
      </c>
      <c r="D2858" t="s">
        <v>366</v>
      </c>
      <c r="E2858">
        <v>240022</v>
      </c>
      <c r="H2858" t="s">
        <v>2204</v>
      </c>
      <c r="K2858">
        <v>0</v>
      </c>
      <c r="M2858">
        <v>0</v>
      </c>
      <c r="O2858">
        <v>0</v>
      </c>
    </row>
    <row r="2859" spans="3:17" x14ac:dyDescent="0.3">
      <c r="C2859" t="s">
        <v>1807</v>
      </c>
      <c r="D2859" t="s">
        <v>366</v>
      </c>
      <c r="E2859">
        <v>240023</v>
      </c>
      <c r="H2859" t="s">
        <v>2205</v>
      </c>
      <c r="K2859">
        <v>0</v>
      </c>
      <c r="M2859">
        <v>0</v>
      </c>
      <c r="O2859">
        <v>0</v>
      </c>
    </row>
    <row r="2860" spans="3:17" x14ac:dyDescent="0.3">
      <c r="C2860" t="s">
        <v>1807</v>
      </c>
      <c r="D2860" t="s">
        <v>366</v>
      </c>
      <c r="E2860">
        <v>240024</v>
      </c>
      <c r="H2860" t="s">
        <v>2206</v>
      </c>
      <c r="K2860">
        <v>0</v>
      </c>
      <c r="M2860">
        <v>0</v>
      </c>
      <c r="O2860">
        <v>0</v>
      </c>
    </row>
    <row r="2861" spans="3:17" x14ac:dyDescent="0.3">
      <c r="C2861" t="s">
        <v>1807</v>
      </c>
      <c r="D2861" t="s">
        <v>366</v>
      </c>
      <c r="E2861">
        <v>240026</v>
      </c>
      <c r="H2861" t="s">
        <v>2207</v>
      </c>
      <c r="K2861" s="37">
        <v>292264.05</v>
      </c>
      <c r="M2861" s="37">
        <v>310530.57</v>
      </c>
      <c r="O2861" s="37">
        <v>-18266.52</v>
      </c>
      <c r="Q2861">
        <v>-5.9</v>
      </c>
    </row>
    <row r="2862" spans="3:17" x14ac:dyDescent="0.3">
      <c r="C2862" t="s">
        <v>1807</v>
      </c>
      <c r="D2862" t="s">
        <v>366</v>
      </c>
      <c r="E2862">
        <v>240027</v>
      </c>
      <c r="H2862" t="s">
        <v>2208</v>
      </c>
      <c r="K2862">
        <v>0</v>
      </c>
      <c r="M2862">
        <v>0</v>
      </c>
      <c r="O2862">
        <v>0</v>
      </c>
    </row>
    <row r="2863" spans="3:17" x14ac:dyDescent="0.3">
      <c r="C2863" t="s">
        <v>1807</v>
      </c>
      <c r="D2863" t="s">
        <v>366</v>
      </c>
      <c r="E2863">
        <v>240028</v>
      </c>
      <c r="H2863" t="s">
        <v>2209</v>
      </c>
      <c r="K2863">
        <v>0</v>
      </c>
      <c r="M2863">
        <v>0</v>
      </c>
      <c r="O2863">
        <v>0</v>
      </c>
    </row>
    <row r="2864" spans="3:17" x14ac:dyDescent="0.3">
      <c r="C2864" t="s">
        <v>1807</v>
      </c>
      <c r="D2864" t="s">
        <v>366</v>
      </c>
      <c r="E2864">
        <v>240029</v>
      </c>
      <c r="H2864" t="s">
        <v>2210</v>
      </c>
      <c r="K2864">
        <v>0</v>
      </c>
      <c r="M2864">
        <v>0</v>
      </c>
      <c r="O2864">
        <v>0</v>
      </c>
    </row>
    <row r="2865" spans="3:18" x14ac:dyDescent="0.3">
      <c r="C2865" t="s">
        <v>1807</v>
      </c>
      <c r="D2865" t="s">
        <v>366</v>
      </c>
      <c r="E2865">
        <v>240030</v>
      </c>
      <c r="H2865" t="s">
        <v>2211</v>
      </c>
      <c r="K2865">
        <v>0</v>
      </c>
      <c r="M2865">
        <v>0</v>
      </c>
      <c r="O2865">
        <v>0</v>
      </c>
    </row>
    <row r="2866" spans="3:18" x14ac:dyDescent="0.3">
      <c r="C2866" t="s">
        <v>1807</v>
      </c>
      <c r="D2866" t="s">
        <v>366</v>
      </c>
      <c r="E2866">
        <v>240032</v>
      </c>
      <c r="H2866" t="s">
        <v>2212</v>
      </c>
      <c r="K2866">
        <v>0</v>
      </c>
      <c r="M2866">
        <v>0</v>
      </c>
      <c r="O2866">
        <v>0</v>
      </c>
    </row>
    <row r="2867" spans="3:18" x14ac:dyDescent="0.3">
      <c r="C2867" t="s">
        <v>1807</v>
      </c>
      <c r="D2867" t="s">
        <v>366</v>
      </c>
      <c r="E2867">
        <v>240033</v>
      </c>
      <c r="H2867" t="s">
        <v>2213</v>
      </c>
      <c r="K2867">
        <v>0</v>
      </c>
      <c r="M2867">
        <v>0</v>
      </c>
      <c r="O2867">
        <v>0</v>
      </c>
    </row>
    <row r="2868" spans="3:18" x14ac:dyDescent="0.3">
      <c r="K2868" s="37">
        <v>-1901887461.3099999</v>
      </c>
      <c r="M2868" s="37">
        <v>-1881569557.3199999</v>
      </c>
      <c r="O2868" s="37">
        <v>-20317903.989999998</v>
      </c>
      <c r="Q2868">
        <v>-1.1000000000000001</v>
      </c>
      <c r="R2868" t="s">
        <v>420</v>
      </c>
    </row>
    <row r="2869" spans="3:18" x14ac:dyDescent="0.3">
      <c r="C2869" t="s">
        <v>1807</v>
      </c>
      <c r="D2869" t="s">
        <v>366</v>
      </c>
      <c r="E2869">
        <v>220205</v>
      </c>
      <c r="H2869" t="s">
        <v>2214</v>
      </c>
      <c r="K2869">
        <v>0</v>
      </c>
      <c r="M2869">
        <v>0</v>
      </c>
      <c r="O2869">
        <v>0</v>
      </c>
    </row>
    <row r="2870" spans="3:18" x14ac:dyDescent="0.3">
      <c r="C2870" t="s">
        <v>1807</v>
      </c>
      <c r="D2870" t="s">
        <v>366</v>
      </c>
      <c r="E2870">
        <v>220232</v>
      </c>
      <c r="H2870" t="s">
        <v>2215</v>
      </c>
      <c r="K2870">
        <v>0</v>
      </c>
      <c r="M2870">
        <v>0</v>
      </c>
      <c r="O2870">
        <v>0</v>
      </c>
    </row>
    <row r="2871" spans="3:18" x14ac:dyDescent="0.3">
      <c r="C2871" t="s">
        <v>1807</v>
      </c>
      <c r="D2871" t="s">
        <v>366</v>
      </c>
      <c r="E2871">
        <v>220238</v>
      </c>
      <c r="H2871" t="s">
        <v>2216</v>
      </c>
      <c r="K2871">
        <v>0</v>
      </c>
      <c r="M2871">
        <v>0</v>
      </c>
      <c r="O2871">
        <v>0</v>
      </c>
    </row>
    <row r="2872" spans="3:18" x14ac:dyDescent="0.3">
      <c r="C2872" t="s">
        <v>1807</v>
      </c>
      <c r="D2872" t="s">
        <v>366</v>
      </c>
      <c r="E2872">
        <v>220239</v>
      </c>
      <c r="H2872" t="s">
        <v>2217</v>
      </c>
      <c r="K2872">
        <v>0</v>
      </c>
      <c r="M2872">
        <v>0</v>
      </c>
      <c r="O2872">
        <v>0</v>
      </c>
    </row>
    <row r="2873" spans="3:18" x14ac:dyDescent="0.3">
      <c r="K2873">
        <v>0</v>
      </c>
      <c r="M2873">
        <v>0</v>
      </c>
      <c r="O2873">
        <v>0</v>
      </c>
      <c r="R2873" t="s">
        <v>420</v>
      </c>
    </row>
    <row r="2874" spans="3:18" x14ac:dyDescent="0.3">
      <c r="C2874" t="s">
        <v>1807</v>
      </c>
      <c r="D2874" t="s">
        <v>366</v>
      </c>
      <c r="E2874">
        <v>220005</v>
      </c>
      <c r="H2874" t="s">
        <v>2218</v>
      </c>
      <c r="K2874">
        <v>0</v>
      </c>
      <c r="M2874">
        <v>0</v>
      </c>
      <c r="O2874">
        <v>0</v>
      </c>
    </row>
    <row r="2875" spans="3:18" x14ac:dyDescent="0.3">
      <c r="K2875">
        <v>0</v>
      </c>
      <c r="M2875">
        <v>0</v>
      </c>
      <c r="O2875">
        <v>0</v>
      </c>
      <c r="R2875" t="s">
        <v>420</v>
      </c>
    </row>
    <row r="2876" spans="3:18" x14ac:dyDescent="0.3">
      <c r="C2876" t="s">
        <v>1807</v>
      </c>
      <c r="D2876" t="s">
        <v>366</v>
      </c>
      <c r="E2876">
        <v>220004</v>
      </c>
      <c r="H2876" t="s">
        <v>1232</v>
      </c>
      <c r="K2876">
        <v>0</v>
      </c>
      <c r="M2876">
        <v>0</v>
      </c>
      <c r="O2876">
        <v>0</v>
      </c>
    </row>
    <row r="2877" spans="3:18" x14ac:dyDescent="0.3">
      <c r="K2877">
        <v>0</v>
      </c>
      <c r="M2877">
        <v>0</v>
      </c>
      <c r="O2877">
        <v>0</v>
      </c>
      <c r="R2877" t="s">
        <v>420</v>
      </c>
    </row>
    <row r="2878" spans="3:18" x14ac:dyDescent="0.3">
      <c r="C2878" t="s">
        <v>1807</v>
      </c>
      <c r="D2878" t="s">
        <v>366</v>
      </c>
      <c r="E2878">
        <v>220123</v>
      </c>
      <c r="H2878" t="s">
        <v>1233</v>
      </c>
      <c r="K2878">
        <v>0</v>
      </c>
      <c r="M2878">
        <v>0</v>
      </c>
      <c r="O2878">
        <v>0</v>
      </c>
    </row>
    <row r="2879" spans="3:18" x14ac:dyDescent="0.3">
      <c r="C2879" t="s">
        <v>1807</v>
      </c>
      <c r="D2879" t="s">
        <v>366</v>
      </c>
      <c r="E2879">
        <v>220153</v>
      </c>
      <c r="H2879" t="s">
        <v>1233</v>
      </c>
      <c r="K2879">
        <v>0</v>
      </c>
      <c r="M2879">
        <v>0</v>
      </c>
      <c r="O2879">
        <v>0</v>
      </c>
    </row>
    <row r="2880" spans="3:18" x14ac:dyDescent="0.3">
      <c r="C2880" t="s">
        <v>1807</v>
      </c>
      <c r="D2880" t="s">
        <v>366</v>
      </c>
      <c r="E2880">
        <v>220208</v>
      </c>
      <c r="H2880" t="s">
        <v>2219</v>
      </c>
      <c r="K2880">
        <v>0</v>
      </c>
      <c r="M2880">
        <v>0</v>
      </c>
      <c r="O2880">
        <v>0</v>
      </c>
    </row>
    <row r="2881" spans="3:18" x14ac:dyDescent="0.3">
      <c r="E2881" t="s">
        <v>1234</v>
      </c>
      <c r="K2881">
        <v>0</v>
      </c>
      <c r="M2881">
        <v>0</v>
      </c>
      <c r="O2881">
        <v>0</v>
      </c>
      <c r="R2881" t="s">
        <v>420</v>
      </c>
    </row>
    <row r="2882" spans="3:18" x14ac:dyDescent="0.3">
      <c r="C2882" t="s">
        <v>1807</v>
      </c>
      <c r="D2882" t="s">
        <v>366</v>
      </c>
      <c r="E2882">
        <v>220200</v>
      </c>
      <c r="H2882" t="s">
        <v>1235</v>
      </c>
      <c r="K2882">
        <v>0</v>
      </c>
      <c r="M2882">
        <v>0</v>
      </c>
      <c r="O2882">
        <v>0</v>
      </c>
    </row>
    <row r="2883" spans="3:18" x14ac:dyDescent="0.3">
      <c r="C2883" t="s">
        <v>1807</v>
      </c>
      <c r="D2883" t="s">
        <v>366</v>
      </c>
      <c r="E2883">
        <v>220201</v>
      </c>
      <c r="H2883" t="s">
        <v>1235</v>
      </c>
      <c r="K2883">
        <v>0</v>
      </c>
      <c r="M2883">
        <v>0</v>
      </c>
      <c r="O2883">
        <v>0</v>
      </c>
    </row>
    <row r="2884" spans="3:18" x14ac:dyDescent="0.3">
      <c r="E2884" t="s">
        <v>1236</v>
      </c>
      <c r="K2884">
        <v>0</v>
      </c>
      <c r="M2884">
        <v>0</v>
      </c>
      <c r="O2884">
        <v>0</v>
      </c>
      <c r="R2884" t="s">
        <v>420</v>
      </c>
    </row>
    <row r="2885" spans="3:18" x14ac:dyDescent="0.3">
      <c r="C2885" t="s">
        <v>1807</v>
      </c>
      <c r="D2885" t="s">
        <v>366</v>
      </c>
      <c r="E2885">
        <v>220202</v>
      </c>
      <c r="H2885" t="s">
        <v>2220</v>
      </c>
      <c r="K2885">
        <v>0</v>
      </c>
      <c r="M2885">
        <v>0</v>
      </c>
      <c r="O2885">
        <v>0</v>
      </c>
    </row>
    <row r="2886" spans="3:18" x14ac:dyDescent="0.3">
      <c r="C2886" t="s">
        <v>1807</v>
      </c>
      <c r="D2886" t="s">
        <v>366</v>
      </c>
      <c r="E2886">
        <v>220206</v>
      </c>
      <c r="H2886" t="s">
        <v>2221</v>
      </c>
      <c r="K2886" s="37">
        <v>-48813000</v>
      </c>
      <c r="M2886" s="37">
        <v>-49408000</v>
      </c>
      <c r="O2886" s="37">
        <v>595000</v>
      </c>
      <c r="Q2886">
        <v>1.2</v>
      </c>
    </row>
    <row r="2887" spans="3:18" x14ac:dyDescent="0.3">
      <c r="C2887" t="s">
        <v>1807</v>
      </c>
      <c r="D2887" t="s">
        <v>366</v>
      </c>
      <c r="E2887">
        <v>220207</v>
      </c>
      <c r="H2887" t="s">
        <v>2222</v>
      </c>
      <c r="K2887" s="37">
        <v>-73219500</v>
      </c>
      <c r="M2887" s="37">
        <v>-74112000</v>
      </c>
      <c r="O2887" s="37">
        <v>892500</v>
      </c>
      <c r="Q2887">
        <v>1.2</v>
      </c>
    </row>
    <row r="2888" spans="3:18" x14ac:dyDescent="0.3">
      <c r="K2888" s="37">
        <v>-122032500</v>
      </c>
      <c r="M2888" s="37">
        <v>-123520000</v>
      </c>
      <c r="O2888" s="37">
        <v>1487500</v>
      </c>
      <c r="Q2888">
        <v>1.2</v>
      </c>
      <c r="R2888" t="s">
        <v>420</v>
      </c>
    </row>
    <row r="2889" spans="3:18" x14ac:dyDescent="0.3">
      <c r="C2889" t="s">
        <v>1807</v>
      </c>
      <c r="D2889" t="s">
        <v>366</v>
      </c>
      <c r="E2889">
        <v>220122</v>
      </c>
      <c r="H2889" t="s">
        <v>1237</v>
      </c>
      <c r="K2889">
        <v>0</v>
      </c>
      <c r="M2889">
        <v>0</v>
      </c>
      <c r="O2889">
        <v>0</v>
      </c>
    </row>
    <row r="2890" spans="3:18" x14ac:dyDescent="0.3">
      <c r="C2890" t="s">
        <v>1807</v>
      </c>
      <c r="D2890" t="s">
        <v>366</v>
      </c>
      <c r="E2890">
        <v>220152</v>
      </c>
      <c r="H2890" t="s">
        <v>1237</v>
      </c>
      <c r="K2890">
        <v>0</v>
      </c>
      <c r="M2890">
        <v>0</v>
      </c>
      <c r="O2890">
        <v>0</v>
      </c>
    </row>
    <row r="2891" spans="3:18" x14ac:dyDescent="0.3">
      <c r="E2891" t="s">
        <v>1238</v>
      </c>
      <c r="K2891">
        <v>0</v>
      </c>
      <c r="M2891">
        <v>0</v>
      </c>
      <c r="O2891">
        <v>0</v>
      </c>
      <c r="R2891" t="s">
        <v>420</v>
      </c>
    </row>
    <row r="2892" spans="3:18" x14ac:dyDescent="0.3">
      <c r="C2892" t="s">
        <v>1807</v>
      </c>
      <c r="D2892" t="s">
        <v>366</v>
      </c>
      <c r="E2892">
        <v>220117</v>
      </c>
      <c r="H2892" t="s">
        <v>1239</v>
      </c>
      <c r="K2892">
        <v>0</v>
      </c>
      <c r="M2892">
        <v>0</v>
      </c>
      <c r="O2892">
        <v>0</v>
      </c>
    </row>
    <row r="2893" spans="3:18" x14ac:dyDescent="0.3">
      <c r="C2893" t="s">
        <v>1807</v>
      </c>
      <c r="D2893" t="s">
        <v>366</v>
      </c>
      <c r="E2893">
        <v>220147</v>
      </c>
      <c r="H2893" t="s">
        <v>1239</v>
      </c>
      <c r="K2893">
        <v>0</v>
      </c>
      <c r="M2893">
        <v>0</v>
      </c>
      <c r="O2893">
        <v>0</v>
      </c>
    </row>
    <row r="2894" spans="3:18" x14ac:dyDescent="0.3">
      <c r="E2894" t="s">
        <v>1240</v>
      </c>
      <c r="K2894">
        <v>0</v>
      </c>
      <c r="M2894">
        <v>0</v>
      </c>
      <c r="O2894">
        <v>0</v>
      </c>
      <c r="R2894" t="s">
        <v>420</v>
      </c>
    </row>
    <row r="2895" spans="3:18" x14ac:dyDescent="0.3">
      <c r="C2895" t="s">
        <v>1807</v>
      </c>
      <c r="D2895" t="s">
        <v>366</v>
      </c>
      <c r="E2895">
        <v>220120</v>
      </c>
      <c r="H2895" t="s">
        <v>1241</v>
      </c>
      <c r="K2895">
        <v>0</v>
      </c>
      <c r="M2895">
        <v>0</v>
      </c>
      <c r="O2895">
        <v>0</v>
      </c>
    </row>
    <row r="2896" spans="3:18" x14ac:dyDescent="0.3">
      <c r="C2896" t="s">
        <v>1807</v>
      </c>
      <c r="D2896" t="s">
        <v>366</v>
      </c>
      <c r="E2896">
        <v>220150</v>
      </c>
      <c r="H2896" t="s">
        <v>1241</v>
      </c>
      <c r="K2896">
        <v>0</v>
      </c>
      <c r="M2896">
        <v>0</v>
      </c>
      <c r="O2896">
        <v>0</v>
      </c>
    </row>
    <row r="2897" spans="3:18" x14ac:dyDescent="0.3">
      <c r="E2897" t="s">
        <v>1242</v>
      </c>
      <c r="K2897">
        <v>0</v>
      </c>
      <c r="M2897">
        <v>0</v>
      </c>
      <c r="O2897">
        <v>0</v>
      </c>
      <c r="R2897" t="s">
        <v>420</v>
      </c>
    </row>
    <row r="2898" spans="3:18" x14ac:dyDescent="0.3">
      <c r="C2898" t="s">
        <v>1807</v>
      </c>
      <c r="D2898" t="s">
        <v>366</v>
      </c>
      <c r="E2898">
        <v>220119</v>
      </c>
      <c r="H2898" t="s">
        <v>1243</v>
      </c>
      <c r="K2898">
        <v>0</v>
      </c>
      <c r="M2898">
        <v>0</v>
      </c>
      <c r="O2898">
        <v>0</v>
      </c>
    </row>
    <row r="2899" spans="3:18" x14ac:dyDescent="0.3">
      <c r="C2899" t="s">
        <v>1807</v>
      </c>
      <c r="D2899" t="s">
        <v>366</v>
      </c>
      <c r="E2899">
        <v>220149</v>
      </c>
      <c r="H2899" t="s">
        <v>1243</v>
      </c>
      <c r="K2899">
        <v>0</v>
      </c>
      <c r="M2899">
        <v>0</v>
      </c>
      <c r="O2899">
        <v>0</v>
      </c>
    </row>
    <row r="2900" spans="3:18" x14ac:dyDescent="0.3">
      <c r="E2900" t="s">
        <v>1244</v>
      </c>
      <c r="K2900">
        <v>0</v>
      </c>
      <c r="M2900">
        <v>0</v>
      </c>
      <c r="O2900">
        <v>0</v>
      </c>
      <c r="R2900" t="s">
        <v>420</v>
      </c>
    </row>
    <row r="2901" spans="3:18" x14ac:dyDescent="0.3">
      <c r="C2901" t="s">
        <v>1807</v>
      </c>
      <c r="D2901" t="s">
        <v>366</v>
      </c>
      <c r="E2901">
        <v>220118</v>
      </c>
      <c r="H2901" t="s">
        <v>1245</v>
      </c>
      <c r="K2901">
        <v>0</v>
      </c>
      <c r="M2901">
        <v>0</v>
      </c>
      <c r="O2901">
        <v>0</v>
      </c>
    </row>
    <row r="2902" spans="3:18" x14ac:dyDescent="0.3">
      <c r="C2902" t="s">
        <v>1807</v>
      </c>
      <c r="D2902" t="s">
        <v>366</v>
      </c>
      <c r="E2902">
        <v>220148</v>
      </c>
      <c r="H2902" t="s">
        <v>1245</v>
      </c>
      <c r="K2902">
        <v>0</v>
      </c>
      <c r="M2902">
        <v>0</v>
      </c>
      <c r="O2902">
        <v>0</v>
      </c>
    </row>
    <row r="2903" spans="3:18" x14ac:dyDescent="0.3">
      <c r="E2903" t="s">
        <v>1246</v>
      </c>
      <c r="K2903">
        <v>0</v>
      </c>
      <c r="M2903">
        <v>0</v>
      </c>
      <c r="O2903">
        <v>0</v>
      </c>
      <c r="R2903" t="s">
        <v>420</v>
      </c>
    </row>
    <row r="2904" spans="3:18" x14ac:dyDescent="0.3">
      <c r="C2904" t="s">
        <v>1807</v>
      </c>
      <c r="D2904" t="s">
        <v>366</v>
      </c>
      <c r="E2904">
        <v>220116</v>
      </c>
      <c r="H2904" t="s">
        <v>1247</v>
      </c>
      <c r="K2904">
        <v>0</v>
      </c>
      <c r="M2904">
        <v>0</v>
      </c>
      <c r="O2904">
        <v>0</v>
      </c>
    </row>
    <row r="2905" spans="3:18" x14ac:dyDescent="0.3">
      <c r="C2905" t="s">
        <v>1807</v>
      </c>
      <c r="D2905" t="s">
        <v>366</v>
      </c>
      <c r="E2905">
        <v>220146</v>
      </c>
      <c r="H2905" t="s">
        <v>1247</v>
      </c>
      <c r="K2905">
        <v>0</v>
      </c>
      <c r="M2905">
        <v>0</v>
      </c>
      <c r="O2905">
        <v>0</v>
      </c>
    </row>
    <row r="2906" spans="3:18" x14ac:dyDescent="0.3">
      <c r="E2906" t="s">
        <v>1248</v>
      </c>
      <c r="K2906">
        <v>0</v>
      </c>
      <c r="M2906">
        <v>0</v>
      </c>
      <c r="O2906">
        <v>0</v>
      </c>
      <c r="R2906" t="s">
        <v>420</v>
      </c>
    </row>
    <row r="2907" spans="3:18" x14ac:dyDescent="0.3">
      <c r="C2907" t="s">
        <v>1807</v>
      </c>
      <c r="D2907" t="s">
        <v>366</v>
      </c>
      <c r="E2907">
        <v>220115</v>
      </c>
      <c r="H2907" t="s">
        <v>1249</v>
      </c>
      <c r="K2907">
        <v>0</v>
      </c>
      <c r="M2907">
        <v>0</v>
      </c>
      <c r="O2907">
        <v>0</v>
      </c>
    </row>
    <row r="2908" spans="3:18" x14ac:dyDescent="0.3">
      <c r="C2908" t="s">
        <v>1807</v>
      </c>
      <c r="D2908" t="s">
        <v>366</v>
      </c>
      <c r="E2908">
        <v>220145</v>
      </c>
      <c r="H2908" t="s">
        <v>1249</v>
      </c>
      <c r="K2908">
        <v>0</v>
      </c>
      <c r="M2908">
        <v>0</v>
      </c>
      <c r="O2908">
        <v>0</v>
      </c>
    </row>
    <row r="2909" spans="3:18" x14ac:dyDescent="0.3">
      <c r="E2909" t="s">
        <v>1250</v>
      </c>
      <c r="K2909">
        <v>0</v>
      </c>
      <c r="M2909">
        <v>0</v>
      </c>
      <c r="O2909">
        <v>0</v>
      </c>
      <c r="R2909" t="s">
        <v>420</v>
      </c>
    </row>
    <row r="2910" spans="3:18" x14ac:dyDescent="0.3">
      <c r="C2910" t="s">
        <v>1807</v>
      </c>
      <c r="D2910" t="s">
        <v>366</v>
      </c>
      <c r="E2910">
        <v>220114</v>
      </c>
      <c r="H2910" t="s">
        <v>1251</v>
      </c>
      <c r="K2910">
        <v>0</v>
      </c>
      <c r="M2910">
        <v>0</v>
      </c>
      <c r="O2910">
        <v>0</v>
      </c>
    </row>
    <row r="2911" spans="3:18" x14ac:dyDescent="0.3">
      <c r="C2911" t="s">
        <v>1807</v>
      </c>
      <c r="D2911" t="s">
        <v>366</v>
      </c>
      <c r="E2911">
        <v>220144</v>
      </c>
      <c r="H2911" t="s">
        <v>1251</v>
      </c>
      <c r="K2911">
        <v>0</v>
      </c>
      <c r="M2911">
        <v>0</v>
      </c>
      <c r="O2911">
        <v>0</v>
      </c>
    </row>
    <row r="2912" spans="3:18" x14ac:dyDescent="0.3">
      <c r="E2912" t="s">
        <v>1252</v>
      </c>
      <c r="K2912">
        <v>0</v>
      </c>
      <c r="M2912">
        <v>0</v>
      </c>
      <c r="O2912">
        <v>0</v>
      </c>
      <c r="R2912" t="s">
        <v>420</v>
      </c>
    </row>
    <row r="2913" spans="3:18" x14ac:dyDescent="0.3">
      <c r="C2913" t="s">
        <v>1807</v>
      </c>
      <c r="D2913" t="s">
        <v>366</v>
      </c>
      <c r="E2913">
        <v>220113</v>
      </c>
      <c r="H2913" t="s">
        <v>1253</v>
      </c>
      <c r="K2913">
        <v>0</v>
      </c>
      <c r="M2913">
        <v>0</v>
      </c>
      <c r="O2913">
        <v>0</v>
      </c>
    </row>
    <row r="2914" spans="3:18" x14ac:dyDescent="0.3">
      <c r="C2914" t="s">
        <v>1807</v>
      </c>
      <c r="D2914" t="s">
        <v>366</v>
      </c>
      <c r="E2914">
        <v>220143</v>
      </c>
      <c r="H2914" t="s">
        <v>1253</v>
      </c>
      <c r="K2914">
        <v>0</v>
      </c>
      <c r="M2914">
        <v>0</v>
      </c>
      <c r="O2914">
        <v>0</v>
      </c>
    </row>
    <row r="2915" spans="3:18" x14ac:dyDescent="0.3">
      <c r="E2915" t="s">
        <v>1254</v>
      </c>
      <c r="K2915">
        <v>0</v>
      </c>
      <c r="M2915">
        <v>0</v>
      </c>
      <c r="O2915">
        <v>0</v>
      </c>
      <c r="R2915" t="s">
        <v>420</v>
      </c>
    </row>
    <row r="2916" spans="3:18" x14ac:dyDescent="0.3">
      <c r="C2916" t="s">
        <v>1807</v>
      </c>
      <c r="D2916" t="s">
        <v>366</v>
      </c>
      <c r="E2916">
        <v>220112</v>
      </c>
      <c r="H2916" t="s">
        <v>1255</v>
      </c>
      <c r="K2916">
        <v>0</v>
      </c>
      <c r="M2916">
        <v>0</v>
      </c>
      <c r="O2916">
        <v>0</v>
      </c>
    </row>
    <row r="2917" spans="3:18" x14ac:dyDescent="0.3">
      <c r="C2917" t="s">
        <v>1807</v>
      </c>
      <c r="D2917" t="s">
        <v>366</v>
      </c>
      <c r="E2917">
        <v>220142</v>
      </c>
      <c r="H2917" t="s">
        <v>1255</v>
      </c>
      <c r="K2917">
        <v>0</v>
      </c>
      <c r="M2917">
        <v>0</v>
      </c>
      <c r="O2917">
        <v>0</v>
      </c>
    </row>
    <row r="2918" spans="3:18" x14ac:dyDescent="0.3">
      <c r="E2918" t="s">
        <v>1256</v>
      </c>
      <c r="K2918">
        <v>0</v>
      </c>
      <c r="M2918">
        <v>0</v>
      </c>
      <c r="O2918">
        <v>0</v>
      </c>
      <c r="R2918" t="s">
        <v>420</v>
      </c>
    </row>
    <row r="2919" spans="3:18" x14ac:dyDescent="0.3">
      <c r="C2919" t="s">
        <v>1807</v>
      </c>
      <c r="D2919" t="s">
        <v>366</v>
      </c>
      <c r="E2919">
        <v>220111</v>
      </c>
      <c r="H2919" t="s">
        <v>1257</v>
      </c>
      <c r="K2919">
        <v>0</v>
      </c>
      <c r="M2919">
        <v>0</v>
      </c>
      <c r="O2919">
        <v>0</v>
      </c>
    </row>
    <row r="2920" spans="3:18" x14ac:dyDescent="0.3">
      <c r="C2920" t="s">
        <v>1807</v>
      </c>
      <c r="D2920" t="s">
        <v>366</v>
      </c>
      <c r="E2920">
        <v>220141</v>
      </c>
      <c r="H2920" t="s">
        <v>1257</v>
      </c>
      <c r="K2920">
        <v>0</v>
      </c>
      <c r="M2920">
        <v>0</v>
      </c>
      <c r="O2920">
        <v>0</v>
      </c>
    </row>
    <row r="2921" spans="3:18" x14ac:dyDescent="0.3">
      <c r="C2921" t="s">
        <v>1807</v>
      </c>
      <c r="D2921" t="s">
        <v>366</v>
      </c>
      <c r="E2921">
        <v>220203</v>
      </c>
      <c r="H2921" t="s">
        <v>2223</v>
      </c>
      <c r="K2921">
        <v>0</v>
      </c>
      <c r="M2921">
        <v>0</v>
      </c>
      <c r="O2921">
        <v>0</v>
      </c>
    </row>
    <row r="2922" spans="3:18" x14ac:dyDescent="0.3">
      <c r="C2922" t="s">
        <v>1807</v>
      </c>
      <c r="D2922" t="s">
        <v>366</v>
      </c>
      <c r="E2922">
        <v>220204</v>
      </c>
      <c r="H2922" t="s">
        <v>2224</v>
      </c>
      <c r="K2922">
        <v>0</v>
      </c>
      <c r="M2922">
        <v>0</v>
      </c>
      <c r="O2922">
        <v>0</v>
      </c>
    </row>
    <row r="2923" spans="3:18" x14ac:dyDescent="0.3">
      <c r="C2923" t="s">
        <v>1807</v>
      </c>
      <c r="D2923" t="s">
        <v>366</v>
      </c>
      <c r="E2923">
        <v>220219</v>
      </c>
      <c r="H2923" t="s">
        <v>2225</v>
      </c>
      <c r="K2923">
        <v>0</v>
      </c>
      <c r="M2923">
        <v>0</v>
      </c>
      <c r="O2923">
        <v>0</v>
      </c>
    </row>
    <row r="2924" spans="3:18" x14ac:dyDescent="0.3">
      <c r="E2924" t="s">
        <v>1258</v>
      </c>
      <c r="K2924">
        <v>0</v>
      </c>
      <c r="M2924">
        <v>0</v>
      </c>
      <c r="O2924">
        <v>0</v>
      </c>
      <c r="R2924" t="s">
        <v>420</v>
      </c>
    </row>
    <row r="2925" spans="3:18" x14ac:dyDescent="0.3">
      <c r="C2925" t="s">
        <v>1807</v>
      </c>
      <c r="D2925" t="s">
        <v>366</v>
      </c>
      <c r="E2925">
        <v>220000</v>
      </c>
      <c r="H2925" t="s">
        <v>1259</v>
      </c>
      <c r="K2925">
        <v>0</v>
      </c>
      <c r="M2925">
        <v>0</v>
      </c>
      <c r="O2925">
        <v>0</v>
      </c>
    </row>
    <row r="2926" spans="3:18" x14ac:dyDescent="0.3">
      <c r="E2926" t="s">
        <v>1260</v>
      </c>
      <c r="K2926">
        <v>0</v>
      </c>
      <c r="M2926">
        <v>0</v>
      </c>
      <c r="O2926">
        <v>0</v>
      </c>
      <c r="R2926" t="s">
        <v>420</v>
      </c>
    </row>
    <row r="2927" spans="3:18" x14ac:dyDescent="0.3">
      <c r="C2927" t="s">
        <v>1807</v>
      </c>
      <c r="D2927" t="s">
        <v>366</v>
      </c>
      <c r="E2927">
        <v>220110</v>
      </c>
      <c r="H2927" t="s">
        <v>1261</v>
      </c>
      <c r="K2927">
        <v>0</v>
      </c>
      <c r="M2927">
        <v>0</v>
      </c>
      <c r="O2927">
        <v>0</v>
      </c>
    </row>
    <row r="2928" spans="3:18" x14ac:dyDescent="0.3">
      <c r="C2928" t="s">
        <v>1807</v>
      </c>
      <c r="D2928" t="s">
        <v>366</v>
      </c>
      <c r="E2928">
        <v>220140</v>
      </c>
      <c r="H2928" t="s">
        <v>1261</v>
      </c>
      <c r="K2928">
        <v>0</v>
      </c>
      <c r="M2928">
        <v>0</v>
      </c>
      <c r="O2928">
        <v>0</v>
      </c>
    </row>
    <row r="2929" spans="3:18" x14ac:dyDescent="0.3">
      <c r="C2929" t="s">
        <v>1807</v>
      </c>
      <c r="D2929" t="s">
        <v>366</v>
      </c>
      <c r="E2929">
        <v>220154</v>
      </c>
      <c r="H2929" t="s">
        <v>2226</v>
      </c>
      <c r="K2929">
        <v>0</v>
      </c>
      <c r="M2929">
        <v>0</v>
      </c>
      <c r="O2929">
        <v>0</v>
      </c>
    </row>
    <row r="2930" spans="3:18" x14ac:dyDescent="0.3">
      <c r="E2930" t="s">
        <v>1262</v>
      </c>
      <c r="K2930">
        <v>0</v>
      </c>
      <c r="M2930">
        <v>0</v>
      </c>
      <c r="O2930">
        <v>0</v>
      </c>
      <c r="R2930" t="s">
        <v>420</v>
      </c>
    </row>
    <row r="2931" spans="3:18" x14ac:dyDescent="0.3">
      <c r="C2931" t="s">
        <v>1807</v>
      </c>
      <c r="D2931" t="s">
        <v>366</v>
      </c>
      <c r="E2931">
        <v>220100</v>
      </c>
      <c r="H2931" t="s">
        <v>1263</v>
      </c>
      <c r="K2931">
        <v>0</v>
      </c>
      <c r="M2931">
        <v>0</v>
      </c>
      <c r="O2931">
        <v>0</v>
      </c>
    </row>
    <row r="2932" spans="3:18" x14ac:dyDescent="0.3">
      <c r="C2932" t="s">
        <v>1807</v>
      </c>
      <c r="D2932" t="s">
        <v>366</v>
      </c>
      <c r="E2932">
        <v>220130</v>
      </c>
      <c r="H2932" t="s">
        <v>1263</v>
      </c>
      <c r="K2932">
        <v>0</v>
      </c>
      <c r="M2932">
        <v>0</v>
      </c>
      <c r="O2932">
        <v>0</v>
      </c>
    </row>
    <row r="2933" spans="3:18" x14ac:dyDescent="0.3">
      <c r="E2933" t="s">
        <v>1264</v>
      </c>
      <c r="K2933">
        <v>0</v>
      </c>
      <c r="M2933">
        <v>0</v>
      </c>
      <c r="O2933">
        <v>0</v>
      </c>
      <c r="R2933" t="s">
        <v>420</v>
      </c>
    </row>
    <row r="2934" spans="3:18" x14ac:dyDescent="0.3">
      <c r="C2934" t="s">
        <v>1807</v>
      </c>
      <c r="D2934" t="s">
        <v>366</v>
      </c>
      <c r="E2934">
        <v>220101</v>
      </c>
      <c r="H2934" t="s">
        <v>1265</v>
      </c>
      <c r="K2934">
        <v>0</v>
      </c>
      <c r="M2934">
        <v>0</v>
      </c>
      <c r="O2934">
        <v>0</v>
      </c>
    </row>
    <row r="2935" spans="3:18" x14ac:dyDescent="0.3">
      <c r="C2935" t="s">
        <v>1807</v>
      </c>
      <c r="D2935" t="s">
        <v>366</v>
      </c>
      <c r="E2935">
        <v>220131</v>
      </c>
      <c r="H2935" t="s">
        <v>1265</v>
      </c>
      <c r="K2935">
        <v>0</v>
      </c>
      <c r="M2935">
        <v>0</v>
      </c>
      <c r="O2935">
        <v>0</v>
      </c>
    </row>
    <row r="2936" spans="3:18" x14ac:dyDescent="0.3">
      <c r="E2936" t="s">
        <v>1266</v>
      </c>
      <c r="K2936">
        <v>0</v>
      </c>
      <c r="M2936">
        <v>0</v>
      </c>
      <c r="O2936">
        <v>0</v>
      </c>
      <c r="R2936" t="s">
        <v>420</v>
      </c>
    </row>
    <row r="2937" spans="3:18" x14ac:dyDescent="0.3">
      <c r="C2937" t="s">
        <v>1807</v>
      </c>
      <c r="D2937" t="s">
        <v>366</v>
      </c>
      <c r="E2937">
        <v>220102</v>
      </c>
      <c r="H2937" t="s">
        <v>1267</v>
      </c>
      <c r="K2937">
        <v>0</v>
      </c>
      <c r="M2937">
        <v>0</v>
      </c>
      <c r="O2937">
        <v>0</v>
      </c>
    </row>
    <row r="2938" spans="3:18" x14ac:dyDescent="0.3">
      <c r="C2938" t="s">
        <v>1807</v>
      </c>
      <c r="D2938" t="s">
        <v>366</v>
      </c>
      <c r="E2938">
        <v>220121</v>
      </c>
      <c r="H2938" t="s">
        <v>1268</v>
      </c>
      <c r="K2938">
        <v>0</v>
      </c>
      <c r="M2938">
        <v>0</v>
      </c>
      <c r="O2938">
        <v>0</v>
      </c>
    </row>
    <row r="2939" spans="3:18" x14ac:dyDescent="0.3">
      <c r="C2939" t="s">
        <v>1807</v>
      </c>
      <c r="D2939" t="s">
        <v>366</v>
      </c>
      <c r="E2939">
        <v>220132</v>
      </c>
      <c r="H2939" t="s">
        <v>1267</v>
      </c>
      <c r="K2939">
        <v>0</v>
      </c>
      <c r="M2939">
        <v>0</v>
      </c>
      <c r="O2939">
        <v>0</v>
      </c>
    </row>
    <row r="2940" spans="3:18" x14ac:dyDescent="0.3">
      <c r="C2940" t="s">
        <v>1807</v>
      </c>
      <c r="D2940" t="s">
        <v>366</v>
      </c>
      <c r="E2940">
        <v>220151</v>
      </c>
      <c r="H2940" t="s">
        <v>1268</v>
      </c>
      <c r="K2940">
        <v>0</v>
      </c>
      <c r="M2940">
        <v>0</v>
      </c>
      <c r="O2940">
        <v>0</v>
      </c>
    </row>
    <row r="2941" spans="3:18" x14ac:dyDescent="0.3">
      <c r="C2941" t="s">
        <v>1807</v>
      </c>
      <c r="D2941" t="s">
        <v>366</v>
      </c>
      <c r="E2941">
        <v>220156</v>
      </c>
      <c r="H2941" t="s">
        <v>2227</v>
      </c>
      <c r="K2941">
        <v>0</v>
      </c>
      <c r="M2941">
        <v>0</v>
      </c>
      <c r="O2941">
        <v>0</v>
      </c>
    </row>
    <row r="2942" spans="3:18" x14ac:dyDescent="0.3">
      <c r="C2942" t="s">
        <v>1807</v>
      </c>
      <c r="D2942" t="s">
        <v>366</v>
      </c>
      <c r="E2942">
        <v>220159</v>
      </c>
      <c r="H2942" t="s">
        <v>2228</v>
      </c>
      <c r="K2942">
        <v>0</v>
      </c>
      <c r="M2942">
        <v>0</v>
      </c>
      <c r="O2942">
        <v>0</v>
      </c>
    </row>
    <row r="2943" spans="3:18" x14ac:dyDescent="0.3">
      <c r="C2943" t="s">
        <v>1807</v>
      </c>
      <c r="D2943" t="s">
        <v>366</v>
      </c>
      <c r="E2943">
        <v>220210</v>
      </c>
      <c r="H2943" t="s">
        <v>2229</v>
      </c>
      <c r="K2943">
        <v>0</v>
      </c>
      <c r="M2943">
        <v>0</v>
      </c>
      <c r="O2943">
        <v>0</v>
      </c>
    </row>
    <row r="2944" spans="3:18" x14ac:dyDescent="0.3">
      <c r="E2944" t="s">
        <v>1269</v>
      </c>
      <c r="K2944">
        <v>0</v>
      </c>
      <c r="M2944">
        <v>0</v>
      </c>
      <c r="O2944">
        <v>0</v>
      </c>
      <c r="R2944" t="s">
        <v>420</v>
      </c>
    </row>
    <row r="2945" spans="3:18" x14ac:dyDescent="0.3">
      <c r="C2945" t="s">
        <v>1807</v>
      </c>
      <c r="D2945" t="s">
        <v>366</v>
      </c>
      <c r="E2945">
        <v>220103</v>
      </c>
      <c r="H2945" t="s">
        <v>1270</v>
      </c>
      <c r="K2945">
        <v>0</v>
      </c>
      <c r="M2945">
        <v>0</v>
      </c>
      <c r="O2945">
        <v>0</v>
      </c>
    </row>
    <row r="2946" spans="3:18" x14ac:dyDescent="0.3">
      <c r="C2946" t="s">
        <v>1807</v>
      </c>
      <c r="D2946" t="s">
        <v>366</v>
      </c>
      <c r="E2946">
        <v>220133</v>
      </c>
      <c r="H2946" t="s">
        <v>1270</v>
      </c>
      <c r="K2946">
        <v>0</v>
      </c>
      <c r="M2946">
        <v>0</v>
      </c>
      <c r="O2946">
        <v>0</v>
      </c>
    </row>
    <row r="2947" spans="3:18" x14ac:dyDescent="0.3">
      <c r="E2947" t="s">
        <v>1271</v>
      </c>
      <c r="K2947">
        <v>0</v>
      </c>
      <c r="M2947">
        <v>0</v>
      </c>
      <c r="O2947">
        <v>0</v>
      </c>
      <c r="R2947" t="s">
        <v>420</v>
      </c>
    </row>
    <row r="2948" spans="3:18" x14ac:dyDescent="0.3">
      <c r="C2948" t="s">
        <v>1807</v>
      </c>
      <c r="D2948" t="s">
        <v>366</v>
      </c>
      <c r="E2948">
        <v>220001</v>
      </c>
      <c r="H2948" t="s">
        <v>1272</v>
      </c>
      <c r="K2948">
        <v>0</v>
      </c>
      <c r="M2948">
        <v>0</v>
      </c>
      <c r="O2948">
        <v>0</v>
      </c>
    </row>
    <row r="2949" spans="3:18" x14ac:dyDescent="0.3">
      <c r="E2949" t="s">
        <v>1273</v>
      </c>
      <c r="K2949">
        <v>0</v>
      </c>
      <c r="M2949">
        <v>0</v>
      </c>
      <c r="O2949">
        <v>0</v>
      </c>
      <c r="R2949" t="s">
        <v>420</v>
      </c>
    </row>
    <row r="2950" spans="3:18" x14ac:dyDescent="0.3">
      <c r="C2950" t="s">
        <v>1807</v>
      </c>
      <c r="D2950" t="s">
        <v>366</v>
      </c>
      <c r="E2950">
        <v>220104</v>
      </c>
      <c r="H2950" t="s">
        <v>1274</v>
      </c>
      <c r="K2950">
        <v>0</v>
      </c>
      <c r="M2950">
        <v>0</v>
      </c>
      <c r="O2950">
        <v>0</v>
      </c>
    </row>
    <row r="2951" spans="3:18" x14ac:dyDescent="0.3">
      <c r="C2951" t="s">
        <v>1807</v>
      </c>
      <c r="D2951" t="s">
        <v>366</v>
      </c>
      <c r="E2951">
        <v>220134</v>
      </c>
      <c r="H2951" t="s">
        <v>1274</v>
      </c>
      <c r="K2951">
        <v>0</v>
      </c>
      <c r="M2951">
        <v>0</v>
      </c>
      <c r="O2951">
        <v>0</v>
      </c>
    </row>
    <row r="2952" spans="3:18" x14ac:dyDescent="0.3">
      <c r="C2952" t="s">
        <v>1807</v>
      </c>
      <c r="D2952" t="s">
        <v>366</v>
      </c>
      <c r="E2952">
        <v>220155</v>
      </c>
      <c r="H2952" t="s">
        <v>2230</v>
      </c>
      <c r="K2952">
        <v>0</v>
      </c>
      <c r="M2952">
        <v>0</v>
      </c>
      <c r="O2952">
        <v>0</v>
      </c>
    </row>
    <row r="2953" spans="3:18" x14ac:dyDescent="0.3">
      <c r="E2953" t="s">
        <v>1285</v>
      </c>
      <c r="K2953">
        <v>0</v>
      </c>
      <c r="M2953">
        <v>0</v>
      </c>
      <c r="O2953">
        <v>0</v>
      </c>
      <c r="R2953" t="s">
        <v>420</v>
      </c>
    </row>
    <row r="2954" spans="3:18" x14ac:dyDescent="0.3">
      <c r="C2954" t="s">
        <v>1807</v>
      </c>
      <c r="D2954" t="s">
        <v>366</v>
      </c>
      <c r="E2954">
        <v>220105</v>
      </c>
      <c r="H2954" t="s">
        <v>1286</v>
      </c>
      <c r="K2954">
        <v>0</v>
      </c>
      <c r="M2954">
        <v>0</v>
      </c>
      <c r="O2954">
        <v>0</v>
      </c>
    </row>
    <row r="2955" spans="3:18" x14ac:dyDescent="0.3">
      <c r="C2955" t="s">
        <v>1807</v>
      </c>
      <c r="D2955" t="s">
        <v>366</v>
      </c>
      <c r="E2955">
        <v>220107</v>
      </c>
      <c r="H2955" t="s">
        <v>1287</v>
      </c>
      <c r="K2955">
        <v>0</v>
      </c>
      <c r="M2955">
        <v>0</v>
      </c>
      <c r="O2955">
        <v>0</v>
      </c>
    </row>
    <row r="2956" spans="3:18" x14ac:dyDescent="0.3">
      <c r="C2956" t="s">
        <v>1807</v>
      </c>
      <c r="D2956" t="s">
        <v>366</v>
      </c>
      <c r="E2956">
        <v>220135</v>
      </c>
      <c r="H2956" t="s">
        <v>1286</v>
      </c>
      <c r="K2956">
        <v>0</v>
      </c>
      <c r="M2956">
        <v>0</v>
      </c>
      <c r="O2956">
        <v>0</v>
      </c>
    </row>
    <row r="2957" spans="3:18" x14ac:dyDescent="0.3">
      <c r="C2957" t="s">
        <v>1807</v>
      </c>
      <c r="D2957" t="s">
        <v>366</v>
      </c>
      <c r="E2957">
        <v>220137</v>
      </c>
      <c r="H2957" t="s">
        <v>1287</v>
      </c>
      <c r="K2957">
        <v>0</v>
      </c>
      <c r="M2957">
        <v>0</v>
      </c>
      <c r="O2957">
        <v>0</v>
      </c>
    </row>
    <row r="2958" spans="3:18" x14ac:dyDescent="0.3">
      <c r="E2958" t="s">
        <v>1288</v>
      </c>
      <c r="K2958">
        <v>0</v>
      </c>
      <c r="M2958">
        <v>0</v>
      </c>
      <c r="O2958">
        <v>0</v>
      </c>
      <c r="R2958" t="s">
        <v>420</v>
      </c>
    </row>
    <row r="2959" spans="3:18" x14ac:dyDescent="0.3">
      <c r="C2959" t="s">
        <v>1807</v>
      </c>
      <c r="D2959" t="s">
        <v>366</v>
      </c>
      <c r="E2959">
        <v>220002</v>
      </c>
      <c r="H2959" t="s">
        <v>1289</v>
      </c>
      <c r="K2959">
        <v>0</v>
      </c>
      <c r="M2959">
        <v>0</v>
      </c>
      <c r="O2959">
        <v>0</v>
      </c>
    </row>
    <row r="2960" spans="3:18" x14ac:dyDescent="0.3">
      <c r="E2960" t="s">
        <v>1290</v>
      </c>
      <c r="K2960">
        <v>0</v>
      </c>
      <c r="M2960">
        <v>0</v>
      </c>
      <c r="O2960">
        <v>0</v>
      </c>
      <c r="R2960" t="s">
        <v>420</v>
      </c>
    </row>
    <row r="2961" spans="3:18" x14ac:dyDescent="0.3">
      <c r="C2961" t="s">
        <v>1807</v>
      </c>
      <c r="D2961" t="s">
        <v>366</v>
      </c>
      <c r="E2961">
        <v>220106</v>
      </c>
      <c r="H2961" t="s">
        <v>1291</v>
      </c>
      <c r="K2961">
        <v>0</v>
      </c>
      <c r="M2961">
        <v>0</v>
      </c>
      <c r="O2961">
        <v>0</v>
      </c>
    </row>
    <row r="2962" spans="3:18" x14ac:dyDescent="0.3">
      <c r="C2962" t="s">
        <v>1807</v>
      </c>
      <c r="D2962" t="s">
        <v>366</v>
      </c>
      <c r="E2962">
        <v>220136</v>
      </c>
      <c r="H2962" t="s">
        <v>1291</v>
      </c>
      <c r="K2962">
        <v>0</v>
      </c>
      <c r="M2962">
        <v>0</v>
      </c>
      <c r="O2962">
        <v>0</v>
      </c>
    </row>
    <row r="2963" spans="3:18" x14ac:dyDescent="0.3">
      <c r="E2963" t="s">
        <v>1292</v>
      </c>
      <c r="K2963">
        <v>0</v>
      </c>
      <c r="M2963">
        <v>0</v>
      </c>
      <c r="O2963">
        <v>0</v>
      </c>
      <c r="R2963" t="s">
        <v>420</v>
      </c>
    </row>
    <row r="2964" spans="3:18" x14ac:dyDescent="0.3">
      <c r="C2964" t="s">
        <v>1807</v>
      </c>
      <c r="D2964" t="s">
        <v>366</v>
      </c>
      <c r="E2964">
        <v>220003</v>
      </c>
      <c r="H2964" t="s">
        <v>1293</v>
      </c>
      <c r="K2964">
        <v>0</v>
      </c>
      <c r="M2964">
        <v>0</v>
      </c>
      <c r="O2964">
        <v>0</v>
      </c>
    </row>
    <row r="2965" spans="3:18" x14ac:dyDescent="0.3">
      <c r="E2965" t="s">
        <v>1294</v>
      </c>
      <c r="K2965">
        <v>0</v>
      </c>
      <c r="M2965">
        <v>0</v>
      </c>
      <c r="O2965">
        <v>0</v>
      </c>
      <c r="R2965" t="s">
        <v>420</v>
      </c>
    </row>
    <row r="2966" spans="3:18" x14ac:dyDescent="0.3">
      <c r="C2966" t="s">
        <v>1807</v>
      </c>
      <c r="D2966" t="s">
        <v>366</v>
      </c>
      <c r="E2966">
        <v>220108</v>
      </c>
      <c r="H2966" t="s">
        <v>1295</v>
      </c>
      <c r="K2966">
        <v>0</v>
      </c>
      <c r="M2966">
        <v>0</v>
      </c>
      <c r="O2966">
        <v>0</v>
      </c>
    </row>
    <row r="2967" spans="3:18" x14ac:dyDescent="0.3">
      <c r="C2967" t="s">
        <v>1807</v>
      </c>
      <c r="D2967" t="s">
        <v>366</v>
      </c>
      <c r="E2967">
        <v>220138</v>
      </c>
      <c r="H2967" t="s">
        <v>1295</v>
      </c>
      <c r="K2967">
        <v>0</v>
      </c>
      <c r="M2967">
        <v>0</v>
      </c>
      <c r="O2967">
        <v>0</v>
      </c>
    </row>
    <row r="2968" spans="3:18" x14ac:dyDescent="0.3">
      <c r="E2968" t="s">
        <v>1242</v>
      </c>
      <c r="K2968">
        <v>0</v>
      </c>
      <c r="M2968">
        <v>0</v>
      </c>
      <c r="O2968">
        <v>0</v>
      </c>
      <c r="R2968" t="s">
        <v>420</v>
      </c>
    </row>
    <row r="2969" spans="3:18" x14ac:dyDescent="0.3">
      <c r="C2969" t="s">
        <v>1807</v>
      </c>
      <c r="D2969" t="s">
        <v>366</v>
      </c>
      <c r="E2969">
        <v>220109</v>
      </c>
      <c r="H2969" t="s">
        <v>1296</v>
      </c>
      <c r="K2969">
        <v>0</v>
      </c>
      <c r="M2969">
        <v>0</v>
      </c>
      <c r="O2969">
        <v>0</v>
      </c>
    </row>
    <row r="2970" spans="3:18" x14ac:dyDescent="0.3">
      <c r="C2970" t="s">
        <v>1807</v>
      </c>
      <c r="D2970" t="s">
        <v>366</v>
      </c>
      <c r="E2970">
        <v>220139</v>
      </c>
      <c r="H2970" t="s">
        <v>1296</v>
      </c>
      <c r="K2970">
        <v>0</v>
      </c>
      <c r="M2970">
        <v>0</v>
      </c>
      <c r="O2970">
        <v>0</v>
      </c>
    </row>
    <row r="2971" spans="3:18" x14ac:dyDescent="0.3">
      <c r="E2971" t="s">
        <v>1297</v>
      </c>
      <c r="K2971">
        <v>0</v>
      </c>
      <c r="M2971">
        <v>0</v>
      </c>
      <c r="O2971">
        <v>0</v>
      </c>
      <c r="R2971" t="s">
        <v>420</v>
      </c>
    </row>
    <row r="2972" spans="3:18" x14ac:dyDescent="0.3">
      <c r="E2972" t="s">
        <v>1298</v>
      </c>
      <c r="K2972" s="37">
        <v>-2130494961.3099999</v>
      </c>
      <c r="M2972" s="37">
        <v>-2110402057.3199999</v>
      </c>
      <c r="O2972" s="37">
        <v>-20092903.989999998</v>
      </c>
      <c r="Q2972">
        <v>-1</v>
      </c>
      <c r="R2972" t="s">
        <v>403</v>
      </c>
    </row>
    <row r="2974" spans="3:18" x14ac:dyDescent="0.3">
      <c r="E2974" t="s">
        <v>1299</v>
      </c>
    </row>
    <row r="2975" spans="3:18" x14ac:dyDescent="0.3">
      <c r="C2975" t="s">
        <v>1807</v>
      </c>
      <c r="D2975" t="s">
        <v>366</v>
      </c>
      <c r="E2975">
        <v>380000</v>
      </c>
      <c r="H2975" t="s">
        <v>1302</v>
      </c>
      <c r="K2975" s="37">
        <v>-9550400</v>
      </c>
      <c r="M2975" s="37">
        <v>-8837650</v>
      </c>
      <c r="O2975" s="37">
        <v>-712750</v>
      </c>
      <c r="Q2975">
        <v>-8.1</v>
      </c>
    </row>
    <row r="2976" spans="3:18" x14ac:dyDescent="0.3">
      <c r="C2976" t="s">
        <v>1807</v>
      </c>
      <c r="D2976" t="s">
        <v>366</v>
      </c>
      <c r="E2976">
        <v>380002</v>
      </c>
      <c r="H2976" t="s">
        <v>2231</v>
      </c>
      <c r="K2976">
        <v>0</v>
      </c>
      <c r="M2976">
        <v>0</v>
      </c>
      <c r="O2976">
        <v>0</v>
      </c>
    </row>
    <row r="2977" spans="1:18" x14ac:dyDescent="0.3">
      <c r="K2977" s="37">
        <v>-9550400</v>
      </c>
      <c r="M2977" s="37">
        <v>-8837650</v>
      </c>
      <c r="O2977" s="37">
        <v>-712750</v>
      </c>
      <c r="Q2977">
        <v>-8.1</v>
      </c>
      <c r="R2977" t="s">
        <v>420</v>
      </c>
    </row>
    <row r="2978" spans="1:18" x14ac:dyDescent="0.3">
      <c r="C2978" t="s">
        <v>1807</v>
      </c>
      <c r="D2978" t="s">
        <v>366</v>
      </c>
      <c r="E2978">
        <v>380001</v>
      </c>
      <c r="H2978" t="s">
        <v>2232</v>
      </c>
      <c r="K2978">
        <v>0</v>
      </c>
      <c r="M2978">
        <v>0</v>
      </c>
      <c r="O2978">
        <v>0</v>
      </c>
    </row>
    <row r="2979" spans="1:18" x14ac:dyDescent="0.3">
      <c r="K2979">
        <v>0</v>
      </c>
      <c r="M2979">
        <v>0</v>
      </c>
      <c r="O2979">
        <v>0</v>
      </c>
      <c r="R2979" t="s">
        <v>420</v>
      </c>
    </row>
    <row r="2980" spans="1:18" x14ac:dyDescent="0.3">
      <c r="C2980" t="s">
        <v>1807</v>
      </c>
      <c r="D2980" t="s">
        <v>366</v>
      </c>
      <c r="E2980">
        <v>300000</v>
      </c>
      <c r="H2980" t="s">
        <v>1305</v>
      </c>
      <c r="K2980" s="37">
        <v>-2708665284</v>
      </c>
      <c r="M2980" s="37">
        <v>-2708665284</v>
      </c>
      <c r="O2980">
        <v>0</v>
      </c>
    </row>
    <row r="2981" spans="1:18" x14ac:dyDescent="0.3">
      <c r="E2981" t="s">
        <v>1306</v>
      </c>
      <c r="K2981" s="37">
        <v>-2708665284</v>
      </c>
      <c r="M2981" s="37">
        <v>-2708665284</v>
      </c>
      <c r="O2981">
        <v>0</v>
      </c>
      <c r="R2981" t="s">
        <v>420</v>
      </c>
    </row>
    <row r="2982" spans="1:18" x14ac:dyDescent="0.3">
      <c r="C2982" t="s">
        <v>1807</v>
      </c>
      <c r="D2982" t="s">
        <v>366</v>
      </c>
      <c r="E2982">
        <v>300001</v>
      </c>
      <c r="H2982" t="s">
        <v>2233</v>
      </c>
      <c r="K2982" s="37">
        <v>-250000000</v>
      </c>
      <c r="M2982" s="37">
        <v>-250000000</v>
      </c>
      <c r="O2982">
        <v>0</v>
      </c>
    </row>
    <row r="2983" spans="1:18" x14ac:dyDescent="0.3">
      <c r="K2983" s="37">
        <v>-250000000</v>
      </c>
      <c r="M2983" s="37">
        <v>-250000000</v>
      </c>
      <c r="O2983">
        <v>0</v>
      </c>
      <c r="R2983" t="s">
        <v>420</v>
      </c>
    </row>
    <row r="2984" spans="1:18" x14ac:dyDescent="0.3">
      <c r="C2984" t="s">
        <v>1807</v>
      </c>
      <c r="D2984" t="s">
        <v>366</v>
      </c>
      <c r="E2984">
        <v>399999</v>
      </c>
      <c r="H2984" t="s">
        <v>1307</v>
      </c>
      <c r="K2984" s="37">
        <v>1226494031.0599999</v>
      </c>
      <c r="M2984" s="37">
        <v>1226494031.0599999</v>
      </c>
      <c r="O2984">
        <v>0</v>
      </c>
    </row>
    <row r="2985" spans="1:18" x14ac:dyDescent="0.3">
      <c r="E2985" t="s">
        <v>1308</v>
      </c>
      <c r="K2985" s="37">
        <v>1226494031.0599999</v>
      </c>
      <c r="M2985" s="37">
        <v>1226494031.0599999</v>
      </c>
      <c r="O2985">
        <v>0</v>
      </c>
      <c r="R2985" t="s">
        <v>420</v>
      </c>
    </row>
    <row r="2986" spans="1:18" x14ac:dyDescent="0.3">
      <c r="K2986" s="37">
        <v>24245326.91</v>
      </c>
      <c r="M2986" s="37">
        <v>3049079.09</v>
      </c>
      <c r="O2986" s="37">
        <v>21196247.82</v>
      </c>
      <c r="Q2986">
        <v>695.2</v>
      </c>
      <c r="R2986" t="s">
        <v>420</v>
      </c>
    </row>
    <row r="2987" spans="1:18" x14ac:dyDescent="0.3">
      <c r="E2987" t="s">
        <v>1310</v>
      </c>
      <c r="K2987" s="37">
        <v>-1717476326.03</v>
      </c>
      <c r="M2987" s="37">
        <v>-1737959823.8499999</v>
      </c>
      <c r="O2987" s="37">
        <v>20483497.82</v>
      </c>
      <c r="Q2987">
        <v>1.2</v>
      </c>
      <c r="R2987" t="s">
        <v>403</v>
      </c>
    </row>
    <row r="2989" spans="1:18" x14ac:dyDescent="0.3">
      <c r="E2989" t="s">
        <v>1311</v>
      </c>
      <c r="K2989" s="37">
        <v>-3847971287.3400002</v>
      </c>
      <c r="M2989" s="37">
        <v>-3848361881.1700001</v>
      </c>
      <c r="O2989" s="37">
        <v>390593.83</v>
      </c>
      <c r="R2989" t="s">
        <v>1192</v>
      </c>
    </row>
    <row r="2992" spans="1:18" x14ac:dyDescent="0.3">
      <c r="A2992" t="s">
        <v>2979</v>
      </c>
    </row>
    <row r="2993" spans="1:18" x14ac:dyDescent="0.3">
      <c r="A2993" t="s">
        <v>2234</v>
      </c>
    </row>
    <row r="2995" spans="1:18" x14ac:dyDescent="0.3">
      <c r="A2995" t="s">
        <v>363</v>
      </c>
      <c r="F2995" t="s">
        <v>1807</v>
      </c>
      <c r="G2995" t="s">
        <v>365</v>
      </c>
      <c r="I2995" t="s">
        <v>366</v>
      </c>
      <c r="N2995" t="s">
        <v>367</v>
      </c>
      <c r="P2995" t="s">
        <v>60</v>
      </c>
    </row>
    <row r="2997" spans="1:18" x14ac:dyDescent="0.3">
      <c r="B2997" t="s">
        <v>368</v>
      </c>
      <c r="C2997" t="s">
        <v>369</v>
      </c>
      <c r="D2997" t="s">
        <v>370</v>
      </c>
      <c r="E2997" t="s">
        <v>371</v>
      </c>
      <c r="J2997" t="s">
        <v>372</v>
      </c>
      <c r="L2997" t="s">
        <v>373</v>
      </c>
      <c r="O2997" t="s">
        <v>374</v>
      </c>
      <c r="Q2997" t="s">
        <v>375</v>
      </c>
      <c r="R2997" t="s">
        <v>376</v>
      </c>
    </row>
    <row r="2998" spans="1:18" x14ac:dyDescent="0.3">
      <c r="B2998" t="s">
        <v>377</v>
      </c>
      <c r="C2998" t="s">
        <v>378</v>
      </c>
      <c r="D2998" t="s">
        <v>379</v>
      </c>
      <c r="J2998" t="s">
        <v>2974</v>
      </c>
      <c r="L2998" t="s">
        <v>380</v>
      </c>
      <c r="O2998" t="s">
        <v>382</v>
      </c>
      <c r="Q2998" t="s">
        <v>383</v>
      </c>
      <c r="R2998" t="s">
        <v>384</v>
      </c>
    </row>
    <row r="3000" spans="1:18" x14ac:dyDescent="0.3">
      <c r="E3000" t="s">
        <v>1313</v>
      </c>
    </row>
    <row r="3001" spans="1:18" x14ac:dyDescent="0.3">
      <c r="E3001" t="s">
        <v>1314</v>
      </c>
    </row>
    <row r="3002" spans="1:18" x14ac:dyDescent="0.3">
      <c r="E3002" t="s">
        <v>1315</v>
      </c>
    </row>
    <row r="3003" spans="1:18" x14ac:dyDescent="0.3">
      <c r="E3003" t="s">
        <v>1316</v>
      </c>
    </row>
    <row r="3004" spans="1:18" x14ac:dyDescent="0.3">
      <c r="C3004" t="s">
        <v>1807</v>
      </c>
      <c r="D3004" t="s">
        <v>366</v>
      </c>
      <c r="E3004">
        <v>400110</v>
      </c>
      <c r="H3004" t="s">
        <v>2235</v>
      </c>
      <c r="K3004">
        <v>0</v>
      </c>
      <c r="M3004">
        <v>0</v>
      </c>
      <c r="O3004">
        <v>0</v>
      </c>
    </row>
    <row r="3005" spans="1:18" x14ac:dyDescent="0.3">
      <c r="K3005">
        <v>0</v>
      </c>
      <c r="M3005">
        <v>0</v>
      </c>
      <c r="O3005">
        <v>0</v>
      </c>
      <c r="R3005" t="s">
        <v>1319</v>
      </c>
    </row>
    <row r="3006" spans="1:18" x14ac:dyDescent="0.3">
      <c r="C3006" t="s">
        <v>1807</v>
      </c>
      <c r="D3006" t="s">
        <v>366</v>
      </c>
      <c r="E3006">
        <v>400104</v>
      </c>
      <c r="H3006" t="s">
        <v>1320</v>
      </c>
      <c r="K3006">
        <v>0</v>
      </c>
      <c r="M3006">
        <v>0</v>
      </c>
      <c r="O3006">
        <v>0</v>
      </c>
    </row>
    <row r="3007" spans="1:18" x14ac:dyDescent="0.3">
      <c r="K3007">
        <v>0</v>
      </c>
      <c r="M3007">
        <v>0</v>
      </c>
      <c r="O3007">
        <v>0</v>
      </c>
      <c r="R3007" t="s">
        <v>1319</v>
      </c>
    </row>
    <row r="3008" spans="1:18" x14ac:dyDescent="0.3">
      <c r="C3008" t="s">
        <v>1807</v>
      </c>
      <c r="D3008" t="s">
        <v>366</v>
      </c>
      <c r="E3008">
        <v>400100</v>
      </c>
      <c r="H3008" t="s">
        <v>1321</v>
      </c>
      <c r="K3008" s="37">
        <v>-29239038.539999999</v>
      </c>
      <c r="M3008" s="37">
        <v>-25346868.32</v>
      </c>
      <c r="O3008" s="37">
        <v>-3892170.22</v>
      </c>
      <c r="Q3008">
        <v>-15.4</v>
      </c>
    </row>
    <row r="3009" spans="3:18" x14ac:dyDescent="0.3">
      <c r="C3009" t="s">
        <v>1807</v>
      </c>
      <c r="D3009" t="s">
        <v>366</v>
      </c>
      <c r="E3009">
        <v>400105</v>
      </c>
      <c r="H3009" t="s">
        <v>2236</v>
      </c>
      <c r="K3009" s="37">
        <v>-1031.25</v>
      </c>
      <c r="M3009" s="37">
        <v>-1031.25</v>
      </c>
      <c r="O3009">
        <v>0</v>
      </c>
    </row>
    <row r="3010" spans="3:18" x14ac:dyDescent="0.3">
      <c r="C3010" t="s">
        <v>1807</v>
      </c>
      <c r="D3010" t="s">
        <v>366</v>
      </c>
      <c r="E3010">
        <v>400111</v>
      </c>
      <c r="H3010" t="s">
        <v>2237</v>
      </c>
      <c r="K3010">
        <v>0</v>
      </c>
      <c r="M3010">
        <v>0</v>
      </c>
      <c r="O3010">
        <v>0</v>
      </c>
    </row>
    <row r="3011" spans="3:18" x14ac:dyDescent="0.3">
      <c r="C3011" t="s">
        <v>1807</v>
      </c>
      <c r="D3011" t="s">
        <v>366</v>
      </c>
      <c r="E3011">
        <v>400113</v>
      </c>
      <c r="H3011" t="s">
        <v>2238</v>
      </c>
      <c r="K3011">
        <v>0</v>
      </c>
      <c r="M3011">
        <v>0</v>
      </c>
      <c r="O3011">
        <v>0</v>
      </c>
    </row>
    <row r="3012" spans="3:18" x14ac:dyDescent="0.3">
      <c r="C3012" t="s">
        <v>1807</v>
      </c>
      <c r="D3012" t="s">
        <v>366</v>
      </c>
      <c r="E3012">
        <v>400115</v>
      </c>
      <c r="H3012" t="s">
        <v>1327</v>
      </c>
      <c r="K3012" s="37">
        <v>149478.14000000001</v>
      </c>
      <c r="M3012" s="37">
        <v>146343.23000000001</v>
      </c>
      <c r="O3012" s="37">
        <v>3134.91</v>
      </c>
      <c r="Q3012">
        <v>2.1</v>
      </c>
    </row>
    <row r="3013" spans="3:18" x14ac:dyDescent="0.3">
      <c r="C3013" t="s">
        <v>1807</v>
      </c>
      <c r="D3013" t="s">
        <v>366</v>
      </c>
      <c r="E3013">
        <v>400116</v>
      </c>
      <c r="H3013" t="s">
        <v>1327</v>
      </c>
      <c r="K3013">
        <v>0</v>
      </c>
      <c r="M3013">
        <v>0</v>
      </c>
      <c r="O3013">
        <v>0</v>
      </c>
    </row>
    <row r="3014" spans="3:18" x14ac:dyDescent="0.3">
      <c r="C3014" t="s">
        <v>1807</v>
      </c>
      <c r="D3014" t="s">
        <v>366</v>
      </c>
      <c r="E3014">
        <v>400117</v>
      </c>
      <c r="H3014" t="s">
        <v>2239</v>
      </c>
      <c r="K3014">
        <v>0</v>
      </c>
      <c r="M3014">
        <v>0</v>
      </c>
      <c r="O3014">
        <v>0</v>
      </c>
    </row>
    <row r="3015" spans="3:18" x14ac:dyDescent="0.3">
      <c r="C3015" t="s">
        <v>1807</v>
      </c>
      <c r="D3015" t="s">
        <v>366</v>
      </c>
      <c r="E3015">
        <v>400118</v>
      </c>
      <c r="H3015" t="s">
        <v>1329</v>
      </c>
      <c r="K3015">
        <v>0</v>
      </c>
      <c r="M3015">
        <v>0</v>
      </c>
      <c r="O3015">
        <v>0</v>
      </c>
    </row>
    <row r="3016" spans="3:18" x14ac:dyDescent="0.3">
      <c r="C3016" t="s">
        <v>1807</v>
      </c>
      <c r="D3016" t="s">
        <v>366</v>
      </c>
      <c r="E3016">
        <v>400119</v>
      </c>
      <c r="H3016" t="s">
        <v>2240</v>
      </c>
      <c r="K3016">
        <v>0</v>
      </c>
      <c r="M3016">
        <v>0</v>
      </c>
      <c r="O3016">
        <v>0</v>
      </c>
    </row>
    <row r="3017" spans="3:18" x14ac:dyDescent="0.3">
      <c r="E3017" t="s">
        <v>1322</v>
      </c>
      <c r="K3017" s="37">
        <v>-29090591.649999999</v>
      </c>
      <c r="M3017" s="37">
        <v>-25201556.34</v>
      </c>
      <c r="O3017" s="37">
        <v>-3889035.31</v>
      </c>
      <c r="Q3017">
        <v>-15.4</v>
      </c>
      <c r="R3017" t="s">
        <v>1319</v>
      </c>
    </row>
    <row r="3018" spans="3:18" x14ac:dyDescent="0.3">
      <c r="C3018" t="s">
        <v>1807</v>
      </c>
      <c r="D3018" t="s">
        <v>366</v>
      </c>
      <c r="E3018">
        <v>400101</v>
      </c>
      <c r="H3018" t="s">
        <v>1330</v>
      </c>
      <c r="K3018" s="37">
        <v>-1726209.83</v>
      </c>
      <c r="M3018" s="37">
        <v>-1726209.83</v>
      </c>
      <c r="O3018">
        <v>0</v>
      </c>
    </row>
    <row r="3019" spans="3:18" x14ac:dyDescent="0.3">
      <c r="C3019" t="s">
        <v>1807</v>
      </c>
      <c r="D3019" t="s">
        <v>366</v>
      </c>
      <c r="E3019">
        <v>400106</v>
      </c>
      <c r="H3019" t="s">
        <v>2241</v>
      </c>
      <c r="K3019">
        <v>0</v>
      </c>
      <c r="M3019">
        <v>0</v>
      </c>
      <c r="O3019">
        <v>0</v>
      </c>
    </row>
    <row r="3020" spans="3:18" x14ac:dyDescent="0.3">
      <c r="C3020" t="s">
        <v>1807</v>
      </c>
      <c r="D3020" t="s">
        <v>366</v>
      </c>
      <c r="E3020">
        <v>400112</v>
      </c>
      <c r="H3020" t="s">
        <v>2242</v>
      </c>
      <c r="K3020" s="37">
        <v>-23156.32</v>
      </c>
      <c r="M3020" s="37">
        <v>-21154.55</v>
      </c>
      <c r="O3020" s="37">
        <v>-2001.77</v>
      </c>
      <c r="Q3020">
        <v>-9.5</v>
      </c>
    </row>
    <row r="3021" spans="3:18" x14ac:dyDescent="0.3">
      <c r="C3021" t="s">
        <v>1807</v>
      </c>
      <c r="D3021" t="s">
        <v>366</v>
      </c>
      <c r="E3021">
        <v>400114</v>
      </c>
      <c r="H3021" t="s">
        <v>2243</v>
      </c>
      <c r="K3021">
        <v>0</v>
      </c>
      <c r="M3021">
        <v>0</v>
      </c>
      <c r="O3021">
        <v>0</v>
      </c>
    </row>
    <row r="3022" spans="3:18" x14ac:dyDescent="0.3">
      <c r="E3022" t="s">
        <v>1331</v>
      </c>
      <c r="K3022" s="37">
        <v>-1749366.15</v>
      </c>
      <c r="M3022" s="37">
        <v>-1747364.38</v>
      </c>
      <c r="O3022" s="37">
        <v>-2001.77</v>
      </c>
      <c r="Q3022">
        <v>-0.1</v>
      </c>
      <c r="R3022" t="s">
        <v>1319</v>
      </c>
    </row>
    <row r="3023" spans="3:18" x14ac:dyDescent="0.3">
      <c r="C3023" t="s">
        <v>1807</v>
      </c>
      <c r="D3023" t="s">
        <v>366</v>
      </c>
      <c r="E3023">
        <v>400200</v>
      </c>
      <c r="H3023" t="s">
        <v>1335</v>
      </c>
      <c r="K3023">
        <v>0</v>
      </c>
      <c r="M3023">
        <v>0</v>
      </c>
      <c r="O3023">
        <v>0</v>
      </c>
    </row>
    <row r="3024" spans="3:18" x14ac:dyDescent="0.3">
      <c r="C3024" t="s">
        <v>1807</v>
      </c>
      <c r="D3024" t="s">
        <v>366</v>
      </c>
      <c r="E3024">
        <v>400201</v>
      </c>
      <c r="H3024" t="s">
        <v>1336</v>
      </c>
      <c r="K3024" s="37">
        <v>-349491.95</v>
      </c>
      <c r="M3024" s="37">
        <v>-316011.58</v>
      </c>
      <c r="O3024" s="37">
        <v>-33480.370000000003</v>
      </c>
      <c r="Q3024">
        <v>-10.6</v>
      </c>
    </row>
    <row r="3025" spans="3:18" x14ac:dyDescent="0.3">
      <c r="E3025" t="s">
        <v>1338</v>
      </c>
      <c r="K3025" s="37">
        <v>-349491.95</v>
      </c>
      <c r="M3025" s="37">
        <v>-316011.58</v>
      </c>
      <c r="O3025" s="37">
        <v>-33480.370000000003</v>
      </c>
      <c r="Q3025">
        <v>-10.6</v>
      </c>
      <c r="R3025" t="s">
        <v>1319</v>
      </c>
    </row>
    <row r="3026" spans="3:18" x14ac:dyDescent="0.3">
      <c r="C3026" t="s">
        <v>1807</v>
      </c>
      <c r="D3026" t="s">
        <v>366</v>
      </c>
      <c r="E3026">
        <v>400203</v>
      </c>
      <c r="H3026" t="s">
        <v>1339</v>
      </c>
      <c r="K3026">
        <v>0</v>
      </c>
      <c r="M3026">
        <v>0</v>
      </c>
      <c r="O3026">
        <v>0</v>
      </c>
    </row>
    <row r="3027" spans="3:18" x14ac:dyDescent="0.3">
      <c r="E3027" t="s">
        <v>1340</v>
      </c>
      <c r="K3027">
        <v>0</v>
      </c>
      <c r="M3027">
        <v>0</v>
      </c>
      <c r="O3027">
        <v>0</v>
      </c>
      <c r="R3027" t="s">
        <v>1319</v>
      </c>
    </row>
    <row r="3028" spans="3:18" x14ac:dyDescent="0.3">
      <c r="C3028" t="s">
        <v>1807</v>
      </c>
      <c r="D3028" t="s">
        <v>366</v>
      </c>
      <c r="E3028">
        <v>400204</v>
      </c>
      <c r="H3028" t="s">
        <v>1341</v>
      </c>
      <c r="K3028">
        <v>0</v>
      </c>
      <c r="M3028">
        <v>0</v>
      </c>
      <c r="O3028">
        <v>0</v>
      </c>
    </row>
    <row r="3029" spans="3:18" x14ac:dyDescent="0.3">
      <c r="K3029">
        <v>0</v>
      </c>
      <c r="M3029">
        <v>0</v>
      </c>
      <c r="O3029">
        <v>0</v>
      </c>
      <c r="R3029" t="s">
        <v>1319</v>
      </c>
    </row>
    <row r="3030" spans="3:18" x14ac:dyDescent="0.3">
      <c r="C3030" t="s">
        <v>1807</v>
      </c>
      <c r="D3030" t="s">
        <v>366</v>
      </c>
      <c r="E3030">
        <v>400102</v>
      </c>
      <c r="H3030" t="s">
        <v>1342</v>
      </c>
      <c r="K3030" s="37">
        <v>-3814651.39</v>
      </c>
      <c r="M3030" s="37">
        <v>-2983398.9</v>
      </c>
      <c r="O3030" s="37">
        <v>-831252.49</v>
      </c>
      <c r="Q3030">
        <v>-27.9</v>
      </c>
    </row>
    <row r="3031" spans="3:18" x14ac:dyDescent="0.3">
      <c r="C3031" t="s">
        <v>1807</v>
      </c>
      <c r="D3031" t="s">
        <v>366</v>
      </c>
      <c r="E3031">
        <v>400103</v>
      </c>
      <c r="H3031" t="s">
        <v>1342</v>
      </c>
      <c r="K3031" s="37">
        <v>-1190631.57</v>
      </c>
      <c r="M3031" s="37">
        <v>-965676.08</v>
      </c>
      <c r="O3031" s="37">
        <v>-224955.49</v>
      </c>
      <c r="Q3031">
        <v>-23.3</v>
      </c>
    </row>
    <row r="3032" spans="3:18" x14ac:dyDescent="0.3">
      <c r="C3032" t="s">
        <v>1807</v>
      </c>
      <c r="D3032" t="s">
        <v>366</v>
      </c>
      <c r="E3032">
        <v>400300</v>
      </c>
      <c r="H3032" t="s">
        <v>1343</v>
      </c>
      <c r="K3032">
        <v>0</v>
      </c>
      <c r="M3032">
        <v>0</v>
      </c>
      <c r="O3032">
        <v>0</v>
      </c>
    </row>
    <row r="3033" spans="3:18" x14ac:dyDescent="0.3">
      <c r="C3033" t="s">
        <v>1807</v>
      </c>
      <c r="D3033" t="s">
        <v>366</v>
      </c>
      <c r="E3033">
        <v>410703</v>
      </c>
      <c r="H3033" t="s">
        <v>1344</v>
      </c>
      <c r="K3033" s="37">
        <v>-9818.11</v>
      </c>
      <c r="M3033" s="37">
        <v>-7013.11</v>
      </c>
      <c r="O3033" s="37">
        <v>-2805</v>
      </c>
      <c r="Q3033">
        <v>-40</v>
      </c>
    </row>
    <row r="3034" spans="3:18" x14ac:dyDescent="0.3">
      <c r="E3034" t="s">
        <v>1345</v>
      </c>
      <c r="K3034" s="37">
        <v>-5015101.07</v>
      </c>
      <c r="M3034" s="37">
        <v>-3956088.09</v>
      </c>
      <c r="O3034" s="37">
        <v>-1059012.98</v>
      </c>
      <c r="Q3034">
        <v>-26.8</v>
      </c>
      <c r="R3034" t="s">
        <v>1319</v>
      </c>
    </row>
    <row r="3035" spans="3:18" x14ac:dyDescent="0.3">
      <c r="E3035" t="s">
        <v>1348</v>
      </c>
      <c r="K3035" s="37">
        <v>-36204550.82</v>
      </c>
      <c r="M3035" s="37">
        <v>-31221020.390000001</v>
      </c>
      <c r="O3035" s="37">
        <v>-4983530.43</v>
      </c>
      <c r="Q3035">
        <v>-16</v>
      </c>
      <c r="R3035" t="s">
        <v>1349</v>
      </c>
    </row>
    <row r="3036" spans="3:18" x14ac:dyDescent="0.3">
      <c r="C3036" t="s">
        <v>1807</v>
      </c>
      <c r="D3036" t="s">
        <v>366</v>
      </c>
      <c r="E3036">
        <v>400309</v>
      </c>
      <c r="H3036" t="s">
        <v>2244</v>
      </c>
      <c r="K3036">
        <v>0</v>
      </c>
      <c r="M3036">
        <v>0</v>
      </c>
      <c r="O3036">
        <v>0</v>
      </c>
    </row>
    <row r="3037" spans="3:18" x14ac:dyDescent="0.3">
      <c r="K3037">
        <v>0</v>
      </c>
      <c r="M3037">
        <v>0</v>
      </c>
      <c r="O3037">
        <v>0</v>
      </c>
      <c r="R3037" t="s">
        <v>1319</v>
      </c>
    </row>
    <row r="3038" spans="3:18" x14ac:dyDescent="0.3">
      <c r="E3038" t="s">
        <v>1356</v>
      </c>
    </row>
    <row r="3039" spans="3:18" x14ac:dyDescent="0.3">
      <c r="C3039" t="s">
        <v>1807</v>
      </c>
      <c r="D3039" t="s">
        <v>366</v>
      </c>
      <c r="E3039">
        <v>400405</v>
      </c>
      <c r="H3039" t="s">
        <v>2245</v>
      </c>
      <c r="K3039">
        <v>0</v>
      </c>
      <c r="M3039">
        <v>0</v>
      </c>
      <c r="O3039">
        <v>0</v>
      </c>
    </row>
    <row r="3040" spans="3:18" x14ac:dyDescent="0.3">
      <c r="K3040">
        <v>0</v>
      </c>
      <c r="M3040">
        <v>0</v>
      </c>
      <c r="O3040">
        <v>0</v>
      </c>
      <c r="R3040" t="s">
        <v>1360</v>
      </c>
    </row>
    <row r="3041" spans="3:18" x14ac:dyDescent="0.3">
      <c r="C3041" t="s">
        <v>1807</v>
      </c>
      <c r="D3041" t="s">
        <v>366</v>
      </c>
      <c r="E3041">
        <v>400308</v>
      </c>
      <c r="H3041" t="s">
        <v>2246</v>
      </c>
      <c r="K3041">
        <v>0</v>
      </c>
      <c r="M3041">
        <v>0</v>
      </c>
      <c r="O3041">
        <v>0</v>
      </c>
    </row>
    <row r="3042" spans="3:18" x14ac:dyDescent="0.3">
      <c r="K3042">
        <v>0</v>
      </c>
      <c r="M3042">
        <v>0</v>
      </c>
      <c r="O3042">
        <v>0</v>
      </c>
      <c r="R3042" t="s">
        <v>1360</v>
      </c>
    </row>
    <row r="3043" spans="3:18" x14ac:dyDescent="0.3">
      <c r="C3043" t="s">
        <v>1807</v>
      </c>
      <c r="D3043" t="s">
        <v>366</v>
      </c>
      <c r="E3043">
        <v>400301</v>
      </c>
      <c r="H3043" t="s">
        <v>1357</v>
      </c>
      <c r="K3043" s="37">
        <v>-715585.77</v>
      </c>
      <c r="M3043" s="37">
        <v>-466324.41</v>
      </c>
      <c r="O3043" s="37">
        <v>-249261.36</v>
      </c>
      <c r="Q3043">
        <v>-53.5</v>
      </c>
    </row>
    <row r="3044" spans="3:18" x14ac:dyDescent="0.3">
      <c r="C3044" t="s">
        <v>1807</v>
      </c>
      <c r="D3044" t="s">
        <v>366</v>
      </c>
      <c r="E3044">
        <v>400306</v>
      </c>
      <c r="H3044" t="s">
        <v>1358</v>
      </c>
      <c r="K3044">
        <v>0</v>
      </c>
      <c r="M3044">
        <v>0</v>
      </c>
      <c r="O3044">
        <v>0</v>
      </c>
    </row>
    <row r="3045" spans="3:18" x14ac:dyDescent="0.3">
      <c r="E3045" t="s">
        <v>1359</v>
      </c>
      <c r="K3045" s="37">
        <v>-715585.77</v>
      </c>
      <c r="M3045" s="37">
        <v>-466324.41</v>
      </c>
      <c r="O3045" s="37">
        <v>-249261.36</v>
      </c>
      <c r="Q3045">
        <v>-53.5</v>
      </c>
      <c r="R3045" t="s">
        <v>1360</v>
      </c>
    </row>
    <row r="3046" spans="3:18" x14ac:dyDescent="0.3">
      <c r="C3046" t="s">
        <v>1807</v>
      </c>
      <c r="D3046" t="s">
        <v>366</v>
      </c>
      <c r="E3046">
        <v>400302</v>
      </c>
      <c r="H3046" t="s">
        <v>1361</v>
      </c>
      <c r="K3046">
        <v>0</v>
      </c>
      <c r="M3046">
        <v>0</v>
      </c>
      <c r="O3046">
        <v>0</v>
      </c>
    </row>
    <row r="3047" spans="3:18" x14ac:dyDescent="0.3">
      <c r="E3047" t="s">
        <v>1362</v>
      </c>
      <c r="K3047">
        <v>0</v>
      </c>
      <c r="M3047">
        <v>0</v>
      </c>
      <c r="O3047">
        <v>0</v>
      </c>
      <c r="R3047" t="s">
        <v>1360</v>
      </c>
    </row>
    <row r="3048" spans="3:18" x14ac:dyDescent="0.3">
      <c r="C3048" t="s">
        <v>1807</v>
      </c>
      <c r="D3048" t="s">
        <v>366</v>
      </c>
      <c r="E3048">
        <v>400303</v>
      </c>
      <c r="H3048" t="s">
        <v>1363</v>
      </c>
      <c r="K3048">
        <v>0</v>
      </c>
      <c r="M3048">
        <v>0</v>
      </c>
      <c r="O3048">
        <v>0</v>
      </c>
    </row>
    <row r="3049" spans="3:18" x14ac:dyDescent="0.3">
      <c r="E3049" t="s">
        <v>1364</v>
      </c>
      <c r="K3049">
        <v>0</v>
      </c>
      <c r="M3049">
        <v>0</v>
      </c>
      <c r="O3049">
        <v>0</v>
      </c>
      <c r="R3049" t="s">
        <v>1360</v>
      </c>
    </row>
    <row r="3050" spans="3:18" x14ac:dyDescent="0.3">
      <c r="C3050" t="s">
        <v>1807</v>
      </c>
      <c r="D3050" t="s">
        <v>366</v>
      </c>
      <c r="E3050">
        <v>400304</v>
      </c>
      <c r="H3050" t="s">
        <v>1365</v>
      </c>
      <c r="K3050">
        <v>0</v>
      </c>
      <c r="M3050">
        <v>0</v>
      </c>
      <c r="O3050">
        <v>0</v>
      </c>
    </row>
    <row r="3051" spans="3:18" x14ac:dyDescent="0.3">
      <c r="E3051" t="s">
        <v>1366</v>
      </c>
      <c r="K3051">
        <v>0</v>
      </c>
      <c r="M3051">
        <v>0</v>
      </c>
      <c r="O3051">
        <v>0</v>
      </c>
      <c r="R3051" t="s">
        <v>1360</v>
      </c>
    </row>
    <row r="3052" spans="3:18" x14ac:dyDescent="0.3">
      <c r="C3052" t="s">
        <v>1807</v>
      </c>
      <c r="D3052" t="s">
        <v>366</v>
      </c>
      <c r="E3052">
        <v>400305</v>
      </c>
      <c r="H3052" t="s">
        <v>1367</v>
      </c>
      <c r="K3052">
        <v>0</v>
      </c>
      <c r="M3052">
        <v>0</v>
      </c>
      <c r="O3052">
        <v>0</v>
      </c>
    </row>
    <row r="3053" spans="3:18" x14ac:dyDescent="0.3">
      <c r="E3053" t="s">
        <v>1368</v>
      </c>
      <c r="K3053">
        <v>0</v>
      </c>
      <c r="M3053">
        <v>0</v>
      </c>
      <c r="O3053">
        <v>0</v>
      </c>
      <c r="R3053" t="s">
        <v>1360</v>
      </c>
    </row>
    <row r="3054" spans="3:18" x14ac:dyDescent="0.3">
      <c r="C3054" t="s">
        <v>1807</v>
      </c>
      <c r="D3054" t="s">
        <v>366</v>
      </c>
      <c r="E3054">
        <v>400400</v>
      </c>
      <c r="H3054" t="s">
        <v>1369</v>
      </c>
      <c r="K3054">
        <v>0</v>
      </c>
      <c r="M3054">
        <v>0</v>
      </c>
      <c r="O3054">
        <v>0</v>
      </c>
    </row>
    <row r="3055" spans="3:18" x14ac:dyDescent="0.3">
      <c r="E3055" t="s">
        <v>1370</v>
      </c>
      <c r="K3055">
        <v>0</v>
      </c>
      <c r="M3055">
        <v>0</v>
      </c>
      <c r="O3055">
        <v>0</v>
      </c>
      <c r="R3055" t="s">
        <v>1360</v>
      </c>
    </row>
    <row r="3056" spans="3:18" x14ac:dyDescent="0.3">
      <c r="E3056" t="s">
        <v>2247</v>
      </c>
    </row>
    <row r="3057" spans="3:18" x14ac:dyDescent="0.3">
      <c r="C3057" t="s">
        <v>1807</v>
      </c>
      <c r="D3057" t="s">
        <v>366</v>
      </c>
      <c r="E3057">
        <v>400307</v>
      </c>
      <c r="H3057" t="s">
        <v>2248</v>
      </c>
      <c r="K3057">
        <v>0</v>
      </c>
      <c r="M3057">
        <v>0</v>
      </c>
      <c r="O3057">
        <v>0</v>
      </c>
    </row>
    <row r="3058" spans="3:18" x14ac:dyDescent="0.3">
      <c r="E3058" t="s">
        <v>2247</v>
      </c>
      <c r="K3058">
        <v>0</v>
      </c>
      <c r="M3058">
        <v>0</v>
      </c>
      <c r="O3058">
        <v>0</v>
      </c>
      <c r="R3058" t="s">
        <v>1360</v>
      </c>
    </row>
    <row r="3059" spans="3:18" x14ac:dyDescent="0.3">
      <c r="C3059" t="s">
        <v>1807</v>
      </c>
      <c r="D3059" t="s">
        <v>366</v>
      </c>
      <c r="E3059">
        <v>450000</v>
      </c>
      <c r="H3059" t="s">
        <v>1371</v>
      </c>
      <c r="K3059">
        <v>0</v>
      </c>
      <c r="M3059">
        <v>0</v>
      </c>
      <c r="O3059">
        <v>0</v>
      </c>
    </row>
    <row r="3060" spans="3:18" x14ac:dyDescent="0.3">
      <c r="E3060" t="s">
        <v>1372</v>
      </c>
      <c r="K3060">
        <v>0</v>
      </c>
      <c r="M3060">
        <v>0</v>
      </c>
      <c r="O3060">
        <v>0</v>
      </c>
      <c r="R3060" t="s">
        <v>1360</v>
      </c>
    </row>
    <row r="3061" spans="3:18" x14ac:dyDescent="0.3">
      <c r="E3061" t="s">
        <v>1373</v>
      </c>
      <c r="K3061" s="37">
        <v>-715585.77</v>
      </c>
      <c r="M3061" s="37">
        <v>-466324.41</v>
      </c>
      <c r="O3061" s="37">
        <v>-249261.36</v>
      </c>
      <c r="Q3061">
        <v>-53.5</v>
      </c>
      <c r="R3061" t="s">
        <v>1319</v>
      </c>
    </row>
    <row r="3062" spans="3:18" x14ac:dyDescent="0.3">
      <c r="C3062" t="s">
        <v>1807</v>
      </c>
      <c r="D3062" t="s">
        <v>366</v>
      </c>
      <c r="E3062">
        <v>400404</v>
      </c>
      <c r="H3062" t="s">
        <v>1374</v>
      </c>
      <c r="K3062">
        <v>0</v>
      </c>
      <c r="M3062">
        <v>0</v>
      </c>
      <c r="O3062">
        <v>0</v>
      </c>
    </row>
    <row r="3063" spans="3:18" x14ac:dyDescent="0.3">
      <c r="E3063" t="s">
        <v>1375</v>
      </c>
      <c r="K3063">
        <v>0</v>
      </c>
      <c r="M3063">
        <v>0</v>
      </c>
      <c r="O3063">
        <v>0</v>
      </c>
      <c r="R3063" t="s">
        <v>1360</v>
      </c>
    </row>
    <row r="3064" spans="3:18" x14ac:dyDescent="0.3">
      <c r="C3064" t="s">
        <v>1807</v>
      </c>
      <c r="D3064" t="s">
        <v>366</v>
      </c>
      <c r="E3064">
        <v>400401</v>
      </c>
      <c r="H3064" t="s">
        <v>1376</v>
      </c>
      <c r="K3064">
        <v>0</v>
      </c>
      <c r="M3064">
        <v>0</v>
      </c>
      <c r="O3064">
        <v>0</v>
      </c>
    </row>
    <row r="3065" spans="3:18" x14ac:dyDescent="0.3">
      <c r="C3065" t="s">
        <v>1807</v>
      </c>
      <c r="D3065" t="s">
        <v>366</v>
      </c>
      <c r="E3065">
        <v>400406</v>
      </c>
      <c r="H3065" t="s">
        <v>2249</v>
      </c>
      <c r="K3065">
        <v>0</v>
      </c>
      <c r="M3065">
        <v>0</v>
      </c>
      <c r="O3065">
        <v>0</v>
      </c>
    </row>
    <row r="3066" spans="3:18" x14ac:dyDescent="0.3">
      <c r="E3066" t="s">
        <v>1362</v>
      </c>
      <c r="K3066">
        <v>0</v>
      </c>
      <c r="M3066">
        <v>0</v>
      </c>
      <c r="O3066">
        <v>0</v>
      </c>
      <c r="R3066" t="s">
        <v>1360</v>
      </c>
    </row>
    <row r="3067" spans="3:18" x14ac:dyDescent="0.3">
      <c r="C3067" t="s">
        <v>1807</v>
      </c>
      <c r="D3067" t="s">
        <v>366</v>
      </c>
      <c r="E3067">
        <v>400402</v>
      </c>
      <c r="H3067" t="s">
        <v>1377</v>
      </c>
      <c r="K3067">
        <v>0</v>
      </c>
      <c r="M3067">
        <v>0</v>
      </c>
      <c r="O3067">
        <v>0</v>
      </c>
    </row>
    <row r="3068" spans="3:18" x14ac:dyDescent="0.3">
      <c r="E3068" t="s">
        <v>1378</v>
      </c>
      <c r="K3068">
        <v>0</v>
      </c>
      <c r="M3068">
        <v>0</v>
      </c>
      <c r="O3068">
        <v>0</v>
      </c>
      <c r="R3068" t="s">
        <v>1360</v>
      </c>
    </row>
    <row r="3069" spans="3:18" x14ac:dyDescent="0.3">
      <c r="C3069" t="s">
        <v>1807</v>
      </c>
      <c r="D3069" t="s">
        <v>366</v>
      </c>
      <c r="E3069">
        <v>400403</v>
      </c>
      <c r="H3069" t="s">
        <v>1379</v>
      </c>
      <c r="K3069">
        <v>0</v>
      </c>
      <c r="M3069">
        <v>0</v>
      </c>
      <c r="O3069">
        <v>0</v>
      </c>
    </row>
    <row r="3070" spans="3:18" x14ac:dyDescent="0.3">
      <c r="E3070" t="s">
        <v>1380</v>
      </c>
      <c r="K3070">
        <v>0</v>
      </c>
      <c r="M3070">
        <v>0</v>
      </c>
      <c r="O3070">
        <v>0</v>
      </c>
      <c r="R3070" t="s">
        <v>1360</v>
      </c>
    </row>
    <row r="3071" spans="3:18" x14ac:dyDescent="0.3">
      <c r="C3071" t="s">
        <v>1807</v>
      </c>
      <c r="D3071" t="s">
        <v>366</v>
      </c>
      <c r="E3071">
        <v>400501</v>
      </c>
      <c r="H3071" t="s">
        <v>1381</v>
      </c>
      <c r="K3071">
        <v>0</v>
      </c>
      <c r="M3071">
        <v>0</v>
      </c>
      <c r="O3071">
        <v>0</v>
      </c>
    </row>
    <row r="3072" spans="3:18" x14ac:dyDescent="0.3">
      <c r="E3072" t="s">
        <v>1382</v>
      </c>
      <c r="K3072">
        <v>0</v>
      </c>
      <c r="M3072">
        <v>0</v>
      </c>
      <c r="O3072">
        <v>0</v>
      </c>
      <c r="R3072" t="s">
        <v>1360</v>
      </c>
    </row>
    <row r="3073" spans="3:18" x14ac:dyDescent="0.3">
      <c r="C3073" t="s">
        <v>1807</v>
      </c>
      <c r="D3073" t="s">
        <v>366</v>
      </c>
      <c r="E3073">
        <v>400500</v>
      </c>
      <c r="H3073" t="s">
        <v>1383</v>
      </c>
      <c r="K3073" s="37">
        <v>-51016.83</v>
      </c>
      <c r="M3073" s="37">
        <v>-51016.83</v>
      </c>
      <c r="O3073">
        <v>0</v>
      </c>
    </row>
    <row r="3074" spans="3:18" x14ac:dyDescent="0.3">
      <c r="E3074" t="s">
        <v>1384</v>
      </c>
      <c r="K3074" s="37">
        <v>-51016.83</v>
      </c>
      <c r="M3074" s="37">
        <v>-51016.83</v>
      </c>
      <c r="O3074">
        <v>0</v>
      </c>
      <c r="R3074" t="s">
        <v>1360</v>
      </c>
    </row>
    <row r="3075" spans="3:18" x14ac:dyDescent="0.3">
      <c r="C3075" t="s">
        <v>1807</v>
      </c>
      <c r="D3075" t="s">
        <v>366</v>
      </c>
      <c r="E3075">
        <v>500150</v>
      </c>
      <c r="H3075" t="s">
        <v>2250</v>
      </c>
      <c r="K3075">
        <v>0</v>
      </c>
      <c r="M3075">
        <v>0</v>
      </c>
      <c r="O3075">
        <v>0</v>
      </c>
    </row>
    <row r="3076" spans="3:18" x14ac:dyDescent="0.3">
      <c r="C3076" t="s">
        <v>1807</v>
      </c>
      <c r="D3076" t="s">
        <v>366</v>
      </c>
      <c r="E3076">
        <v>500151</v>
      </c>
      <c r="H3076" t="s">
        <v>2251</v>
      </c>
      <c r="K3076">
        <v>0</v>
      </c>
      <c r="M3076">
        <v>0</v>
      </c>
      <c r="O3076">
        <v>0</v>
      </c>
    </row>
    <row r="3077" spans="3:18" x14ac:dyDescent="0.3">
      <c r="C3077" t="s">
        <v>1807</v>
      </c>
      <c r="D3077" t="s">
        <v>366</v>
      </c>
      <c r="E3077">
        <v>500152</v>
      </c>
      <c r="H3077" t="s">
        <v>2252</v>
      </c>
      <c r="K3077" s="37">
        <v>35711.78</v>
      </c>
      <c r="M3077" s="37">
        <v>35711.78</v>
      </c>
      <c r="O3077">
        <v>0</v>
      </c>
    </row>
    <row r="3078" spans="3:18" x14ac:dyDescent="0.3">
      <c r="E3078" t="s">
        <v>2253</v>
      </c>
      <c r="K3078" s="37">
        <v>35711.78</v>
      </c>
      <c r="M3078" s="37">
        <v>35711.78</v>
      </c>
      <c r="O3078">
        <v>0</v>
      </c>
      <c r="R3078" t="s">
        <v>1360</v>
      </c>
    </row>
    <row r="3079" spans="3:18" x14ac:dyDescent="0.3">
      <c r="E3079" t="s">
        <v>1385</v>
      </c>
      <c r="K3079" s="37">
        <v>-15305.05</v>
      </c>
      <c r="M3079" s="37">
        <v>-15305.05</v>
      </c>
      <c r="O3079">
        <v>0</v>
      </c>
      <c r="R3079" t="s">
        <v>1319</v>
      </c>
    </row>
    <row r="3080" spans="3:18" x14ac:dyDescent="0.3">
      <c r="C3080" t="s">
        <v>1807</v>
      </c>
      <c r="D3080" t="s">
        <v>366</v>
      </c>
      <c r="E3080">
        <v>400502</v>
      </c>
      <c r="H3080" t="s">
        <v>1386</v>
      </c>
      <c r="K3080">
        <v>0</v>
      </c>
      <c r="M3080">
        <v>0</v>
      </c>
      <c r="O3080">
        <v>0</v>
      </c>
    </row>
    <row r="3081" spans="3:18" x14ac:dyDescent="0.3">
      <c r="C3081" t="s">
        <v>1807</v>
      </c>
      <c r="D3081" t="s">
        <v>366</v>
      </c>
      <c r="E3081">
        <v>400503</v>
      </c>
      <c r="H3081" t="s">
        <v>1387</v>
      </c>
      <c r="K3081" s="37">
        <v>-960986.34</v>
      </c>
      <c r="M3081" s="37">
        <v>-813004.74</v>
      </c>
      <c r="O3081" s="37">
        <v>-147981.6</v>
      </c>
      <c r="Q3081">
        <v>-18.2</v>
      </c>
    </row>
    <row r="3082" spans="3:18" x14ac:dyDescent="0.3">
      <c r="C3082" t="s">
        <v>1807</v>
      </c>
      <c r="D3082" t="s">
        <v>366</v>
      </c>
      <c r="E3082">
        <v>400504</v>
      </c>
      <c r="H3082" t="s">
        <v>2254</v>
      </c>
      <c r="K3082" s="37">
        <v>-488542.51</v>
      </c>
      <c r="M3082">
        <v>0</v>
      </c>
      <c r="O3082" s="37">
        <v>-488542.51</v>
      </c>
    </row>
    <row r="3083" spans="3:18" x14ac:dyDescent="0.3">
      <c r="C3083" t="s">
        <v>1807</v>
      </c>
      <c r="D3083" t="s">
        <v>366</v>
      </c>
      <c r="E3083">
        <v>400505</v>
      </c>
      <c r="H3083" t="s">
        <v>2255</v>
      </c>
      <c r="K3083" s="37">
        <v>667234.62</v>
      </c>
      <c r="M3083" s="37">
        <v>564445.29</v>
      </c>
      <c r="O3083" s="37">
        <v>102789.33</v>
      </c>
      <c r="Q3083">
        <v>18.2</v>
      </c>
    </row>
    <row r="3084" spans="3:18" x14ac:dyDescent="0.3">
      <c r="C3084" t="s">
        <v>1807</v>
      </c>
      <c r="D3084" t="s">
        <v>366</v>
      </c>
      <c r="E3084">
        <v>400506</v>
      </c>
      <c r="H3084" t="s">
        <v>2256</v>
      </c>
      <c r="K3084">
        <v>0</v>
      </c>
      <c r="M3084">
        <v>0</v>
      </c>
      <c r="O3084">
        <v>0</v>
      </c>
    </row>
    <row r="3085" spans="3:18" x14ac:dyDescent="0.3">
      <c r="C3085" t="s">
        <v>1807</v>
      </c>
      <c r="D3085" t="s">
        <v>366</v>
      </c>
      <c r="E3085">
        <v>400507</v>
      </c>
      <c r="H3085" t="s">
        <v>2257</v>
      </c>
      <c r="K3085">
        <v>0</v>
      </c>
      <c r="M3085">
        <v>0</v>
      </c>
      <c r="O3085">
        <v>0</v>
      </c>
    </row>
    <row r="3086" spans="3:18" x14ac:dyDescent="0.3">
      <c r="E3086" t="s">
        <v>1388</v>
      </c>
      <c r="K3086" s="37">
        <v>-782294.23</v>
      </c>
      <c r="M3086" s="37">
        <v>-248559.45</v>
      </c>
      <c r="O3086" s="37">
        <v>-533734.78</v>
      </c>
      <c r="Q3086">
        <v>-214.7</v>
      </c>
      <c r="R3086" t="s">
        <v>1319</v>
      </c>
    </row>
    <row r="3087" spans="3:18" x14ac:dyDescent="0.3">
      <c r="E3087" t="s">
        <v>1389</v>
      </c>
      <c r="K3087" s="37">
        <v>-1513185.05</v>
      </c>
      <c r="M3087" s="37">
        <v>-730188.91</v>
      </c>
      <c r="O3087" s="37">
        <v>-782996.14</v>
      </c>
      <c r="Q3087">
        <v>-107.2</v>
      </c>
      <c r="R3087" t="s">
        <v>1349</v>
      </c>
    </row>
    <row r="3088" spans="3:18" x14ac:dyDescent="0.3">
      <c r="E3088" t="s">
        <v>1390</v>
      </c>
    </row>
    <row r="3089" spans="3:18" x14ac:dyDescent="0.3">
      <c r="C3089" t="s">
        <v>1807</v>
      </c>
      <c r="D3089" t="s">
        <v>366</v>
      </c>
      <c r="E3089">
        <v>410125</v>
      </c>
      <c r="H3089" t="s">
        <v>2258</v>
      </c>
      <c r="K3089" s="37">
        <v>-7123.34</v>
      </c>
      <c r="M3089" s="37">
        <v>-7123.34</v>
      </c>
      <c r="O3089">
        <v>0</v>
      </c>
    </row>
    <row r="3090" spans="3:18" x14ac:dyDescent="0.3">
      <c r="K3090" s="37">
        <v>-7123.34</v>
      </c>
      <c r="M3090" s="37">
        <v>-7123.34</v>
      </c>
      <c r="O3090">
        <v>0</v>
      </c>
      <c r="R3090" t="s">
        <v>1319</v>
      </c>
    </row>
    <row r="3091" spans="3:18" x14ac:dyDescent="0.3">
      <c r="C3091" t="s">
        <v>1807</v>
      </c>
      <c r="D3091" t="s">
        <v>366</v>
      </c>
      <c r="E3091">
        <v>410301</v>
      </c>
      <c r="H3091" t="s">
        <v>2259</v>
      </c>
      <c r="K3091">
        <v>0</v>
      </c>
      <c r="M3091">
        <v>0</v>
      </c>
      <c r="O3091">
        <v>0</v>
      </c>
    </row>
    <row r="3092" spans="3:18" x14ac:dyDescent="0.3">
      <c r="K3092">
        <v>0</v>
      </c>
      <c r="M3092">
        <v>0</v>
      </c>
      <c r="O3092">
        <v>0</v>
      </c>
      <c r="R3092" t="s">
        <v>1319</v>
      </c>
    </row>
    <row r="3093" spans="3:18" x14ac:dyDescent="0.3">
      <c r="C3093" t="s">
        <v>1807</v>
      </c>
      <c r="D3093" t="s">
        <v>366</v>
      </c>
      <c r="E3093">
        <v>410655</v>
      </c>
      <c r="H3093" t="s">
        <v>1393</v>
      </c>
      <c r="K3093">
        <v>0</v>
      </c>
      <c r="M3093">
        <v>0</v>
      </c>
      <c r="O3093">
        <v>0</v>
      </c>
    </row>
    <row r="3094" spans="3:18" x14ac:dyDescent="0.3">
      <c r="K3094">
        <v>0</v>
      </c>
      <c r="M3094">
        <v>0</v>
      </c>
      <c r="O3094">
        <v>0</v>
      </c>
      <c r="R3094" t="s">
        <v>1319</v>
      </c>
    </row>
    <row r="3095" spans="3:18" x14ac:dyDescent="0.3">
      <c r="C3095" t="s">
        <v>1807</v>
      </c>
      <c r="D3095" t="s">
        <v>366</v>
      </c>
      <c r="E3095">
        <v>410108</v>
      </c>
      <c r="H3095" t="s">
        <v>2260</v>
      </c>
      <c r="K3095">
        <v>0</v>
      </c>
      <c r="M3095">
        <v>0</v>
      </c>
      <c r="O3095">
        <v>0</v>
      </c>
    </row>
    <row r="3096" spans="3:18" x14ac:dyDescent="0.3">
      <c r="K3096">
        <v>0</v>
      </c>
      <c r="M3096">
        <v>0</v>
      </c>
      <c r="O3096">
        <v>0</v>
      </c>
      <c r="R3096" t="s">
        <v>1319</v>
      </c>
    </row>
    <row r="3097" spans="3:18" x14ac:dyDescent="0.3">
      <c r="C3097" t="s">
        <v>1807</v>
      </c>
      <c r="D3097" t="s">
        <v>366</v>
      </c>
      <c r="E3097">
        <v>410107</v>
      </c>
      <c r="H3097" t="s">
        <v>2261</v>
      </c>
      <c r="K3097">
        <v>0</v>
      </c>
      <c r="M3097">
        <v>0</v>
      </c>
      <c r="O3097">
        <v>0</v>
      </c>
    </row>
    <row r="3098" spans="3:18" x14ac:dyDescent="0.3">
      <c r="C3098" t="s">
        <v>1807</v>
      </c>
      <c r="D3098" t="s">
        <v>366</v>
      </c>
      <c r="E3098">
        <v>410122</v>
      </c>
      <c r="H3098" t="s">
        <v>2262</v>
      </c>
      <c r="K3098">
        <v>0</v>
      </c>
      <c r="M3098">
        <v>0</v>
      </c>
      <c r="O3098">
        <v>0</v>
      </c>
    </row>
    <row r="3099" spans="3:18" x14ac:dyDescent="0.3">
      <c r="C3099" t="s">
        <v>1807</v>
      </c>
      <c r="D3099" t="s">
        <v>366</v>
      </c>
      <c r="E3099">
        <v>410123</v>
      </c>
      <c r="H3099" t="s">
        <v>2263</v>
      </c>
      <c r="K3099">
        <v>0</v>
      </c>
      <c r="M3099">
        <v>0</v>
      </c>
      <c r="O3099">
        <v>0</v>
      </c>
    </row>
    <row r="3100" spans="3:18" x14ac:dyDescent="0.3">
      <c r="C3100" t="s">
        <v>1807</v>
      </c>
      <c r="D3100" t="s">
        <v>366</v>
      </c>
      <c r="E3100">
        <v>410124</v>
      </c>
      <c r="H3100" t="s">
        <v>2264</v>
      </c>
      <c r="K3100">
        <v>0</v>
      </c>
      <c r="M3100">
        <v>0</v>
      </c>
      <c r="O3100">
        <v>0</v>
      </c>
    </row>
    <row r="3101" spans="3:18" x14ac:dyDescent="0.3">
      <c r="C3101" t="s">
        <v>1807</v>
      </c>
      <c r="D3101" t="s">
        <v>366</v>
      </c>
      <c r="E3101">
        <v>410126</v>
      </c>
      <c r="H3101" t="s">
        <v>2265</v>
      </c>
      <c r="K3101">
        <v>0</v>
      </c>
      <c r="M3101">
        <v>0</v>
      </c>
      <c r="O3101">
        <v>0</v>
      </c>
    </row>
    <row r="3102" spans="3:18" x14ac:dyDescent="0.3">
      <c r="K3102">
        <v>0</v>
      </c>
      <c r="M3102">
        <v>0</v>
      </c>
      <c r="O3102">
        <v>0</v>
      </c>
      <c r="R3102" t="s">
        <v>1319</v>
      </c>
    </row>
    <row r="3103" spans="3:18" x14ac:dyDescent="0.3">
      <c r="C3103" t="s">
        <v>1807</v>
      </c>
      <c r="D3103" t="s">
        <v>366</v>
      </c>
      <c r="E3103">
        <v>410106</v>
      </c>
      <c r="H3103" t="s">
        <v>2266</v>
      </c>
      <c r="K3103">
        <v>0</v>
      </c>
      <c r="M3103">
        <v>0</v>
      </c>
      <c r="O3103">
        <v>0</v>
      </c>
    </row>
    <row r="3104" spans="3:18" x14ac:dyDescent="0.3">
      <c r="K3104">
        <v>0</v>
      </c>
      <c r="M3104">
        <v>0</v>
      </c>
      <c r="O3104">
        <v>0</v>
      </c>
      <c r="R3104" t="s">
        <v>1319</v>
      </c>
    </row>
    <row r="3105" spans="3:18" x14ac:dyDescent="0.3">
      <c r="C3105" t="s">
        <v>1807</v>
      </c>
      <c r="D3105" t="s">
        <v>366</v>
      </c>
      <c r="E3105">
        <v>410105</v>
      </c>
      <c r="H3105" t="s">
        <v>1394</v>
      </c>
      <c r="K3105">
        <v>0</v>
      </c>
      <c r="M3105">
        <v>0</v>
      </c>
      <c r="O3105">
        <v>0</v>
      </c>
    </row>
    <row r="3106" spans="3:18" x14ac:dyDescent="0.3">
      <c r="C3106" t="s">
        <v>1807</v>
      </c>
      <c r="D3106" t="s">
        <v>366</v>
      </c>
      <c r="E3106">
        <v>410119</v>
      </c>
      <c r="H3106" t="s">
        <v>2267</v>
      </c>
      <c r="K3106">
        <v>0</v>
      </c>
      <c r="M3106">
        <v>0</v>
      </c>
      <c r="O3106">
        <v>0</v>
      </c>
    </row>
    <row r="3107" spans="3:18" x14ac:dyDescent="0.3">
      <c r="C3107" t="s">
        <v>1807</v>
      </c>
      <c r="D3107" t="s">
        <v>366</v>
      </c>
      <c r="E3107">
        <v>410120</v>
      </c>
      <c r="H3107" t="s">
        <v>2268</v>
      </c>
      <c r="K3107">
        <v>0</v>
      </c>
      <c r="M3107">
        <v>0</v>
      </c>
      <c r="O3107">
        <v>0</v>
      </c>
    </row>
    <row r="3108" spans="3:18" x14ac:dyDescent="0.3">
      <c r="C3108" t="s">
        <v>1807</v>
      </c>
      <c r="D3108" t="s">
        <v>366</v>
      </c>
      <c r="E3108">
        <v>410121</v>
      </c>
      <c r="H3108" t="s">
        <v>2268</v>
      </c>
      <c r="K3108" s="37">
        <v>-11887.03</v>
      </c>
      <c r="M3108" s="37">
        <v>-11887.03</v>
      </c>
      <c r="O3108">
        <v>0</v>
      </c>
    </row>
    <row r="3109" spans="3:18" x14ac:dyDescent="0.3">
      <c r="K3109" s="37">
        <v>-11887.03</v>
      </c>
      <c r="M3109" s="37">
        <v>-11887.03</v>
      </c>
      <c r="O3109">
        <v>0</v>
      </c>
      <c r="R3109" t="s">
        <v>1319</v>
      </c>
    </row>
    <row r="3110" spans="3:18" x14ac:dyDescent="0.3">
      <c r="C3110" t="s">
        <v>1807</v>
      </c>
      <c r="D3110" t="s">
        <v>366</v>
      </c>
      <c r="E3110">
        <v>410104</v>
      </c>
      <c r="H3110" t="s">
        <v>1396</v>
      </c>
      <c r="K3110">
        <v>0</v>
      </c>
      <c r="M3110">
        <v>0</v>
      </c>
      <c r="O3110">
        <v>0</v>
      </c>
    </row>
    <row r="3111" spans="3:18" x14ac:dyDescent="0.3">
      <c r="C3111" t="s">
        <v>1807</v>
      </c>
      <c r="D3111" t="s">
        <v>366</v>
      </c>
      <c r="E3111">
        <v>410116</v>
      </c>
      <c r="H3111" t="s">
        <v>2269</v>
      </c>
      <c r="K3111">
        <v>0</v>
      </c>
      <c r="M3111">
        <v>0</v>
      </c>
      <c r="O3111">
        <v>0</v>
      </c>
    </row>
    <row r="3112" spans="3:18" x14ac:dyDescent="0.3">
      <c r="C3112" t="s">
        <v>1807</v>
      </c>
      <c r="D3112" t="s">
        <v>366</v>
      </c>
      <c r="E3112">
        <v>410117</v>
      </c>
      <c r="H3112" t="s">
        <v>2270</v>
      </c>
      <c r="K3112">
        <v>0</v>
      </c>
      <c r="M3112">
        <v>0</v>
      </c>
      <c r="O3112">
        <v>0</v>
      </c>
    </row>
    <row r="3113" spans="3:18" x14ac:dyDescent="0.3">
      <c r="C3113" t="s">
        <v>1807</v>
      </c>
      <c r="D3113" t="s">
        <v>366</v>
      </c>
      <c r="E3113">
        <v>410118</v>
      </c>
      <c r="H3113" t="s">
        <v>2271</v>
      </c>
      <c r="K3113">
        <v>0</v>
      </c>
      <c r="M3113">
        <v>0</v>
      </c>
      <c r="O3113">
        <v>0</v>
      </c>
    </row>
    <row r="3114" spans="3:18" x14ac:dyDescent="0.3">
      <c r="K3114">
        <v>0</v>
      </c>
      <c r="M3114">
        <v>0</v>
      </c>
      <c r="O3114">
        <v>0</v>
      </c>
      <c r="R3114" t="s">
        <v>1319</v>
      </c>
    </row>
    <row r="3115" spans="3:18" x14ac:dyDescent="0.3">
      <c r="C3115" t="s">
        <v>1807</v>
      </c>
      <c r="D3115" t="s">
        <v>366</v>
      </c>
      <c r="E3115">
        <v>410680</v>
      </c>
      <c r="H3115" t="s">
        <v>1398</v>
      </c>
      <c r="K3115">
        <v>0</v>
      </c>
      <c r="M3115">
        <v>0</v>
      </c>
      <c r="O3115">
        <v>0</v>
      </c>
    </row>
    <row r="3116" spans="3:18" x14ac:dyDescent="0.3">
      <c r="K3116">
        <v>0</v>
      </c>
      <c r="M3116">
        <v>0</v>
      </c>
      <c r="O3116">
        <v>0</v>
      </c>
      <c r="R3116" t="s">
        <v>1319</v>
      </c>
    </row>
    <row r="3117" spans="3:18" x14ac:dyDescent="0.3">
      <c r="C3117" t="s">
        <v>1807</v>
      </c>
      <c r="D3117" t="s">
        <v>366</v>
      </c>
      <c r="E3117">
        <v>410101</v>
      </c>
      <c r="H3117" t="s">
        <v>1399</v>
      </c>
      <c r="K3117">
        <v>0</v>
      </c>
      <c r="M3117">
        <v>0</v>
      </c>
      <c r="O3117">
        <v>0</v>
      </c>
    </row>
    <row r="3118" spans="3:18" x14ac:dyDescent="0.3">
      <c r="C3118" t="s">
        <v>1807</v>
      </c>
      <c r="D3118" t="s">
        <v>366</v>
      </c>
      <c r="E3118">
        <v>410103</v>
      </c>
      <c r="H3118" t="s">
        <v>1400</v>
      </c>
      <c r="K3118">
        <v>0</v>
      </c>
      <c r="M3118">
        <v>0</v>
      </c>
      <c r="O3118">
        <v>0</v>
      </c>
    </row>
    <row r="3119" spans="3:18" x14ac:dyDescent="0.3">
      <c r="C3119" t="s">
        <v>1807</v>
      </c>
      <c r="D3119" t="s">
        <v>366</v>
      </c>
      <c r="E3119">
        <v>410109</v>
      </c>
      <c r="H3119" t="s">
        <v>2272</v>
      </c>
      <c r="K3119" s="37">
        <v>-155487.79999999999</v>
      </c>
      <c r="M3119" s="37">
        <v>-155487.79999999999</v>
      </c>
      <c r="O3119">
        <v>0</v>
      </c>
    </row>
    <row r="3120" spans="3:18" x14ac:dyDescent="0.3">
      <c r="C3120" t="s">
        <v>1807</v>
      </c>
      <c r="D3120" t="s">
        <v>366</v>
      </c>
      <c r="E3120">
        <v>410113</v>
      </c>
      <c r="H3120" t="s">
        <v>2273</v>
      </c>
      <c r="K3120">
        <v>0</v>
      </c>
      <c r="M3120">
        <v>0</v>
      </c>
      <c r="O3120">
        <v>0</v>
      </c>
    </row>
    <row r="3121" spans="3:18" x14ac:dyDescent="0.3">
      <c r="C3121" t="s">
        <v>1807</v>
      </c>
      <c r="D3121" t="s">
        <v>366</v>
      </c>
      <c r="E3121">
        <v>410114</v>
      </c>
      <c r="H3121" t="s">
        <v>2274</v>
      </c>
      <c r="K3121">
        <v>0</v>
      </c>
      <c r="M3121">
        <v>0</v>
      </c>
      <c r="O3121">
        <v>0</v>
      </c>
    </row>
    <row r="3122" spans="3:18" x14ac:dyDescent="0.3">
      <c r="C3122" t="s">
        <v>1807</v>
      </c>
      <c r="D3122" t="s">
        <v>366</v>
      </c>
      <c r="E3122">
        <v>410701</v>
      </c>
      <c r="H3122" t="s">
        <v>1401</v>
      </c>
      <c r="K3122">
        <v>-107</v>
      </c>
      <c r="M3122">
        <v>-107</v>
      </c>
      <c r="O3122">
        <v>0</v>
      </c>
    </row>
    <row r="3123" spans="3:18" x14ac:dyDescent="0.3">
      <c r="C3123" t="s">
        <v>1807</v>
      </c>
      <c r="D3123" t="s">
        <v>366</v>
      </c>
      <c r="E3123">
        <v>410706</v>
      </c>
      <c r="H3123" t="s">
        <v>2275</v>
      </c>
      <c r="K3123">
        <v>0</v>
      </c>
      <c r="M3123">
        <v>0</v>
      </c>
      <c r="O3123">
        <v>0</v>
      </c>
    </row>
    <row r="3124" spans="3:18" x14ac:dyDescent="0.3">
      <c r="E3124" t="s">
        <v>1408</v>
      </c>
      <c r="K3124" s="37">
        <v>-155594.79999999999</v>
      </c>
      <c r="M3124" s="37">
        <v>-155594.79999999999</v>
      </c>
      <c r="O3124">
        <v>0</v>
      </c>
      <c r="R3124" t="s">
        <v>1319</v>
      </c>
    </row>
    <row r="3125" spans="3:18" x14ac:dyDescent="0.3">
      <c r="C3125" t="s">
        <v>1807</v>
      </c>
      <c r="D3125" t="s">
        <v>366</v>
      </c>
      <c r="E3125">
        <v>410704</v>
      </c>
      <c r="H3125" t="s">
        <v>2276</v>
      </c>
      <c r="K3125" s="37">
        <v>-1527452.91</v>
      </c>
      <c r="M3125" s="37">
        <v>-1527452.91</v>
      </c>
      <c r="O3125">
        <v>0</v>
      </c>
    </row>
    <row r="3126" spans="3:18" x14ac:dyDescent="0.3">
      <c r="K3126" s="37">
        <v>-1527452.91</v>
      </c>
      <c r="M3126" s="37">
        <v>-1527452.91</v>
      </c>
      <c r="O3126">
        <v>0</v>
      </c>
      <c r="R3126" t="s">
        <v>1319</v>
      </c>
    </row>
    <row r="3127" spans="3:18" x14ac:dyDescent="0.3">
      <c r="C3127" t="s">
        <v>1807</v>
      </c>
      <c r="D3127" t="s">
        <v>366</v>
      </c>
      <c r="E3127">
        <v>410100</v>
      </c>
      <c r="H3127" t="s">
        <v>1409</v>
      </c>
      <c r="K3127">
        <v>0</v>
      </c>
      <c r="M3127">
        <v>0</v>
      </c>
      <c r="O3127">
        <v>0</v>
      </c>
    </row>
    <row r="3128" spans="3:18" x14ac:dyDescent="0.3">
      <c r="C3128" t="s">
        <v>1807</v>
      </c>
      <c r="D3128" t="s">
        <v>366</v>
      </c>
      <c r="E3128">
        <v>410102</v>
      </c>
      <c r="H3128" t="s">
        <v>1410</v>
      </c>
      <c r="K3128">
        <v>0</v>
      </c>
      <c r="M3128">
        <v>0</v>
      </c>
      <c r="O3128">
        <v>0</v>
      </c>
    </row>
    <row r="3129" spans="3:18" x14ac:dyDescent="0.3">
      <c r="C3129" t="s">
        <v>1807</v>
      </c>
      <c r="D3129" t="s">
        <v>366</v>
      </c>
      <c r="E3129">
        <v>410110</v>
      </c>
      <c r="H3129" t="s">
        <v>2277</v>
      </c>
      <c r="K3129">
        <v>0</v>
      </c>
      <c r="M3129">
        <v>0</v>
      </c>
      <c r="O3129">
        <v>0</v>
      </c>
    </row>
    <row r="3130" spans="3:18" x14ac:dyDescent="0.3">
      <c r="C3130" t="s">
        <v>1807</v>
      </c>
      <c r="D3130" t="s">
        <v>366</v>
      </c>
      <c r="E3130">
        <v>410111</v>
      </c>
      <c r="H3130" t="s">
        <v>2278</v>
      </c>
      <c r="K3130">
        <v>0</v>
      </c>
      <c r="M3130">
        <v>0</v>
      </c>
      <c r="O3130">
        <v>0</v>
      </c>
    </row>
    <row r="3131" spans="3:18" x14ac:dyDescent="0.3">
      <c r="C3131" t="s">
        <v>1807</v>
      </c>
      <c r="D3131" t="s">
        <v>366</v>
      </c>
      <c r="E3131">
        <v>410112</v>
      </c>
      <c r="H3131" t="s">
        <v>2279</v>
      </c>
      <c r="K3131">
        <v>0</v>
      </c>
      <c r="M3131">
        <v>0</v>
      </c>
      <c r="O3131">
        <v>0</v>
      </c>
    </row>
    <row r="3132" spans="3:18" x14ac:dyDescent="0.3">
      <c r="C3132" t="s">
        <v>1807</v>
      </c>
      <c r="D3132" t="s">
        <v>366</v>
      </c>
      <c r="E3132">
        <v>410115</v>
      </c>
      <c r="H3132" t="s">
        <v>2280</v>
      </c>
      <c r="K3132">
        <v>0</v>
      </c>
      <c r="M3132">
        <v>0</v>
      </c>
      <c r="O3132">
        <v>0</v>
      </c>
    </row>
    <row r="3133" spans="3:18" x14ac:dyDescent="0.3">
      <c r="C3133" t="s">
        <v>1807</v>
      </c>
      <c r="D3133" t="s">
        <v>366</v>
      </c>
      <c r="E3133">
        <v>410650</v>
      </c>
      <c r="H3133" t="s">
        <v>1411</v>
      </c>
      <c r="K3133">
        <v>0</v>
      </c>
      <c r="M3133">
        <v>0</v>
      </c>
      <c r="O3133">
        <v>0</v>
      </c>
    </row>
    <row r="3134" spans="3:18" x14ac:dyDescent="0.3">
      <c r="C3134" t="s">
        <v>1807</v>
      </c>
      <c r="D3134" t="s">
        <v>366</v>
      </c>
      <c r="E3134">
        <v>410702</v>
      </c>
      <c r="H3134" t="s">
        <v>1412</v>
      </c>
      <c r="K3134">
        <v>-484</v>
      </c>
      <c r="M3134">
        <v>-484</v>
      </c>
      <c r="O3134">
        <v>0</v>
      </c>
    </row>
    <row r="3135" spans="3:18" x14ac:dyDescent="0.3">
      <c r="E3135" t="s">
        <v>1414</v>
      </c>
      <c r="K3135">
        <v>-484</v>
      </c>
      <c r="M3135">
        <v>-484</v>
      </c>
      <c r="O3135">
        <v>0</v>
      </c>
      <c r="R3135" t="s">
        <v>1319</v>
      </c>
    </row>
    <row r="3136" spans="3:18" x14ac:dyDescent="0.3">
      <c r="C3136" t="s">
        <v>1807</v>
      </c>
      <c r="D3136" t="s">
        <v>366</v>
      </c>
      <c r="E3136">
        <v>410705</v>
      </c>
      <c r="H3136" t="s">
        <v>2281</v>
      </c>
      <c r="K3136">
        <v>-115</v>
      </c>
      <c r="M3136">
        <v>-115</v>
      </c>
      <c r="O3136">
        <v>0</v>
      </c>
    </row>
    <row r="3137" spans="3:18" x14ac:dyDescent="0.3">
      <c r="K3137">
        <v>-115</v>
      </c>
      <c r="M3137">
        <v>-115</v>
      </c>
      <c r="O3137">
        <v>0</v>
      </c>
      <c r="R3137" t="s">
        <v>1319</v>
      </c>
    </row>
    <row r="3138" spans="3:18" x14ac:dyDescent="0.3">
      <c r="C3138" t="s">
        <v>1807</v>
      </c>
      <c r="D3138" t="s">
        <v>366</v>
      </c>
      <c r="E3138">
        <v>410200</v>
      </c>
      <c r="H3138" t="s">
        <v>1416</v>
      </c>
      <c r="K3138">
        <v>-500</v>
      </c>
      <c r="M3138">
        <v>-500</v>
      </c>
      <c r="O3138">
        <v>0</v>
      </c>
    </row>
    <row r="3139" spans="3:18" x14ac:dyDescent="0.3">
      <c r="C3139" t="s">
        <v>1807</v>
      </c>
      <c r="D3139" t="s">
        <v>366</v>
      </c>
      <c r="E3139">
        <v>410201</v>
      </c>
      <c r="H3139" t="s">
        <v>1417</v>
      </c>
      <c r="K3139">
        <v>0</v>
      </c>
      <c r="M3139">
        <v>0</v>
      </c>
      <c r="O3139">
        <v>0</v>
      </c>
    </row>
    <row r="3140" spans="3:18" x14ac:dyDescent="0.3">
      <c r="E3140" t="s">
        <v>1422</v>
      </c>
      <c r="K3140">
        <v>-500</v>
      </c>
      <c r="M3140">
        <v>-500</v>
      </c>
      <c r="O3140">
        <v>0</v>
      </c>
      <c r="R3140" t="s">
        <v>1319</v>
      </c>
    </row>
    <row r="3141" spans="3:18" x14ac:dyDescent="0.3">
      <c r="C3141" t="s">
        <v>1807</v>
      </c>
      <c r="D3141" t="s">
        <v>366</v>
      </c>
      <c r="E3141">
        <v>410300</v>
      </c>
      <c r="H3141" t="s">
        <v>1423</v>
      </c>
      <c r="K3141">
        <v>-950</v>
      </c>
      <c r="M3141">
        <v>-700</v>
      </c>
      <c r="O3141">
        <v>-250</v>
      </c>
      <c r="Q3141">
        <v>-35.700000000000003</v>
      </c>
    </row>
    <row r="3142" spans="3:18" x14ac:dyDescent="0.3">
      <c r="E3142" t="s">
        <v>1425</v>
      </c>
      <c r="K3142">
        <v>-950</v>
      </c>
      <c r="M3142">
        <v>-700</v>
      </c>
      <c r="O3142">
        <v>-250</v>
      </c>
      <c r="Q3142">
        <v>-35.700000000000003</v>
      </c>
      <c r="R3142" t="s">
        <v>1319</v>
      </c>
    </row>
    <row r="3143" spans="3:18" x14ac:dyDescent="0.3">
      <c r="C3143" t="s">
        <v>1807</v>
      </c>
      <c r="D3143" t="s">
        <v>366</v>
      </c>
      <c r="E3143">
        <v>410600</v>
      </c>
      <c r="H3143" t="s">
        <v>1426</v>
      </c>
      <c r="K3143">
        <v>0</v>
      </c>
      <c r="M3143">
        <v>0</v>
      </c>
      <c r="O3143">
        <v>0</v>
      </c>
    </row>
    <row r="3144" spans="3:18" x14ac:dyDescent="0.3">
      <c r="E3144" t="s">
        <v>1428</v>
      </c>
      <c r="K3144">
        <v>0</v>
      </c>
      <c r="M3144">
        <v>0</v>
      </c>
      <c r="O3144">
        <v>0</v>
      </c>
      <c r="R3144" t="s">
        <v>1319</v>
      </c>
    </row>
    <row r="3145" spans="3:18" x14ac:dyDescent="0.3">
      <c r="C3145" t="s">
        <v>1807</v>
      </c>
      <c r="D3145" t="s">
        <v>366</v>
      </c>
      <c r="E3145">
        <v>410500</v>
      </c>
      <c r="H3145" t="s">
        <v>1429</v>
      </c>
      <c r="K3145" s="37">
        <v>-14217.21</v>
      </c>
      <c r="M3145" s="37">
        <v>-14217.21</v>
      </c>
      <c r="O3145">
        <v>0</v>
      </c>
    </row>
    <row r="3146" spans="3:18" x14ac:dyDescent="0.3">
      <c r="E3146" t="s">
        <v>1430</v>
      </c>
      <c r="K3146" s="37">
        <v>-14217.21</v>
      </c>
      <c r="M3146" s="37">
        <v>-14217.21</v>
      </c>
      <c r="O3146">
        <v>0</v>
      </c>
      <c r="R3146" t="s">
        <v>1319</v>
      </c>
    </row>
    <row r="3147" spans="3:18" x14ac:dyDescent="0.3">
      <c r="E3147" t="s">
        <v>1431</v>
      </c>
    </row>
    <row r="3148" spans="3:18" x14ac:dyDescent="0.3">
      <c r="C3148" t="s">
        <v>1807</v>
      </c>
      <c r="D3148" t="s">
        <v>366</v>
      </c>
      <c r="E3148">
        <v>450001</v>
      </c>
      <c r="H3148" t="s">
        <v>1432</v>
      </c>
      <c r="K3148">
        <v>0</v>
      </c>
      <c r="M3148">
        <v>0</v>
      </c>
      <c r="O3148">
        <v>0</v>
      </c>
    </row>
    <row r="3149" spans="3:18" x14ac:dyDescent="0.3">
      <c r="E3149" t="s">
        <v>1431</v>
      </c>
      <c r="K3149">
        <v>0</v>
      </c>
      <c r="M3149">
        <v>0</v>
      </c>
      <c r="O3149">
        <v>0</v>
      </c>
      <c r="R3149" t="s">
        <v>1319</v>
      </c>
    </row>
    <row r="3150" spans="3:18" x14ac:dyDescent="0.3">
      <c r="C3150" t="s">
        <v>1807</v>
      </c>
      <c r="D3150" t="s">
        <v>366</v>
      </c>
      <c r="E3150">
        <v>410400</v>
      </c>
      <c r="H3150" t="s">
        <v>1433</v>
      </c>
      <c r="K3150">
        <v>0</v>
      </c>
      <c r="M3150">
        <v>0</v>
      </c>
      <c r="O3150">
        <v>0</v>
      </c>
    </row>
    <row r="3151" spans="3:18" x14ac:dyDescent="0.3">
      <c r="C3151" t="s">
        <v>1807</v>
      </c>
      <c r="D3151" t="s">
        <v>366</v>
      </c>
      <c r="E3151">
        <v>410401</v>
      </c>
      <c r="H3151" t="s">
        <v>2282</v>
      </c>
      <c r="K3151">
        <v>0</v>
      </c>
      <c r="M3151">
        <v>0</v>
      </c>
      <c r="O3151">
        <v>0</v>
      </c>
    </row>
    <row r="3152" spans="3:18" x14ac:dyDescent="0.3">
      <c r="C3152" t="s">
        <v>1807</v>
      </c>
      <c r="D3152" t="s">
        <v>366</v>
      </c>
      <c r="E3152">
        <v>410450</v>
      </c>
      <c r="H3152" t="s">
        <v>1434</v>
      </c>
      <c r="K3152" s="37">
        <v>-2678.38</v>
      </c>
      <c r="M3152" s="37">
        <v>-2678.38</v>
      </c>
      <c r="O3152">
        <v>0</v>
      </c>
    </row>
    <row r="3153" spans="3:18" x14ac:dyDescent="0.3">
      <c r="E3153" t="s">
        <v>1435</v>
      </c>
      <c r="K3153" s="37">
        <v>-2678.38</v>
      </c>
      <c r="M3153" s="37">
        <v>-2678.38</v>
      </c>
      <c r="O3153">
        <v>0</v>
      </c>
      <c r="R3153" t="s">
        <v>1319</v>
      </c>
    </row>
    <row r="3154" spans="3:18" x14ac:dyDescent="0.3">
      <c r="E3154" t="s">
        <v>1436</v>
      </c>
      <c r="K3154" s="37">
        <v>-1721002.67</v>
      </c>
      <c r="M3154" s="37">
        <v>-1720752.67</v>
      </c>
      <c r="O3154">
        <v>-250</v>
      </c>
      <c r="R3154" t="s">
        <v>1349</v>
      </c>
    </row>
    <row r="3155" spans="3:18" x14ac:dyDescent="0.3">
      <c r="E3155" t="s">
        <v>1437</v>
      </c>
    </row>
    <row r="3156" spans="3:18" x14ac:dyDescent="0.3">
      <c r="C3156" t="s">
        <v>1807</v>
      </c>
      <c r="D3156" t="s">
        <v>366</v>
      </c>
      <c r="E3156">
        <v>400107</v>
      </c>
      <c r="H3156" t="s">
        <v>2283</v>
      </c>
      <c r="K3156">
        <v>0</v>
      </c>
      <c r="M3156">
        <v>0</v>
      </c>
      <c r="O3156">
        <v>0</v>
      </c>
    </row>
    <row r="3157" spans="3:18" x14ac:dyDescent="0.3">
      <c r="K3157">
        <v>0</v>
      </c>
      <c r="M3157">
        <v>0</v>
      </c>
      <c r="O3157">
        <v>0</v>
      </c>
      <c r="R3157" t="s">
        <v>1319</v>
      </c>
    </row>
    <row r="3158" spans="3:18" x14ac:dyDescent="0.3">
      <c r="C3158" t="s">
        <v>1807</v>
      </c>
      <c r="D3158" t="s">
        <v>366</v>
      </c>
      <c r="E3158">
        <v>420700</v>
      </c>
      <c r="H3158" t="s">
        <v>1439</v>
      </c>
      <c r="K3158" s="37">
        <v>-11183541.210000001</v>
      </c>
      <c r="M3158" s="37">
        <v>-9560546.1899999995</v>
      </c>
      <c r="O3158" s="37">
        <v>-1622995.02</v>
      </c>
      <c r="Q3158">
        <v>-17</v>
      </c>
    </row>
    <row r="3159" spans="3:18" x14ac:dyDescent="0.3">
      <c r="C3159" t="s">
        <v>1807</v>
      </c>
      <c r="D3159" t="s">
        <v>366</v>
      </c>
      <c r="E3159">
        <v>430100</v>
      </c>
      <c r="H3159" t="s">
        <v>1440</v>
      </c>
      <c r="K3159">
        <v>0</v>
      </c>
      <c r="M3159">
        <v>0</v>
      </c>
      <c r="O3159">
        <v>0</v>
      </c>
    </row>
    <row r="3160" spans="3:18" x14ac:dyDescent="0.3">
      <c r="C3160" t="s">
        <v>1807</v>
      </c>
      <c r="D3160" t="s">
        <v>366</v>
      </c>
      <c r="E3160">
        <v>430101</v>
      </c>
      <c r="H3160" t="s">
        <v>1441</v>
      </c>
      <c r="K3160" s="37">
        <v>-32318.84</v>
      </c>
      <c r="M3160" s="37">
        <v>-25841.98</v>
      </c>
      <c r="O3160" s="37">
        <v>-6476.86</v>
      </c>
      <c r="Q3160">
        <v>-25.1</v>
      </c>
    </row>
    <row r="3161" spans="3:18" x14ac:dyDescent="0.3">
      <c r="E3161" t="s">
        <v>1444</v>
      </c>
      <c r="K3161" s="37">
        <v>-11215860.050000001</v>
      </c>
      <c r="M3161" s="37">
        <v>-9586388.1699999999</v>
      </c>
      <c r="O3161" s="37">
        <v>-1629471.88</v>
      </c>
      <c r="Q3161">
        <v>-17</v>
      </c>
      <c r="R3161" t="s">
        <v>1319</v>
      </c>
    </row>
    <row r="3162" spans="3:18" x14ac:dyDescent="0.3">
      <c r="C3162" t="s">
        <v>1807</v>
      </c>
      <c r="D3162" t="s">
        <v>366</v>
      </c>
      <c r="E3162">
        <v>430102</v>
      </c>
      <c r="H3162" t="s">
        <v>1445</v>
      </c>
      <c r="K3162">
        <v>0</v>
      </c>
      <c r="M3162">
        <v>0</v>
      </c>
      <c r="O3162">
        <v>0</v>
      </c>
    </row>
    <row r="3163" spans="3:18" x14ac:dyDescent="0.3">
      <c r="E3163" t="s">
        <v>1447</v>
      </c>
      <c r="K3163">
        <v>0</v>
      </c>
      <c r="M3163">
        <v>0</v>
      </c>
      <c r="O3163">
        <v>0</v>
      </c>
      <c r="R3163" t="s">
        <v>1319</v>
      </c>
    </row>
    <row r="3164" spans="3:18" x14ac:dyDescent="0.3">
      <c r="E3164" t="s">
        <v>1448</v>
      </c>
      <c r="K3164" s="37">
        <v>-11215860.050000001</v>
      </c>
      <c r="M3164" s="37">
        <v>-9586388.1699999999</v>
      </c>
      <c r="O3164" s="37">
        <v>-1629471.88</v>
      </c>
      <c r="Q3164">
        <v>-17</v>
      </c>
      <c r="R3164" t="s">
        <v>1349</v>
      </c>
    </row>
    <row r="3165" spans="3:18" x14ac:dyDescent="0.3">
      <c r="E3165" t="s">
        <v>1449</v>
      </c>
      <c r="K3165" s="37">
        <v>-50654598.590000004</v>
      </c>
      <c r="M3165" s="37">
        <v>-43258350.140000001</v>
      </c>
      <c r="O3165" s="37">
        <v>-7396248.4500000002</v>
      </c>
      <c r="Q3165">
        <v>-17.100000000000001</v>
      </c>
      <c r="R3165" t="s">
        <v>438</v>
      </c>
    </row>
    <row r="3166" spans="3:18" x14ac:dyDescent="0.3">
      <c r="C3166" t="s">
        <v>1807</v>
      </c>
      <c r="D3166" t="s">
        <v>366</v>
      </c>
      <c r="E3166">
        <v>400108</v>
      </c>
      <c r="H3166" t="s">
        <v>2284</v>
      </c>
      <c r="K3166">
        <v>0</v>
      </c>
      <c r="M3166">
        <v>0</v>
      </c>
      <c r="O3166">
        <v>0</v>
      </c>
    </row>
    <row r="3167" spans="3:18" x14ac:dyDescent="0.3">
      <c r="C3167" t="s">
        <v>1807</v>
      </c>
      <c r="D3167" t="s">
        <v>366</v>
      </c>
      <c r="E3167">
        <v>400109</v>
      </c>
      <c r="H3167" t="s">
        <v>2285</v>
      </c>
      <c r="K3167">
        <v>0</v>
      </c>
      <c r="M3167">
        <v>0</v>
      </c>
      <c r="O3167">
        <v>0</v>
      </c>
    </row>
    <row r="3168" spans="3:18" x14ac:dyDescent="0.3">
      <c r="C3168" t="s">
        <v>1807</v>
      </c>
      <c r="D3168" t="s">
        <v>366</v>
      </c>
      <c r="E3168">
        <v>440100</v>
      </c>
      <c r="H3168" t="s">
        <v>1450</v>
      </c>
      <c r="K3168">
        <v>0</v>
      </c>
      <c r="M3168">
        <v>0</v>
      </c>
      <c r="O3168">
        <v>0</v>
      </c>
    </row>
    <row r="3169" spans="3:18" x14ac:dyDescent="0.3">
      <c r="E3169" t="s">
        <v>1454</v>
      </c>
      <c r="K3169">
        <v>0</v>
      </c>
      <c r="M3169">
        <v>0</v>
      </c>
      <c r="O3169">
        <v>0</v>
      </c>
      <c r="R3169" t="s">
        <v>438</v>
      </c>
    </row>
    <row r="3170" spans="3:18" x14ac:dyDescent="0.3">
      <c r="E3170" t="s">
        <v>1455</v>
      </c>
      <c r="K3170" s="37">
        <v>-50654598.590000004</v>
      </c>
      <c r="M3170" s="37">
        <v>-43258350.140000001</v>
      </c>
      <c r="O3170" s="37">
        <v>-7396248.4500000002</v>
      </c>
      <c r="Q3170">
        <v>-17.100000000000001</v>
      </c>
      <c r="R3170" t="s">
        <v>420</v>
      </c>
    </row>
    <row r="3171" spans="3:18" x14ac:dyDescent="0.3">
      <c r="E3171" t="s">
        <v>1456</v>
      </c>
    </row>
    <row r="3172" spans="3:18" x14ac:dyDescent="0.3">
      <c r="C3172" t="s">
        <v>1807</v>
      </c>
      <c r="D3172" t="s">
        <v>366</v>
      </c>
      <c r="E3172">
        <v>420250</v>
      </c>
      <c r="H3172" t="s">
        <v>2286</v>
      </c>
      <c r="K3172">
        <v>0</v>
      </c>
      <c r="M3172">
        <v>0</v>
      </c>
      <c r="O3172">
        <v>0</v>
      </c>
    </row>
    <row r="3173" spans="3:18" x14ac:dyDescent="0.3">
      <c r="C3173" t="s">
        <v>1807</v>
      </c>
      <c r="D3173" t="s">
        <v>366</v>
      </c>
      <c r="E3173">
        <v>420251</v>
      </c>
      <c r="H3173" t="s">
        <v>2287</v>
      </c>
      <c r="K3173">
        <v>0</v>
      </c>
      <c r="M3173">
        <v>0</v>
      </c>
      <c r="O3173">
        <v>0</v>
      </c>
    </row>
    <row r="3174" spans="3:18" x14ac:dyDescent="0.3">
      <c r="C3174" t="s">
        <v>1807</v>
      </c>
      <c r="D3174" t="s">
        <v>366</v>
      </c>
      <c r="E3174">
        <v>420252</v>
      </c>
      <c r="H3174" t="s">
        <v>2288</v>
      </c>
      <c r="K3174">
        <v>0</v>
      </c>
      <c r="M3174">
        <v>0</v>
      </c>
      <c r="O3174">
        <v>0</v>
      </c>
    </row>
    <row r="3175" spans="3:18" x14ac:dyDescent="0.3">
      <c r="C3175" t="s">
        <v>1807</v>
      </c>
      <c r="D3175" t="s">
        <v>366</v>
      </c>
      <c r="E3175">
        <v>420253</v>
      </c>
      <c r="H3175" t="s">
        <v>2289</v>
      </c>
      <c r="K3175" s="37">
        <v>-8187415.8700000001</v>
      </c>
      <c r="M3175" s="37">
        <v>-7021171.5300000003</v>
      </c>
      <c r="O3175" s="37">
        <v>-1166244.3400000001</v>
      </c>
      <c r="Q3175">
        <v>-16.600000000000001</v>
      </c>
    </row>
    <row r="3176" spans="3:18" x14ac:dyDescent="0.3">
      <c r="C3176" t="s">
        <v>1807</v>
      </c>
      <c r="D3176" t="s">
        <v>366</v>
      </c>
      <c r="E3176">
        <v>420255</v>
      </c>
      <c r="H3176" t="s">
        <v>2290</v>
      </c>
      <c r="K3176">
        <v>0</v>
      </c>
      <c r="M3176">
        <v>0</v>
      </c>
      <c r="O3176">
        <v>0</v>
      </c>
    </row>
    <row r="3177" spans="3:18" x14ac:dyDescent="0.3">
      <c r="C3177" t="s">
        <v>1807</v>
      </c>
      <c r="D3177" t="s">
        <v>366</v>
      </c>
      <c r="E3177">
        <v>420256</v>
      </c>
      <c r="H3177" t="s">
        <v>2291</v>
      </c>
      <c r="K3177">
        <v>0</v>
      </c>
      <c r="M3177">
        <v>0</v>
      </c>
      <c r="O3177">
        <v>0</v>
      </c>
    </row>
    <row r="3178" spans="3:18" x14ac:dyDescent="0.3">
      <c r="C3178" t="s">
        <v>1807</v>
      </c>
      <c r="D3178" t="s">
        <v>366</v>
      </c>
      <c r="E3178">
        <v>420257</v>
      </c>
      <c r="H3178" t="s">
        <v>2292</v>
      </c>
      <c r="K3178">
        <v>0</v>
      </c>
      <c r="M3178">
        <v>0</v>
      </c>
      <c r="O3178">
        <v>0</v>
      </c>
    </row>
    <row r="3179" spans="3:18" x14ac:dyDescent="0.3">
      <c r="C3179" t="s">
        <v>1807</v>
      </c>
      <c r="D3179" t="s">
        <v>366</v>
      </c>
      <c r="E3179">
        <v>420258</v>
      </c>
      <c r="H3179" t="s">
        <v>2293</v>
      </c>
      <c r="K3179" s="37">
        <v>-1005233.31</v>
      </c>
      <c r="M3179" s="37">
        <v>-858677.85</v>
      </c>
      <c r="O3179" s="37">
        <v>-146555.46</v>
      </c>
      <c r="Q3179">
        <v>-17.100000000000001</v>
      </c>
    </row>
    <row r="3180" spans="3:18" x14ac:dyDescent="0.3">
      <c r="C3180" t="s">
        <v>1807</v>
      </c>
      <c r="D3180" t="s">
        <v>366</v>
      </c>
      <c r="E3180">
        <v>420650</v>
      </c>
      <c r="H3180" t="s">
        <v>1458</v>
      </c>
      <c r="K3180">
        <v>0</v>
      </c>
      <c r="M3180">
        <v>0</v>
      </c>
      <c r="O3180">
        <v>0</v>
      </c>
    </row>
    <row r="3181" spans="3:18" x14ac:dyDescent="0.3">
      <c r="C3181" t="s">
        <v>1807</v>
      </c>
      <c r="D3181" t="s">
        <v>366</v>
      </c>
      <c r="E3181">
        <v>420651</v>
      </c>
      <c r="H3181" t="s">
        <v>1459</v>
      </c>
      <c r="K3181">
        <v>0</v>
      </c>
      <c r="M3181">
        <v>0</v>
      </c>
      <c r="O3181">
        <v>0</v>
      </c>
    </row>
    <row r="3182" spans="3:18" x14ac:dyDescent="0.3">
      <c r="C3182" t="s">
        <v>1807</v>
      </c>
      <c r="D3182" t="s">
        <v>366</v>
      </c>
      <c r="E3182">
        <v>420652</v>
      </c>
      <c r="H3182" t="s">
        <v>1460</v>
      </c>
      <c r="K3182" s="37">
        <v>309035.07</v>
      </c>
      <c r="M3182" s="37">
        <v>309035.07</v>
      </c>
      <c r="O3182">
        <v>0</v>
      </c>
    </row>
    <row r="3183" spans="3:18" x14ac:dyDescent="0.3">
      <c r="C3183" t="s">
        <v>1807</v>
      </c>
      <c r="D3183" t="s">
        <v>366</v>
      </c>
      <c r="E3183">
        <v>420653</v>
      </c>
      <c r="H3183" t="s">
        <v>1461</v>
      </c>
      <c r="K3183">
        <v>0</v>
      </c>
      <c r="M3183">
        <v>0</v>
      </c>
      <c r="O3183">
        <v>0</v>
      </c>
    </row>
    <row r="3184" spans="3:18" x14ac:dyDescent="0.3">
      <c r="C3184" t="s">
        <v>1807</v>
      </c>
      <c r="D3184" t="s">
        <v>366</v>
      </c>
      <c r="E3184">
        <v>420654</v>
      </c>
      <c r="H3184" t="s">
        <v>1462</v>
      </c>
      <c r="K3184">
        <v>0</v>
      </c>
      <c r="M3184">
        <v>0</v>
      </c>
      <c r="O3184">
        <v>0</v>
      </c>
    </row>
    <row r="3185" spans="3:15" x14ac:dyDescent="0.3">
      <c r="C3185" t="s">
        <v>1807</v>
      </c>
      <c r="D3185" t="s">
        <v>366</v>
      </c>
      <c r="E3185">
        <v>420655</v>
      </c>
      <c r="H3185" t="s">
        <v>1463</v>
      </c>
      <c r="K3185">
        <v>0</v>
      </c>
      <c r="M3185">
        <v>0</v>
      </c>
      <c r="O3185">
        <v>0</v>
      </c>
    </row>
    <row r="3186" spans="3:15" x14ac:dyDescent="0.3">
      <c r="C3186" t="s">
        <v>1807</v>
      </c>
      <c r="D3186" t="s">
        <v>366</v>
      </c>
      <c r="E3186">
        <v>420656</v>
      </c>
      <c r="H3186" t="s">
        <v>1464</v>
      </c>
      <c r="K3186">
        <v>0</v>
      </c>
      <c r="M3186">
        <v>0</v>
      </c>
      <c r="O3186">
        <v>0</v>
      </c>
    </row>
    <row r="3187" spans="3:15" x14ac:dyDescent="0.3">
      <c r="C3187" t="s">
        <v>1807</v>
      </c>
      <c r="D3187" t="s">
        <v>366</v>
      </c>
      <c r="E3187">
        <v>420657</v>
      </c>
      <c r="H3187" t="s">
        <v>1465</v>
      </c>
      <c r="K3187">
        <v>0</v>
      </c>
      <c r="M3187">
        <v>0</v>
      </c>
      <c r="O3187">
        <v>0</v>
      </c>
    </row>
    <row r="3188" spans="3:15" x14ac:dyDescent="0.3">
      <c r="C3188" t="s">
        <v>1807</v>
      </c>
      <c r="D3188" t="s">
        <v>366</v>
      </c>
      <c r="E3188">
        <v>420658</v>
      </c>
      <c r="H3188" t="s">
        <v>1466</v>
      </c>
      <c r="K3188">
        <v>0</v>
      </c>
      <c r="M3188">
        <v>0</v>
      </c>
      <c r="O3188">
        <v>0</v>
      </c>
    </row>
    <row r="3189" spans="3:15" x14ac:dyDescent="0.3">
      <c r="C3189" t="s">
        <v>1807</v>
      </c>
      <c r="D3189" t="s">
        <v>366</v>
      </c>
      <c r="E3189">
        <v>420659</v>
      </c>
      <c r="H3189" t="s">
        <v>1467</v>
      </c>
      <c r="K3189">
        <v>0</v>
      </c>
      <c r="M3189">
        <v>0</v>
      </c>
      <c r="O3189">
        <v>0</v>
      </c>
    </row>
    <row r="3190" spans="3:15" x14ac:dyDescent="0.3">
      <c r="C3190" t="s">
        <v>1807</v>
      </c>
      <c r="D3190" t="s">
        <v>366</v>
      </c>
      <c r="E3190">
        <v>420660</v>
      </c>
      <c r="H3190" t="s">
        <v>2294</v>
      </c>
      <c r="K3190">
        <v>0</v>
      </c>
      <c r="M3190">
        <v>0</v>
      </c>
      <c r="O3190">
        <v>0</v>
      </c>
    </row>
    <row r="3191" spans="3:15" x14ac:dyDescent="0.3">
      <c r="C3191" t="s">
        <v>1807</v>
      </c>
      <c r="D3191" t="s">
        <v>366</v>
      </c>
      <c r="E3191">
        <v>420661</v>
      </c>
      <c r="H3191" t="s">
        <v>2295</v>
      </c>
      <c r="K3191">
        <v>0</v>
      </c>
      <c r="M3191">
        <v>0</v>
      </c>
      <c r="O3191">
        <v>0</v>
      </c>
    </row>
    <row r="3192" spans="3:15" x14ac:dyDescent="0.3">
      <c r="C3192" t="s">
        <v>1807</v>
      </c>
      <c r="D3192" t="s">
        <v>366</v>
      </c>
      <c r="E3192">
        <v>420662</v>
      </c>
      <c r="H3192" t="s">
        <v>2296</v>
      </c>
      <c r="K3192">
        <v>0</v>
      </c>
      <c r="M3192">
        <v>0</v>
      </c>
      <c r="O3192">
        <v>0</v>
      </c>
    </row>
    <row r="3193" spans="3:15" x14ac:dyDescent="0.3">
      <c r="C3193" t="s">
        <v>1807</v>
      </c>
      <c r="D3193" t="s">
        <v>366</v>
      </c>
      <c r="E3193">
        <v>420663</v>
      </c>
      <c r="H3193" t="s">
        <v>2297</v>
      </c>
      <c r="K3193">
        <v>0</v>
      </c>
      <c r="M3193">
        <v>0</v>
      </c>
      <c r="O3193">
        <v>0</v>
      </c>
    </row>
    <row r="3194" spans="3:15" x14ac:dyDescent="0.3">
      <c r="C3194" t="s">
        <v>1807</v>
      </c>
      <c r="D3194" t="s">
        <v>366</v>
      </c>
      <c r="E3194">
        <v>420664</v>
      </c>
      <c r="H3194" t="s">
        <v>2298</v>
      </c>
      <c r="K3194">
        <v>0</v>
      </c>
      <c r="M3194">
        <v>0</v>
      </c>
      <c r="O3194">
        <v>0</v>
      </c>
    </row>
    <row r="3195" spans="3:15" x14ac:dyDescent="0.3">
      <c r="C3195" t="s">
        <v>1807</v>
      </c>
      <c r="D3195" t="s">
        <v>366</v>
      </c>
      <c r="E3195">
        <v>420665</v>
      </c>
      <c r="H3195" t="s">
        <v>2299</v>
      </c>
      <c r="K3195">
        <v>0</v>
      </c>
      <c r="M3195">
        <v>0</v>
      </c>
      <c r="O3195">
        <v>0</v>
      </c>
    </row>
    <row r="3196" spans="3:15" x14ac:dyDescent="0.3">
      <c r="C3196" t="s">
        <v>1807</v>
      </c>
      <c r="D3196" t="s">
        <v>366</v>
      </c>
      <c r="E3196">
        <v>420670</v>
      </c>
      <c r="H3196" t="s">
        <v>1468</v>
      </c>
      <c r="K3196">
        <v>0</v>
      </c>
      <c r="M3196">
        <v>0</v>
      </c>
      <c r="O3196">
        <v>0</v>
      </c>
    </row>
    <row r="3197" spans="3:15" x14ac:dyDescent="0.3">
      <c r="C3197" t="s">
        <v>1807</v>
      </c>
      <c r="D3197" t="s">
        <v>366</v>
      </c>
      <c r="E3197">
        <v>420671</v>
      </c>
      <c r="H3197" t="s">
        <v>775</v>
      </c>
      <c r="K3197">
        <v>0</v>
      </c>
      <c r="M3197">
        <v>0</v>
      </c>
      <c r="O3197">
        <v>0</v>
      </c>
    </row>
    <row r="3198" spans="3:15" x14ac:dyDescent="0.3">
      <c r="C3198" t="s">
        <v>1807</v>
      </c>
      <c r="D3198" t="s">
        <v>366</v>
      </c>
      <c r="E3198">
        <v>420672</v>
      </c>
      <c r="H3198" t="s">
        <v>2300</v>
      </c>
      <c r="K3198">
        <v>0</v>
      </c>
      <c r="M3198">
        <v>0</v>
      </c>
      <c r="O3198">
        <v>0</v>
      </c>
    </row>
    <row r="3199" spans="3:15" x14ac:dyDescent="0.3">
      <c r="C3199" t="s">
        <v>1807</v>
      </c>
      <c r="D3199" t="s">
        <v>366</v>
      </c>
      <c r="E3199">
        <v>420673</v>
      </c>
      <c r="H3199" t="s">
        <v>2301</v>
      </c>
      <c r="K3199">
        <v>0</v>
      </c>
      <c r="M3199">
        <v>0</v>
      </c>
      <c r="O3199">
        <v>0</v>
      </c>
    </row>
    <row r="3200" spans="3:15" x14ac:dyDescent="0.3">
      <c r="C3200" t="s">
        <v>1807</v>
      </c>
      <c r="D3200" t="s">
        <v>366</v>
      </c>
      <c r="E3200">
        <v>420674</v>
      </c>
      <c r="H3200" t="s">
        <v>2302</v>
      </c>
      <c r="K3200">
        <v>0</v>
      </c>
      <c r="M3200">
        <v>0</v>
      </c>
      <c r="O3200">
        <v>0</v>
      </c>
    </row>
    <row r="3201" spans="3:18" x14ac:dyDescent="0.3">
      <c r="C3201" t="s">
        <v>1807</v>
      </c>
      <c r="D3201" t="s">
        <v>366</v>
      </c>
      <c r="E3201">
        <v>420675</v>
      </c>
      <c r="H3201" t="s">
        <v>2303</v>
      </c>
      <c r="K3201">
        <v>0</v>
      </c>
      <c r="M3201">
        <v>0</v>
      </c>
      <c r="O3201">
        <v>0</v>
      </c>
    </row>
    <row r="3202" spans="3:18" x14ac:dyDescent="0.3">
      <c r="C3202" t="s">
        <v>1807</v>
      </c>
      <c r="D3202" t="s">
        <v>366</v>
      </c>
      <c r="E3202">
        <v>420676</v>
      </c>
      <c r="H3202" t="s">
        <v>2304</v>
      </c>
      <c r="K3202" s="37">
        <v>69590.28</v>
      </c>
      <c r="M3202" s="37">
        <v>59414.34</v>
      </c>
      <c r="O3202" s="37">
        <v>10175.94</v>
      </c>
      <c r="Q3202">
        <v>17.100000000000001</v>
      </c>
    </row>
    <row r="3203" spans="3:18" x14ac:dyDescent="0.3">
      <c r="C3203" t="s">
        <v>1807</v>
      </c>
      <c r="D3203" t="s">
        <v>366</v>
      </c>
      <c r="E3203">
        <v>420677</v>
      </c>
      <c r="H3203" t="s">
        <v>2305</v>
      </c>
      <c r="K3203">
        <v>0</v>
      </c>
      <c r="M3203">
        <v>0</v>
      </c>
      <c r="O3203">
        <v>0</v>
      </c>
    </row>
    <row r="3204" spans="3:18" x14ac:dyDescent="0.3">
      <c r="C3204" t="s">
        <v>1807</v>
      </c>
      <c r="D3204" t="s">
        <v>366</v>
      </c>
      <c r="E3204">
        <v>420900</v>
      </c>
      <c r="H3204" t="s">
        <v>2306</v>
      </c>
      <c r="K3204" s="37">
        <v>-27017246.52</v>
      </c>
      <c r="M3204" s="37">
        <v>-23129662.379999999</v>
      </c>
      <c r="O3204" s="37">
        <v>-3887584.14</v>
      </c>
      <c r="Q3204">
        <v>-16.8</v>
      </c>
    </row>
    <row r="3205" spans="3:18" x14ac:dyDescent="0.3">
      <c r="C3205" t="s">
        <v>1807</v>
      </c>
      <c r="D3205" t="s">
        <v>366</v>
      </c>
      <c r="E3205">
        <v>420901</v>
      </c>
      <c r="H3205" t="s">
        <v>2307</v>
      </c>
      <c r="K3205">
        <v>0</v>
      </c>
      <c r="M3205">
        <v>0</v>
      </c>
      <c r="O3205">
        <v>0</v>
      </c>
    </row>
    <row r="3206" spans="3:18" x14ac:dyDescent="0.3">
      <c r="C3206" t="s">
        <v>1807</v>
      </c>
      <c r="D3206" t="s">
        <v>366</v>
      </c>
      <c r="E3206">
        <v>420902</v>
      </c>
      <c r="H3206" t="s">
        <v>2308</v>
      </c>
      <c r="K3206">
        <v>0</v>
      </c>
      <c r="M3206">
        <v>0</v>
      </c>
      <c r="O3206">
        <v>0</v>
      </c>
    </row>
    <row r="3207" spans="3:18" x14ac:dyDescent="0.3">
      <c r="C3207" t="s">
        <v>1807</v>
      </c>
      <c r="D3207" t="s">
        <v>366</v>
      </c>
      <c r="E3207">
        <v>420903</v>
      </c>
      <c r="H3207" t="s">
        <v>2309</v>
      </c>
      <c r="K3207">
        <v>0</v>
      </c>
      <c r="M3207">
        <v>0</v>
      </c>
      <c r="O3207">
        <v>0</v>
      </c>
    </row>
    <row r="3208" spans="3:18" x14ac:dyDescent="0.3">
      <c r="C3208" t="s">
        <v>1807</v>
      </c>
      <c r="D3208" t="s">
        <v>366</v>
      </c>
      <c r="E3208">
        <v>420904</v>
      </c>
      <c r="H3208" t="s">
        <v>2310</v>
      </c>
      <c r="K3208">
        <v>0</v>
      </c>
      <c r="M3208">
        <v>0</v>
      </c>
      <c r="O3208">
        <v>0</v>
      </c>
    </row>
    <row r="3209" spans="3:18" x14ac:dyDescent="0.3">
      <c r="E3209" t="s">
        <v>705</v>
      </c>
      <c r="K3209" s="37">
        <v>-35831270.350000001</v>
      </c>
      <c r="M3209" s="37">
        <v>-30641062.350000001</v>
      </c>
      <c r="O3209" s="37">
        <v>-5190208</v>
      </c>
      <c r="Q3209">
        <v>-16.899999999999999</v>
      </c>
      <c r="R3209" t="s">
        <v>438</v>
      </c>
    </row>
    <row r="3210" spans="3:18" x14ac:dyDescent="0.3">
      <c r="C3210" t="s">
        <v>1807</v>
      </c>
      <c r="D3210" t="s">
        <v>366</v>
      </c>
      <c r="E3210">
        <v>420402</v>
      </c>
      <c r="H3210" t="s">
        <v>2311</v>
      </c>
      <c r="K3210">
        <v>0</v>
      </c>
      <c r="M3210">
        <v>0</v>
      </c>
      <c r="O3210">
        <v>0</v>
      </c>
    </row>
    <row r="3211" spans="3:18" x14ac:dyDescent="0.3">
      <c r="C3211" t="s">
        <v>1807</v>
      </c>
      <c r="D3211" t="s">
        <v>366</v>
      </c>
      <c r="E3211">
        <v>420403</v>
      </c>
      <c r="H3211" t="s">
        <v>2312</v>
      </c>
      <c r="K3211">
        <v>0</v>
      </c>
      <c r="M3211">
        <v>0</v>
      </c>
      <c r="O3211">
        <v>0</v>
      </c>
    </row>
    <row r="3212" spans="3:18" x14ac:dyDescent="0.3">
      <c r="C3212" t="s">
        <v>1807</v>
      </c>
      <c r="D3212" t="s">
        <v>366</v>
      </c>
      <c r="E3212">
        <v>420825</v>
      </c>
      <c r="H3212" t="s">
        <v>2313</v>
      </c>
      <c r="K3212">
        <v>0</v>
      </c>
      <c r="M3212">
        <v>0</v>
      </c>
      <c r="O3212">
        <v>0</v>
      </c>
    </row>
    <row r="3213" spans="3:18" x14ac:dyDescent="0.3">
      <c r="C3213" t="s">
        <v>1807</v>
      </c>
      <c r="D3213" t="s">
        <v>366</v>
      </c>
      <c r="E3213">
        <v>420826</v>
      </c>
      <c r="H3213" t="s">
        <v>2314</v>
      </c>
      <c r="K3213">
        <v>0</v>
      </c>
      <c r="M3213">
        <v>0</v>
      </c>
      <c r="O3213">
        <v>0</v>
      </c>
    </row>
    <row r="3214" spans="3:18" x14ac:dyDescent="0.3">
      <c r="C3214" t="s">
        <v>1807</v>
      </c>
      <c r="D3214" t="s">
        <v>366</v>
      </c>
      <c r="E3214">
        <v>420827</v>
      </c>
      <c r="H3214" t="s">
        <v>2315</v>
      </c>
      <c r="K3214">
        <v>0</v>
      </c>
      <c r="M3214">
        <v>0</v>
      </c>
      <c r="O3214">
        <v>0</v>
      </c>
    </row>
    <row r="3215" spans="3:18" x14ac:dyDescent="0.3">
      <c r="C3215" t="s">
        <v>1807</v>
      </c>
      <c r="D3215" t="s">
        <v>366</v>
      </c>
      <c r="E3215">
        <v>420828</v>
      </c>
      <c r="H3215" t="s">
        <v>2316</v>
      </c>
      <c r="K3215">
        <v>0</v>
      </c>
      <c r="M3215">
        <v>0</v>
      </c>
      <c r="O3215">
        <v>0</v>
      </c>
    </row>
    <row r="3216" spans="3:18" x14ac:dyDescent="0.3">
      <c r="C3216" t="s">
        <v>1807</v>
      </c>
      <c r="D3216" t="s">
        <v>366</v>
      </c>
      <c r="E3216">
        <v>421203</v>
      </c>
      <c r="H3216" t="s">
        <v>1495</v>
      </c>
      <c r="K3216">
        <v>0</v>
      </c>
      <c r="M3216">
        <v>0</v>
      </c>
      <c r="O3216">
        <v>0</v>
      </c>
    </row>
    <row r="3217" spans="3:18" x14ac:dyDescent="0.3">
      <c r="E3217" t="s">
        <v>1495</v>
      </c>
      <c r="K3217">
        <v>0</v>
      </c>
      <c r="M3217">
        <v>0</v>
      </c>
      <c r="O3217">
        <v>0</v>
      </c>
      <c r="R3217" t="s">
        <v>438</v>
      </c>
    </row>
    <row r="3218" spans="3:18" x14ac:dyDescent="0.3">
      <c r="C3218" t="s">
        <v>1807</v>
      </c>
      <c r="D3218" t="s">
        <v>366</v>
      </c>
      <c r="E3218">
        <v>420206</v>
      </c>
      <c r="H3218" t="s">
        <v>1496</v>
      </c>
      <c r="K3218">
        <v>0</v>
      </c>
      <c r="M3218">
        <v>0</v>
      </c>
      <c r="O3218">
        <v>0</v>
      </c>
    </row>
    <row r="3219" spans="3:18" x14ac:dyDescent="0.3">
      <c r="C3219" t="s">
        <v>1807</v>
      </c>
      <c r="D3219" t="s">
        <v>366</v>
      </c>
      <c r="E3219">
        <v>420209</v>
      </c>
      <c r="H3219" t="s">
        <v>2317</v>
      </c>
      <c r="K3219">
        <v>0</v>
      </c>
      <c r="M3219">
        <v>0</v>
      </c>
      <c r="O3219">
        <v>0</v>
      </c>
    </row>
    <row r="3220" spans="3:18" x14ac:dyDescent="0.3">
      <c r="E3220" t="s">
        <v>1497</v>
      </c>
      <c r="K3220">
        <v>0</v>
      </c>
      <c r="M3220">
        <v>0</v>
      </c>
      <c r="O3220">
        <v>0</v>
      </c>
      <c r="R3220" t="s">
        <v>438</v>
      </c>
    </row>
    <row r="3221" spans="3:18" x14ac:dyDescent="0.3">
      <c r="C3221" t="s">
        <v>1807</v>
      </c>
      <c r="D3221" t="s">
        <v>366</v>
      </c>
      <c r="E3221">
        <v>420200</v>
      </c>
      <c r="H3221" t="s">
        <v>1498</v>
      </c>
      <c r="K3221">
        <v>0</v>
      </c>
      <c r="M3221">
        <v>0</v>
      </c>
      <c r="O3221">
        <v>0</v>
      </c>
    </row>
    <row r="3222" spans="3:18" x14ac:dyDescent="0.3">
      <c r="C3222" t="s">
        <v>1807</v>
      </c>
      <c r="D3222" t="s">
        <v>366</v>
      </c>
      <c r="E3222">
        <v>420201</v>
      </c>
      <c r="H3222" t="s">
        <v>1499</v>
      </c>
      <c r="K3222">
        <v>0</v>
      </c>
      <c r="M3222">
        <v>0</v>
      </c>
      <c r="O3222">
        <v>0</v>
      </c>
    </row>
    <row r="3223" spans="3:18" x14ac:dyDescent="0.3">
      <c r="C3223" t="s">
        <v>1807</v>
      </c>
      <c r="D3223" t="s">
        <v>366</v>
      </c>
      <c r="E3223">
        <v>420202</v>
      </c>
      <c r="H3223" t="s">
        <v>1500</v>
      </c>
      <c r="K3223">
        <v>0</v>
      </c>
      <c r="M3223">
        <v>0</v>
      </c>
      <c r="O3223">
        <v>0</v>
      </c>
    </row>
    <row r="3224" spans="3:18" x14ac:dyDescent="0.3">
      <c r="C3224" t="s">
        <v>1807</v>
      </c>
      <c r="D3224" t="s">
        <v>366</v>
      </c>
      <c r="E3224">
        <v>420203</v>
      </c>
      <c r="H3224" t="s">
        <v>1501</v>
      </c>
      <c r="K3224">
        <v>0</v>
      </c>
      <c r="M3224">
        <v>0</v>
      </c>
      <c r="O3224">
        <v>0</v>
      </c>
    </row>
    <row r="3225" spans="3:18" x14ac:dyDescent="0.3">
      <c r="C3225" t="s">
        <v>1807</v>
      </c>
      <c r="D3225" t="s">
        <v>366</v>
      </c>
      <c r="E3225">
        <v>420204</v>
      </c>
      <c r="H3225" t="s">
        <v>1502</v>
      </c>
      <c r="K3225">
        <v>0</v>
      </c>
      <c r="M3225">
        <v>0</v>
      </c>
      <c r="O3225">
        <v>0</v>
      </c>
    </row>
    <row r="3226" spans="3:18" x14ac:dyDescent="0.3">
      <c r="C3226" t="s">
        <v>1807</v>
      </c>
      <c r="D3226" t="s">
        <v>366</v>
      </c>
      <c r="E3226">
        <v>420205</v>
      </c>
      <c r="H3226" t="s">
        <v>1503</v>
      </c>
      <c r="K3226">
        <v>0</v>
      </c>
      <c r="M3226">
        <v>0</v>
      </c>
      <c r="O3226">
        <v>0</v>
      </c>
    </row>
    <row r="3227" spans="3:18" x14ac:dyDescent="0.3">
      <c r="E3227" t="s">
        <v>1504</v>
      </c>
      <c r="K3227">
        <v>0</v>
      </c>
      <c r="M3227">
        <v>0</v>
      </c>
      <c r="O3227">
        <v>0</v>
      </c>
      <c r="R3227" t="s">
        <v>438</v>
      </c>
    </row>
    <row r="3228" spans="3:18" x14ac:dyDescent="0.3">
      <c r="C3228" t="s">
        <v>1807</v>
      </c>
      <c r="D3228" t="s">
        <v>366</v>
      </c>
      <c r="E3228">
        <v>420100</v>
      </c>
      <c r="H3228" t="s">
        <v>1505</v>
      </c>
      <c r="K3228" s="37">
        <v>-1536601.24</v>
      </c>
      <c r="M3228" s="37">
        <v>-1465264.54</v>
      </c>
      <c r="O3228" s="37">
        <v>-71336.7</v>
      </c>
      <c r="Q3228">
        <v>-4.9000000000000004</v>
      </c>
    </row>
    <row r="3229" spans="3:18" x14ac:dyDescent="0.3">
      <c r="C3229" t="s">
        <v>1807</v>
      </c>
      <c r="D3229" t="s">
        <v>366</v>
      </c>
      <c r="E3229">
        <v>420210</v>
      </c>
      <c r="H3229" t="s">
        <v>2318</v>
      </c>
      <c r="K3229">
        <v>0</v>
      </c>
      <c r="M3229">
        <v>0</v>
      </c>
      <c r="O3229">
        <v>0</v>
      </c>
    </row>
    <row r="3230" spans="3:18" x14ac:dyDescent="0.3">
      <c r="C3230" t="s">
        <v>1807</v>
      </c>
      <c r="D3230" t="s">
        <v>366</v>
      </c>
      <c r="E3230">
        <v>420404</v>
      </c>
      <c r="H3230" t="s">
        <v>2319</v>
      </c>
      <c r="K3230">
        <v>0</v>
      </c>
      <c r="M3230">
        <v>0</v>
      </c>
      <c r="O3230">
        <v>0</v>
      </c>
    </row>
    <row r="3231" spans="3:18" x14ac:dyDescent="0.3">
      <c r="C3231" t="s">
        <v>1807</v>
      </c>
      <c r="D3231" t="s">
        <v>366</v>
      </c>
      <c r="E3231">
        <v>420405</v>
      </c>
      <c r="H3231" t="s">
        <v>2320</v>
      </c>
      <c r="K3231" s="37">
        <v>-11092.75</v>
      </c>
      <c r="M3231" s="37">
        <v>-11092.75</v>
      </c>
      <c r="O3231">
        <v>0</v>
      </c>
    </row>
    <row r="3232" spans="3:18" x14ac:dyDescent="0.3">
      <c r="C3232" t="s">
        <v>1807</v>
      </c>
      <c r="D3232" t="s">
        <v>366</v>
      </c>
      <c r="E3232">
        <v>420406</v>
      </c>
      <c r="H3232" t="s">
        <v>2321</v>
      </c>
      <c r="K3232">
        <v>0</v>
      </c>
      <c r="M3232">
        <v>0</v>
      </c>
      <c r="O3232">
        <v>0</v>
      </c>
    </row>
    <row r="3233" spans="3:18" x14ac:dyDescent="0.3">
      <c r="C3233" t="s">
        <v>1807</v>
      </c>
      <c r="D3233" t="s">
        <v>366</v>
      </c>
      <c r="E3233">
        <v>420407</v>
      </c>
      <c r="H3233" t="s">
        <v>2322</v>
      </c>
      <c r="K3233">
        <v>0</v>
      </c>
      <c r="M3233">
        <v>0</v>
      </c>
      <c r="O3233">
        <v>0</v>
      </c>
    </row>
    <row r="3234" spans="3:18" x14ac:dyDescent="0.3">
      <c r="C3234" t="s">
        <v>1807</v>
      </c>
      <c r="D3234" t="s">
        <v>366</v>
      </c>
      <c r="E3234">
        <v>420501</v>
      </c>
      <c r="H3234" t="s">
        <v>1506</v>
      </c>
      <c r="K3234">
        <v>0</v>
      </c>
      <c r="M3234">
        <v>0</v>
      </c>
      <c r="O3234">
        <v>0</v>
      </c>
    </row>
    <row r="3235" spans="3:18" x14ac:dyDescent="0.3">
      <c r="E3235" t="s">
        <v>1513</v>
      </c>
      <c r="K3235" s="37">
        <v>-1547693.99</v>
      </c>
      <c r="M3235" s="37">
        <v>-1476357.29</v>
      </c>
      <c r="O3235" s="37">
        <v>-71336.7</v>
      </c>
      <c r="Q3235">
        <v>-4.8</v>
      </c>
      <c r="R3235" t="s">
        <v>438</v>
      </c>
    </row>
    <row r="3236" spans="3:18" x14ac:dyDescent="0.3">
      <c r="C3236" t="s">
        <v>1807</v>
      </c>
      <c r="D3236" t="s">
        <v>366</v>
      </c>
      <c r="E3236">
        <v>420254</v>
      </c>
      <c r="H3236" t="s">
        <v>2323</v>
      </c>
      <c r="K3236" s="37">
        <v>-77772.740000000005</v>
      </c>
      <c r="M3236" s="37">
        <v>-77772.740000000005</v>
      </c>
      <c r="O3236">
        <v>0</v>
      </c>
    </row>
    <row r="3237" spans="3:18" x14ac:dyDescent="0.3">
      <c r="C3237" t="s">
        <v>1807</v>
      </c>
      <c r="D3237" t="s">
        <v>366</v>
      </c>
      <c r="E3237">
        <v>420300</v>
      </c>
      <c r="H3237" t="s">
        <v>1514</v>
      </c>
      <c r="K3237" s="37">
        <v>-19350345.57</v>
      </c>
      <c r="M3237" s="37">
        <v>-16542878.640000001</v>
      </c>
      <c r="O3237" s="37">
        <v>-2807466.93</v>
      </c>
      <c r="Q3237">
        <v>-17</v>
      </c>
    </row>
    <row r="3238" spans="3:18" x14ac:dyDescent="0.3">
      <c r="C3238" t="s">
        <v>1807</v>
      </c>
      <c r="D3238" t="s">
        <v>366</v>
      </c>
      <c r="E3238">
        <v>420301</v>
      </c>
      <c r="H3238" t="s">
        <v>1515</v>
      </c>
      <c r="K3238">
        <v>0</v>
      </c>
      <c r="M3238">
        <v>0</v>
      </c>
      <c r="O3238">
        <v>0</v>
      </c>
    </row>
    <row r="3239" spans="3:18" x14ac:dyDescent="0.3">
      <c r="C3239" t="s">
        <v>1807</v>
      </c>
      <c r="D3239" t="s">
        <v>366</v>
      </c>
      <c r="E3239">
        <v>420302</v>
      </c>
      <c r="H3239" t="s">
        <v>1516</v>
      </c>
      <c r="K3239">
        <v>0</v>
      </c>
      <c r="M3239">
        <v>0</v>
      </c>
      <c r="O3239">
        <v>0</v>
      </c>
    </row>
    <row r="3240" spans="3:18" x14ac:dyDescent="0.3">
      <c r="C3240" t="s">
        <v>1807</v>
      </c>
      <c r="D3240" t="s">
        <v>366</v>
      </c>
      <c r="E3240">
        <v>420303</v>
      </c>
      <c r="H3240" t="s">
        <v>1517</v>
      </c>
      <c r="K3240">
        <v>0</v>
      </c>
      <c r="M3240">
        <v>0</v>
      </c>
      <c r="O3240">
        <v>0</v>
      </c>
    </row>
    <row r="3241" spans="3:18" x14ac:dyDescent="0.3">
      <c r="C3241" t="s">
        <v>1807</v>
      </c>
      <c r="D3241" t="s">
        <v>366</v>
      </c>
      <c r="E3241">
        <v>420304</v>
      </c>
      <c r="H3241" t="s">
        <v>1518</v>
      </c>
      <c r="K3241" s="37">
        <v>-73480.759999999995</v>
      </c>
      <c r="M3241" s="37">
        <v>-73480.759999999995</v>
      </c>
      <c r="O3241">
        <v>0</v>
      </c>
    </row>
    <row r="3242" spans="3:18" x14ac:dyDescent="0.3">
      <c r="C3242" t="s">
        <v>1807</v>
      </c>
      <c r="D3242" t="s">
        <v>366</v>
      </c>
      <c r="E3242">
        <v>420305</v>
      </c>
      <c r="H3242" t="s">
        <v>2324</v>
      </c>
      <c r="K3242" s="37">
        <v>-97547.47</v>
      </c>
      <c r="M3242" s="37">
        <v>-97547.47</v>
      </c>
      <c r="O3242">
        <v>0</v>
      </c>
    </row>
    <row r="3243" spans="3:18" x14ac:dyDescent="0.3">
      <c r="C3243" t="s">
        <v>1807</v>
      </c>
      <c r="D3243" t="s">
        <v>366</v>
      </c>
      <c r="E3243">
        <v>420308</v>
      </c>
      <c r="H3243" t="s">
        <v>2325</v>
      </c>
      <c r="K3243">
        <v>0</v>
      </c>
      <c r="M3243">
        <v>0</v>
      </c>
      <c r="O3243">
        <v>0</v>
      </c>
    </row>
    <row r="3244" spans="3:18" x14ac:dyDescent="0.3">
      <c r="C3244" t="s">
        <v>1807</v>
      </c>
      <c r="D3244" t="s">
        <v>366</v>
      </c>
      <c r="E3244">
        <v>420309</v>
      </c>
      <c r="H3244" t="s">
        <v>2326</v>
      </c>
      <c r="K3244">
        <v>0</v>
      </c>
      <c r="M3244">
        <v>0</v>
      </c>
      <c r="O3244">
        <v>0</v>
      </c>
    </row>
    <row r="3245" spans="3:18" x14ac:dyDescent="0.3">
      <c r="E3245" t="s">
        <v>1519</v>
      </c>
      <c r="K3245" s="37">
        <v>-19599146.539999999</v>
      </c>
      <c r="M3245" s="37">
        <v>-16791679.609999999</v>
      </c>
      <c r="O3245" s="37">
        <v>-2807466.93</v>
      </c>
      <c r="Q3245">
        <v>-16.7</v>
      </c>
      <c r="R3245" t="s">
        <v>438</v>
      </c>
    </row>
    <row r="3246" spans="3:18" x14ac:dyDescent="0.3">
      <c r="C3246" t="s">
        <v>1807</v>
      </c>
      <c r="D3246" t="s">
        <v>366</v>
      </c>
      <c r="E3246">
        <v>420400</v>
      </c>
      <c r="H3246" t="s">
        <v>1520</v>
      </c>
      <c r="K3246">
        <v>0</v>
      </c>
      <c r="M3246">
        <v>0</v>
      </c>
      <c r="O3246">
        <v>0</v>
      </c>
    </row>
    <row r="3247" spans="3:18" x14ac:dyDescent="0.3">
      <c r="C3247" t="s">
        <v>1807</v>
      </c>
      <c r="D3247" t="s">
        <v>366</v>
      </c>
      <c r="E3247">
        <v>420401</v>
      </c>
      <c r="H3247" t="s">
        <v>1521</v>
      </c>
      <c r="K3247">
        <v>0</v>
      </c>
      <c r="M3247">
        <v>0</v>
      </c>
      <c r="O3247">
        <v>0</v>
      </c>
    </row>
    <row r="3248" spans="3:18" x14ac:dyDescent="0.3">
      <c r="E3248" t="s">
        <v>1522</v>
      </c>
      <c r="K3248">
        <v>0</v>
      </c>
      <c r="M3248">
        <v>0</v>
      </c>
      <c r="O3248">
        <v>0</v>
      </c>
      <c r="R3248" t="s">
        <v>438</v>
      </c>
    </row>
    <row r="3249" spans="3:18" x14ac:dyDescent="0.3">
      <c r="C3249" t="s">
        <v>1807</v>
      </c>
      <c r="D3249" t="s">
        <v>366</v>
      </c>
      <c r="E3249">
        <v>420500</v>
      </c>
      <c r="H3249" t="s">
        <v>1523</v>
      </c>
      <c r="K3249">
        <v>0</v>
      </c>
      <c r="M3249">
        <v>0</v>
      </c>
      <c r="O3249">
        <v>0</v>
      </c>
    </row>
    <row r="3250" spans="3:18" x14ac:dyDescent="0.3">
      <c r="E3250" t="s">
        <v>1524</v>
      </c>
      <c r="K3250">
        <v>0</v>
      </c>
      <c r="M3250">
        <v>0</v>
      </c>
      <c r="O3250">
        <v>0</v>
      </c>
      <c r="R3250" t="s">
        <v>438</v>
      </c>
    </row>
    <row r="3251" spans="3:18" x14ac:dyDescent="0.3">
      <c r="C3251" t="s">
        <v>1807</v>
      </c>
      <c r="D3251" t="s">
        <v>366</v>
      </c>
      <c r="E3251">
        <v>420207</v>
      </c>
      <c r="H3251" t="s">
        <v>1525</v>
      </c>
      <c r="K3251" s="37">
        <v>-24210.23</v>
      </c>
      <c r="M3251" s="37">
        <v>-24210.23</v>
      </c>
      <c r="O3251">
        <v>0</v>
      </c>
    </row>
    <row r="3252" spans="3:18" x14ac:dyDescent="0.3">
      <c r="K3252" s="37">
        <v>-24210.23</v>
      </c>
      <c r="M3252" s="37">
        <v>-24210.23</v>
      </c>
      <c r="O3252">
        <v>0</v>
      </c>
      <c r="R3252" t="s">
        <v>438</v>
      </c>
    </row>
    <row r="3253" spans="3:18" x14ac:dyDescent="0.3">
      <c r="C3253" t="s">
        <v>1807</v>
      </c>
      <c r="D3253" t="s">
        <v>366</v>
      </c>
      <c r="E3253">
        <v>420208</v>
      </c>
      <c r="H3253" t="s">
        <v>1526</v>
      </c>
      <c r="K3253">
        <v>0</v>
      </c>
      <c r="M3253">
        <v>0</v>
      </c>
      <c r="O3253">
        <v>0</v>
      </c>
    </row>
    <row r="3254" spans="3:18" x14ac:dyDescent="0.3">
      <c r="K3254">
        <v>0</v>
      </c>
      <c r="M3254">
        <v>0</v>
      </c>
      <c r="O3254">
        <v>0</v>
      </c>
      <c r="R3254" t="s">
        <v>438</v>
      </c>
    </row>
    <row r="3255" spans="3:18" x14ac:dyDescent="0.3">
      <c r="C3255" t="s">
        <v>1807</v>
      </c>
      <c r="D3255" t="s">
        <v>366</v>
      </c>
      <c r="E3255">
        <v>420211</v>
      </c>
      <c r="H3255" t="s">
        <v>2327</v>
      </c>
      <c r="K3255">
        <v>0</v>
      </c>
      <c r="M3255">
        <v>0</v>
      </c>
      <c r="O3255">
        <v>0</v>
      </c>
    </row>
    <row r="3256" spans="3:18" x14ac:dyDescent="0.3">
      <c r="C3256" t="s">
        <v>1807</v>
      </c>
      <c r="D3256" t="s">
        <v>366</v>
      </c>
      <c r="E3256">
        <v>420212</v>
      </c>
      <c r="H3256" t="s">
        <v>2328</v>
      </c>
      <c r="K3256">
        <v>0</v>
      </c>
      <c r="M3256">
        <v>0</v>
      </c>
      <c r="O3256">
        <v>0</v>
      </c>
    </row>
    <row r="3257" spans="3:18" x14ac:dyDescent="0.3">
      <c r="C3257" t="s">
        <v>1807</v>
      </c>
      <c r="D3257" t="s">
        <v>366</v>
      </c>
      <c r="E3257">
        <v>420307</v>
      </c>
      <c r="H3257" t="s">
        <v>2329</v>
      </c>
      <c r="K3257">
        <v>0</v>
      </c>
      <c r="M3257">
        <v>0</v>
      </c>
      <c r="O3257">
        <v>0</v>
      </c>
    </row>
    <row r="3258" spans="3:18" x14ac:dyDescent="0.3">
      <c r="K3258">
        <v>0</v>
      </c>
      <c r="M3258">
        <v>0</v>
      </c>
      <c r="O3258">
        <v>0</v>
      </c>
      <c r="R3258" t="s">
        <v>438</v>
      </c>
    </row>
    <row r="3259" spans="3:18" x14ac:dyDescent="0.3">
      <c r="C3259" t="s">
        <v>1807</v>
      </c>
      <c r="D3259" t="s">
        <v>366</v>
      </c>
      <c r="E3259">
        <v>420600</v>
      </c>
      <c r="H3259" t="s">
        <v>1529</v>
      </c>
      <c r="K3259">
        <v>0</v>
      </c>
      <c r="M3259">
        <v>0</v>
      </c>
      <c r="O3259">
        <v>0</v>
      </c>
    </row>
    <row r="3260" spans="3:18" x14ac:dyDescent="0.3">
      <c r="E3260" t="s">
        <v>1530</v>
      </c>
      <c r="K3260">
        <v>0</v>
      </c>
      <c r="M3260">
        <v>0</v>
      </c>
      <c r="O3260">
        <v>0</v>
      </c>
      <c r="R3260" t="s">
        <v>438</v>
      </c>
    </row>
    <row r="3261" spans="3:18" x14ac:dyDescent="0.3">
      <c r="C3261" t="s">
        <v>1807</v>
      </c>
      <c r="D3261" t="s">
        <v>366</v>
      </c>
      <c r="E3261">
        <v>420502</v>
      </c>
      <c r="H3261" t="s">
        <v>2330</v>
      </c>
      <c r="K3261">
        <v>0</v>
      </c>
      <c r="M3261">
        <v>0</v>
      </c>
      <c r="O3261">
        <v>0</v>
      </c>
    </row>
    <row r="3262" spans="3:18" x14ac:dyDescent="0.3">
      <c r="C3262" t="s">
        <v>1807</v>
      </c>
      <c r="D3262" t="s">
        <v>366</v>
      </c>
      <c r="E3262">
        <v>420503</v>
      </c>
      <c r="H3262" t="s">
        <v>2331</v>
      </c>
      <c r="K3262">
        <v>0</v>
      </c>
      <c r="M3262">
        <v>0</v>
      </c>
      <c r="O3262">
        <v>0</v>
      </c>
    </row>
    <row r="3263" spans="3:18" x14ac:dyDescent="0.3">
      <c r="K3263">
        <v>0</v>
      </c>
      <c r="M3263">
        <v>0</v>
      </c>
      <c r="O3263">
        <v>0</v>
      </c>
      <c r="R3263" t="s">
        <v>438</v>
      </c>
    </row>
    <row r="3264" spans="3:18" x14ac:dyDescent="0.3">
      <c r="C3264" t="s">
        <v>1807</v>
      </c>
      <c r="D3264" t="s">
        <v>366</v>
      </c>
      <c r="E3264">
        <v>420820</v>
      </c>
      <c r="H3264" t="s">
        <v>1533</v>
      </c>
      <c r="K3264">
        <v>0</v>
      </c>
      <c r="M3264">
        <v>0</v>
      </c>
      <c r="O3264">
        <v>0</v>
      </c>
    </row>
    <row r="3265" spans="3:18" x14ac:dyDescent="0.3">
      <c r="C3265" t="s">
        <v>1807</v>
      </c>
      <c r="D3265" t="s">
        <v>366</v>
      </c>
      <c r="E3265">
        <v>420821</v>
      </c>
      <c r="H3265" t="s">
        <v>1534</v>
      </c>
      <c r="K3265">
        <v>0</v>
      </c>
      <c r="M3265">
        <v>0</v>
      </c>
      <c r="O3265">
        <v>0</v>
      </c>
    </row>
    <row r="3266" spans="3:18" x14ac:dyDescent="0.3">
      <c r="C3266" t="s">
        <v>1807</v>
      </c>
      <c r="D3266" t="s">
        <v>366</v>
      </c>
      <c r="E3266">
        <v>420822</v>
      </c>
      <c r="H3266" t="s">
        <v>1535</v>
      </c>
      <c r="K3266">
        <v>0</v>
      </c>
      <c r="M3266">
        <v>0</v>
      </c>
      <c r="O3266">
        <v>0</v>
      </c>
    </row>
    <row r="3267" spans="3:18" x14ac:dyDescent="0.3">
      <c r="C3267" t="s">
        <v>1807</v>
      </c>
      <c r="D3267" t="s">
        <v>366</v>
      </c>
      <c r="E3267">
        <v>420823</v>
      </c>
      <c r="H3267" t="s">
        <v>1536</v>
      </c>
      <c r="K3267">
        <v>0</v>
      </c>
      <c r="M3267">
        <v>0</v>
      </c>
      <c r="O3267">
        <v>0</v>
      </c>
    </row>
    <row r="3268" spans="3:18" x14ac:dyDescent="0.3">
      <c r="C3268" t="s">
        <v>1807</v>
      </c>
      <c r="D3268" t="s">
        <v>366</v>
      </c>
      <c r="E3268">
        <v>420824</v>
      </c>
      <c r="H3268" t="s">
        <v>2332</v>
      </c>
      <c r="K3268">
        <v>0</v>
      </c>
      <c r="M3268">
        <v>0</v>
      </c>
      <c r="O3268">
        <v>0</v>
      </c>
    </row>
    <row r="3269" spans="3:18" x14ac:dyDescent="0.3">
      <c r="E3269" t="s">
        <v>1537</v>
      </c>
      <c r="K3269">
        <v>0</v>
      </c>
      <c r="M3269">
        <v>0</v>
      </c>
      <c r="O3269">
        <v>0</v>
      </c>
      <c r="R3269" t="s">
        <v>438</v>
      </c>
    </row>
    <row r="3270" spans="3:18" x14ac:dyDescent="0.3">
      <c r="C3270" t="s">
        <v>1807</v>
      </c>
      <c r="D3270" t="s">
        <v>366</v>
      </c>
      <c r="E3270">
        <v>420800</v>
      </c>
      <c r="H3270" t="s">
        <v>1538</v>
      </c>
      <c r="K3270">
        <v>0</v>
      </c>
      <c r="M3270">
        <v>0</v>
      </c>
      <c r="O3270">
        <v>0</v>
      </c>
    </row>
    <row r="3271" spans="3:18" x14ac:dyDescent="0.3">
      <c r="C3271" t="s">
        <v>1807</v>
      </c>
      <c r="D3271" t="s">
        <v>366</v>
      </c>
      <c r="E3271">
        <v>420801</v>
      </c>
      <c r="H3271" t="s">
        <v>1539</v>
      </c>
      <c r="K3271">
        <v>0</v>
      </c>
      <c r="M3271">
        <v>0</v>
      </c>
      <c r="O3271">
        <v>0</v>
      </c>
    </row>
    <row r="3272" spans="3:18" x14ac:dyDescent="0.3">
      <c r="C3272" t="s">
        <v>1807</v>
      </c>
      <c r="D3272" t="s">
        <v>366</v>
      </c>
      <c r="E3272">
        <v>420802</v>
      </c>
      <c r="H3272" t="s">
        <v>1540</v>
      </c>
      <c r="K3272">
        <v>0</v>
      </c>
      <c r="M3272">
        <v>0</v>
      </c>
      <c r="O3272">
        <v>0</v>
      </c>
    </row>
    <row r="3273" spans="3:18" x14ac:dyDescent="0.3">
      <c r="C3273" t="s">
        <v>1807</v>
      </c>
      <c r="D3273" t="s">
        <v>366</v>
      </c>
      <c r="E3273">
        <v>420803</v>
      </c>
      <c r="H3273" t="s">
        <v>1541</v>
      </c>
      <c r="K3273">
        <v>0</v>
      </c>
      <c r="M3273">
        <v>0</v>
      </c>
      <c r="O3273">
        <v>0</v>
      </c>
    </row>
    <row r="3274" spans="3:18" x14ac:dyDescent="0.3">
      <c r="C3274" t="s">
        <v>1807</v>
      </c>
      <c r="D3274" t="s">
        <v>366</v>
      </c>
      <c r="E3274">
        <v>420804</v>
      </c>
      <c r="H3274" t="s">
        <v>2333</v>
      </c>
      <c r="K3274">
        <v>0</v>
      </c>
      <c r="M3274">
        <v>0</v>
      </c>
      <c r="O3274">
        <v>0</v>
      </c>
    </row>
    <row r="3275" spans="3:18" x14ac:dyDescent="0.3">
      <c r="E3275" t="s">
        <v>1542</v>
      </c>
      <c r="K3275">
        <v>0</v>
      </c>
      <c r="M3275">
        <v>0</v>
      </c>
      <c r="O3275">
        <v>0</v>
      </c>
      <c r="R3275" t="s">
        <v>438</v>
      </c>
    </row>
    <row r="3276" spans="3:18" x14ac:dyDescent="0.3">
      <c r="C3276" t="s">
        <v>1807</v>
      </c>
      <c r="D3276" t="s">
        <v>366</v>
      </c>
      <c r="E3276">
        <v>421200</v>
      </c>
      <c r="H3276" t="s">
        <v>1543</v>
      </c>
      <c r="K3276">
        <v>0</v>
      </c>
      <c r="M3276">
        <v>0</v>
      </c>
      <c r="O3276">
        <v>0</v>
      </c>
    </row>
    <row r="3277" spans="3:18" x14ac:dyDescent="0.3">
      <c r="E3277" t="s">
        <v>1544</v>
      </c>
      <c r="K3277">
        <v>0</v>
      </c>
      <c r="M3277">
        <v>0</v>
      </c>
      <c r="O3277">
        <v>0</v>
      </c>
      <c r="R3277" t="s">
        <v>438</v>
      </c>
    </row>
    <row r="3278" spans="3:18" x14ac:dyDescent="0.3">
      <c r="C3278" t="s">
        <v>1807</v>
      </c>
      <c r="D3278" t="s">
        <v>366</v>
      </c>
      <c r="E3278">
        <v>430104</v>
      </c>
      <c r="H3278" t="s">
        <v>1545</v>
      </c>
      <c r="K3278">
        <v>0</v>
      </c>
      <c r="M3278">
        <v>0</v>
      </c>
      <c r="O3278">
        <v>0</v>
      </c>
    </row>
    <row r="3279" spans="3:18" x14ac:dyDescent="0.3">
      <c r="E3279" t="s">
        <v>1546</v>
      </c>
      <c r="K3279">
        <v>0</v>
      </c>
      <c r="M3279">
        <v>0</v>
      </c>
      <c r="O3279">
        <v>0</v>
      </c>
      <c r="R3279" t="s">
        <v>438</v>
      </c>
    </row>
    <row r="3280" spans="3:18" x14ac:dyDescent="0.3">
      <c r="C3280" t="s">
        <v>1807</v>
      </c>
      <c r="D3280" t="s">
        <v>366</v>
      </c>
      <c r="E3280">
        <v>421400</v>
      </c>
      <c r="H3280" t="s">
        <v>1547</v>
      </c>
      <c r="K3280">
        <v>0</v>
      </c>
      <c r="M3280">
        <v>0</v>
      </c>
      <c r="O3280">
        <v>0</v>
      </c>
    </row>
    <row r="3281" spans="3:18" x14ac:dyDescent="0.3">
      <c r="C3281" t="s">
        <v>1807</v>
      </c>
      <c r="D3281" t="s">
        <v>366</v>
      </c>
      <c r="E3281">
        <v>500107</v>
      </c>
      <c r="H3281" t="s">
        <v>1548</v>
      </c>
      <c r="K3281">
        <v>0</v>
      </c>
      <c r="M3281">
        <v>0</v>
      </c>
      <c r="O3281">
        <v>0</v>
      </c>
    </row>
    <row r="3282" spans="3:18" x14ac:dyDescent="0.3">
      <c r="C3282" t="s">
        <v>1807</v>
      </c>
      <c r="D3282" t="s">
        <v>366</v>
      </c>
      <c r="E3282">
        <v>511310</v>
      </c>
      <c r="H3282" t="s">
        <v>2334</v>
      </c>
      <c r="K3282">
        <v>0</v>
      </c>
      <c r="M3282">
        <v>0</v>
      </c>
      <c r="O3282">
        <v>0</v>
      </c>
    </row>
    <row r="3283" spans="3:18" x14ac:dyDescent="0.3">
      <c r="C3283" t="s">
        <v>1807</v>
      </c>
      <c r="D3283" t="s">
        <v>366</v>
      </c>
      <c r="E3283">
        <v>511311</v>
      </c>
      <c r="H3283" t="s">
        <v>2335</v>
      </c>
      <c r="K3283">
        <v>0</v>
      </c>
      <c r="M3283">
        <v>0</v>
      </c>
      <c r="O3283">
        <v>0</v>
      </c>
    </row>
    <row r="3284" spans="3:18" x14ac:dyDescent="0.3">
      <c r="C3284" t="s">
        <v>1807</v>
      </c>
      <c r="D3284" t="s">
        <v>366</v>
      </c>
      <c r="E3284">
        <v>511312</v>
      </c>
      <c r="H3284" t="s">
        <v>2336</v>
      </c>
      <c r="K3284">
        <v>0</v>
      </c>
      <c r="M3284">
        <v>0</v>
      </c>
      <c r="O3284">
        <v>0</v>
      </c>
    </row>
    <row r="3285" spans="3:18" x14ac:dyDescent="0.3">
      <c r="C3285" t="s">
        <v>1807</v>
      </c>
      <c r="D3285" t="s">
        <v>366</v>
      </c>
      <c r="E3285">
        <v>511313</v>
      </c>
      <c r="H3285" t="s">
        <v>2337</v>
      </c>
      <c r="K3285">
        <v>0</v>
      </c>
      <c r="M3285">
        <v>0</v>
      </c>
      <c r="O3285">
        <v>0</v>
      </c>
    </row>
    <row r="3286" spans="3:18" x14ac:dyDescent="0.3">
      <c r="E3286" t="s">
        <v>1549</v>
      </c>
      <c r="K3286">
        <v>0</v>
      </c>
      <c r="M3286">
        <v>0</v>
      </c>
      <c r="O3286">
        <v>0</v>
      </c>
      <c r="R3286" t="s">
        <v>438</v>
      </c>
    </row>
    <row r="3287" spans="3:18" x14ac:dyDescent="0.3">
      <c r="C3287" t="s">
        <v>1807</v>
      </c>
      <c r="D3287" t="s">
        <v>366</v>
      </c>
      <c r="E3287">
        <v>421100</v>
      </c>
      <c r="H3287" t="s">
        <v>1550</v>
      </c>
      <c r="K3287">
        <v>0</v>
      </c>
      <c r="M3287">
        <v>0</v>
      </c>
      <c r="O3287">
        <v>0</v>
      </c>
    </row>
    <row r="3288" spans="3:18" x14ac:dyDescent="0.3">
      <c r="E3288" t="s">
        <v>1551</v>
      </c>
      <c r="K3288">
        <v>0</v>
      </c>
      <c r="M3288">
        <v>0</v>
      </c>
      <c r="O3288">
        <v>0</v>
      </c>
      <c r="R3288" t="s">
        <v>438</v>
      </c>
    </row>
    <row r="3289" spans="3:18" x14ac:dyDescent="0.3">
      <c r="C3289" t="s">
        <v>1807</v>
      </c>
      <c r="D3289" t="s">
        <v>366</v>
      </c>
      <c r="E3289">
        <v>421300</v>
      </c>
      <c r="H3289" t="s">
        <v>1552</v>
      </c>
      <c r="K3289">
        <v>0</v>
      </c>
      <c r="M3289">
        <v>0</v>
      </c>
      <c r="O3289">
        <v>0</v>
      </c>
    </row>
    <row r="3290" spans="3:18" x14ac:dyDescent="0.3">
      <c r="C3290" t="s">
        <v>1807</v>
      </c>
      <c r="D3290" t="s">
        <v>366</v>
      </c>
      <c r="E3290">
        <v>421301</v>
      </c>
      <c r="H3290" t="s">
        <v>2338</v>
      </c>
      <c r="K3290">
        <v>0</v>
      </c>
      <c r="M3290">
        <v>0</v>
      </c>
      <c r="O3290">
        <v>0</v>
      </c>
    </row>
    <row r="3291" spans="3:18" x14ac:dyDescent="0.3">
      <c r="C3291" t="s">
        <v>1807</v>
      </c>
      <c r="D3291" t="s">
        <v>366</v>
      </c>
      <c r="E3291">
        <v>421302</v>
      </c>
      <c r="H3291" t="s">
        <v>2339</v>
      </c>
      <c r="K3291" s="37">
        <v>-11545</v>
      </c>
      <c r="M3291" s="37">
        <v>-9532</v>
      </c>
      <c r="O3291" s="37">
        <v>-2013</v>
      </c>
      <c r="Q3291">
        <v>-21.1</v>
      </c>
    </row>
    <row r="3292" spans="3:18" x14ac:dyDescent="0.3">
      <c r="E3292" t="s">
        <v>1553</v>
      </c>
      <c r="K3292" s="37">
        <v>-11545</v>
      </c>
      <c r="M3292" s="37">
        <v>-9532</v>
      </c>
      <c r="O3292" s="37">
        <v>-2013</v>
      </c>
      <c r="Q3292">
        <v>-21.1</v>
      </c>
      <c r="R3292" t="s">
        <v>438</v>
      </c>
    </row>
    <row r="3293" spans="3:18" x14ac:dyDescent="0.3">
      <c r="C3293" t="s">
        <v>1807</v>
      </c>
      <c r="D3293" t="s">
        <v>366</v>
      </c>
      <c r="E3293">
        <v>420608</v>
      </c>
      <c r="H3293" t="s">
        <v>1554</v>
      </c>
      <c r="K3293" s="37">
        <v>-1162.3599999999999</v>
      </c>
      <c r="M3293">
        <v>-982.26</v>
      </c>
      <c r="O3293">
        <v>-180.1</v>
      </c>
      <c r="Q3293">
        <v>-18.3</v>
      </c>
    </row>
    <row r="3294" spans="3:18" x14ac:dyDescent="0.3">
      <c r="C3294" t="s">
        <v>1807</v>
      </c>
      <c r="D3294" t="s">
        <v>366</v>
      </c>
      <c r="E3294">
        <v>420609</v>
      </c>
      <c r="H3294" t="s">
        <v>2340</v>
      </c>
      <c r="K3294" s="37">
        <v>-182120.27</v>
      </c>
      <c r="M3294" s="37">
        <v>-181832.6</v>
      </c>
      <c r="O3294">
        <v>-287.67</v>
      </c>
      <c r="Q3294">
        <v>-0.2</v>
      </c>
    </row>
    <row r="3295" spans="3:18" x14ac:dyDescent="0.3">
      <c r="C3295" t="s">
        <v>1807</v>
      </c>
      <c r="D3295" t="s">
        <v>366</v>
      </c>
      <c r="E3295">
        <v>420615</v>
      </c>
      <c r="H3295" t="s">
        <v>2341</v>
      </c>
      <c r="K3295">
        <v>0</v>
      </c>
      <c r="M3295">
        <v>0</v>
      </c>
      <c r="O3295">
        <v>0</v>
      </c>
    </row>
    <row r="3296" spans="3:18" x14ac:dyDescent="0.3">
      <c r="C3296" t="s">
        <v>1807</v>
      </c>
      <c r="D3296" t="s">
        <v>366</v>
      </c>
      <c r="E3296">
        <v>420701</v>
      </c>
      <c r="H3296" t="s">
        <v>1555</v>
      </c>
      <c r="K3296">
        <v>0</v>
      </c>
      <c r="M3296">
        <v>0</v>
      </c>
      <c r="O3296">
        <v>0</v>
      </c>
    </row>
    <row r="3297" spans="3:17" x14ac:dyDescent="0.3">
      <c r="C3297" t="s">
        <v>1807</v>
      </c>
      <c r="D3297" t="s">
        <v>366</v>
      </c>
      <c r="E3297">
        <v>420702</v>
      </c>
      <c r="H3297" t="s">
        <v>1556</v>
      </c>
      <c r="K3297" s="37">
        <v>-5144.84</v>
      </c>
      <c r="M3297" s="37">
        <v>-4437.54</v>
      </c>
      <c r="O3297">
        <v>-707.3</v>
      </c>
      <c r="Q3297">
        <v>-15.9</v>
      </c>
    </row>
    <row r="3298" spans="3:17" x14ac:dyDescent="0.3">
      <c r="C3298" t="s">
        <v>1807</v>
      </c>
      <c r="D3298" t="s">
        <v>366</v>
      </c>
      <c r="E3298">
        <v>420703</v>
      </c>
      <c r="H3298" t="s">
        <v>1557</v>
      </c>
      <c r="K3298">
        <v>0</v>
      </c>
      <c r="M3298">
        <v>0</v>
      </c>
      <c r="O3298">
        <v>0</v>
      </c>
    </row>
    <row r="3299" spans="3:17" x14ac:dyDescent="0.3">
      <c r="C3299" t="s">
        <v>1807</v>
      </c>
      <c r="D3299" t="s">
        <v>366</v>
      </c>
      <c r="E3299">
        <v>420704</v>
      </c>
      <c r="H3299" t="s">
        <v>1558</v>
      </c>
      <c r="K3299" s="37">
        <v>-24098534.559999999</v>
      </c>
      <c r="M3299" s="37">
        <v>-33531417.940000001</v>
      </c>
      <c r="O3299" s="37">
        <v>9432883.3800000008</v>
      </c>
      <c r="Q3299">
        <v>28.1</v>
      </c>
    </row>
    <row r="3300" spans="3:17" x14ac:dyDescent="0.3">
      <c r="C3300" t="s">
        <v>1807</v>
      </c>
      <c r="D3300" t="s">
        <v>366</v>
      </c>
      <c r="E3300">
        <v>420705</v>
      </c>
      <c r="H3300" t="s">
        <v>1559</v>
      </c>
      <c r="K3300">
        <v>-91.23</v>
      </c>
      <c r="M3300">
        <v>-80.11</v>
      </c>
      <c r="O3300">
        <v>-11.12</v>
      </c>
      <c r="Q3300">
        <v>-13.9</v>
      </c>
    </row>
    <row r="3301" spans="3:17" x14ac:dyDescent="0.3">
      <c r="C3301" t="s">
        <v>1807</v>
      </c>
      <c r="D3301" t="s">
        <v>366</v>
      </c>
      <c r="E3301">
        <v>420706</v>
      </c>
      <c r="H3301" t="s">
        <v>1560</v>
      </c>
      <c r="K3301">
        <v>0</v>
      </c>
      <c r="M3301">
        <v>0</v>
      </c>
      <c r="O3301">
        <v>0</v>
      </c>
    </row>
    <row r="3302" spans="3:17" x14ac:dyDescent="0.3">
      <c r="C3302" t="s">
        <v>1807</v>
      </c>
      <c r="D3302" t="s">
        <v>366</v>
      </c>
      <c r="E3302">
        <v>420707</v>
      </c>
      <c r="H3302" t="s">
        <v>1561</v>
      </c>
      <c r="K3302">
        <v>0</v>
      </c>
      <c r="M3302">
        <v>0</v>
      </c>
      <c r="O3302">
        <v>0</v>
      </c>
    </row>
    <row r="3303" spans="3:17" x14ac:dyDescent="0.3">
      <c r="C3303" t="s">
        <v>1807</v>
      </c>
      <c r="D3303" t="s">
        <v>366</v>
      </c>
      <c r="E3303">
        <v>420708</v>
      </c>
      <c r="H3303" t="s">
        <v>1562</v>
      </c>
      <c r="K3303">
        <v>0</v>
      </c>
      <c r="M3303">
        <v>0</v>
      </c>
      <c r="O3303">
        <v>0</v>
      </c>
    </row>
    <row r="3304" spans="3:17" x14ac:dyDescent="0.3">
      <c r="C3304" t="s">
        <v>1807</v>
      </c>
      <c r="D3304" t="s">
        <v>366</v>
      </c>
      <c r="E3304">
        <v>420711</v>
      </c>
      <c r="H3304" t="s">
        <v>1563</v>
      </c>
      <c r="K3304">
        <v>0</v>
      </c>
      <c r="M3304">
        <v>0</v>
      </c>
      <c r="O3304">
        <v>0</v>
      </c>
    </row>
    <row r="3305" spans="3:17" x14ac:dyDescent="0.3">
      <c r="C3305" t="s">
        <v>1807</v>
      </c>
      <c r="D3305" t="s">
        <v>366</v>
      </c>
      <c r="E3305">
        <v>420727</v>
      </c>
      <c r="H3305" t="s">
        <v>2342</v>
      </c>
      <c r="K3305" s="37">
        <v>-20675.73</v>
      </c>
      <c r="M3305" s="37">
        <v>-17446.95</v>
      </c>
      <c r="O3305" s="37">
        <v>-3228.78</v>
      </c>
      <c r="Q3305">
        <v>-18.5</v>
      </c>
    </row>
    <row r="3306" spans="3:17" x14ac:dyDescent="0.3">
      <c r="C3306" t="s">
        <v>1807</v>
      </c>
      <c r="D3306" t="s">
        <v>366</v>
      </c>
      <c r="E3306">
        <v>420728</v>
      </c>
      <c r="H3306" t="s">
        <v>2343</v>
      </c>
      <c r="K3306">
        <v>0</v>
      </c>
      <c r="M3306">
        <v>0</v>
      </c>
      <c r="O3306">
        <v>0</v>
      </c>
    </row>
    <row r="3307" spans="3:17" x14ac:dyDescent="0.3">
      <c r="C3307" t="s">
        <v>1807</v>
      </c>
      <c r="D3307" t="s">
        <v>366</v>
      </c>
      <c r="E3307">
        <v>420729</v>
      </c>
      <c r="H3307" t="s">
        <v>2344</v>
      </c>
      <c r="K3307" s="37">
        <v>-460606.68</v>
      </c>
      <c r="M3307" s="37">
        <v>481528.05</v>
      </c>
      <c r="O3307" s="37">
        <v>-942134.73</v>
      </c>
      <c r="Q3307">
        <v>-195.7</v>
      </c>
    </row>
    <row r="3308" spans="3:17" x14ac:dyDescent="0.3">
      <c r="C3308" t="s">
        <v>1807</v>
      </c>
      <c r="D3308" t="s">
        <v>366</v>
      </c>
      <c r="E3308">
        <v>420731</v>
      </c>
      <c r="H3308" t="s">
        <v>2345</v>
      </c>
      <c r="K3308">
        <v>0</v>
      </c>
      <c r="M3308">
        <v>0</v>
      </c>
      <c r="O3308">
        <v>0</v>
      </c>
    </row>
    <row r="3309" spans="3:17" x14ac:dyDescent="0.3">
      <c r="C3309" t="s">
        <v>1807</v>
      </c>
      <c r="D3309" t="s">
        <v>366</v>
      </c>
      <c r="E3309">
        <v>420732</v>
      </c>
      <c r="H3309" t="s">
        <v>2346</v>
      </c>
      <c r="K3309">
        <v>0</v>
      </c>
      <c r="M3309">
        <v>0</v>
      </c>
      <c r="O3309">
        <v>0</v>
      </c>
    </row>
    <row r="3310" spans="3:17" x14ac:dyDescent="0.3">
      <c r="C3310" t="s">
        <v>1807</v>
      </c>
      <c r="D3310" t="s">
        <v>366</v>
      </c>
      <c r="E3310">
        <v>420749</v>
      </c>
      <c r="H3310" t="s">
        <v>2347</v>
      </c>
      <c r="K3310">
        <v>0</v>
      </c>
      <c r="M3310">
        <v>0</v>
      </c>
      <c r="O3310">
        <v>0</v>
      </c>
    </row>
    <row r="3311" spans="3:17" x14ac:dyDescent="0.3">
      <c r="C3311" t="s">
        <v>1807</v>
      </c>
      <c r="D3311" t="s">
        <v>366</v>
      </c>
      <c r="E3311">
        <v>420750</v>
      </c>
      <c r="H3311" t="s">
        <v>1566</v>
      </c>
      <c r="K3311" s="37">
        <v>863788.45</v>
      </c>
      <c r="M3311" s="37">
        <v>871201.83</v>
      </c>
      <c r="O3311" s="37">
        <v>-7413.38</v>
      </c>
      <c r="Q3311">
        <v>-0.9</v>
      </c>
    </row>
    <row r="3312" spans="3:17" x14ac:dyDescent="0.3">
      <c r="C3312" t="s">
        <v>1807</v>
      </c>
      <c r="D3312" t="s">
        <v>366</v>
      </c>
      <c r="E3312">
        <v>420751</v>
      </c>
      <c r="H3312" t="s">
        <v>2348</v>
      </c>
      <c r="K3312">
        <v>0</v>
      </c>
      <c r="M3312">
        <v>0</v>
      </c>
      <c r="O3312">
        <v>0</v>
      </c>
    </row>
    <row r="3313" spans="3:18" x14ac:dyDescent="0.3">
      <c r="C3313" t="s">
        <v>1807</v>
      </c>
      <c r="D3313" t="s">
        <v>366</v>
      </c>
      <c r="E3313">
        <v>420910</v>
      </c>
      <c r="H3313" t="s">
        <v>2349</v>
      </c>
      <c r="K3313" s="37">
        <v>34505738.920000002</v>
      </c>
      <c r="M3313" s="37">
        <v>36456985.469999999</v>
      </c>
      <c r="O3313" s="37">
        <v>-1951246.55</v>
      </c>
      <c r="Q3313">
        <v>-5.4</v>
      </c>
    </row>
    <row r="3314" spans="3:18" x14ac:dyDescent="0.3">
      <c r="C3314" t="s">
        <v>1807</v>
      </c>
      <c r="D3314" t="s">
        <v>366</v>
      </c>
      <c r="E3314">
        <v>420911</v>
      </c>
      <c r="H3314" t="s">
        <v>2350</v>
      </c>
      <c r="K3314">
        <v>0</v>
      </c>
      <c r="M3314">
        <v>0</v>
      </c>
      <c r="O3314">
        <v>0</v>
      </c>
    </row>
    <row r="3315" spans="3:18" x14ac:dyDescent="0.3">
      <c r="C3315" t="s">
        <v>1807</v>
      </c>
      <c r="D3315" t="s">
        <v>366</v>
      </c>
      <c r="E3315">
        <v>420912</v>
      </c>
      <c r="H3315" t="s">
        <v>2351</v>
      </c>
      <c r="K3315">
        <v>0</v>
      </c>
      <c r="M3315">
        <v>0</v>
      </c>
      <c r="O3315">
        <v>0</v>
      </c>
    </row>
    <row r="3316" spans="3:18" x14ac:dyDescent="0.3">
      <c r="C3316" t="s">
        <v>1807</v>
      </c>
      <c r="D3316" t="s">
        <v>366</v>
      </c>
      <c r="E3316">
        <v>500114</v>
      </c>
      <c r="H3316" t="s">
        <v>2352</v>
      </c>
      <c r="K3316" s="37">
        <v>61856671.969999999</v>
      </c>
      <c r="M3316" s="37">
        <v>52982345.810000002</v>
      </c>
      <c r="O3316" s="37">
        <v>8874326.1600000001</v>
      </c>
      <c r="Q3316">
        <v>16.7</v>
      </c>
    </row>
    <row r="3317" spans="3:18" x14ac:dyDescent="0.3">
      <c r="C3317" t="s">
        <v>1807</v>
      </c>
      <c r="D3317" t="s">
        <v>366</v>
      </c>
      <c r="E3317">
        <v>500115</v>
      </c>
      <c r="H3317" t="s">
        <v>2353</v>
      </c>
      <c r="K3317">
        <v>0</v>
      </c>
      <c r="M3317">
        <v>0</v>
      </c>
      <c r="O3317">
        <v>0</v>
      </c>
    </row>
    <row r="3318" spans="3:18" x14ac:dyDescent="0.3">
      <c r="C3318" t="s">
        <v>1807</v>
      </c>
      <c r="D3318" t="s">
        <v>366</v>
      </c>
      <c r="E3318">
        <v>540007</v>
      </c>
      <c r="H3318" t="s">
        <v>2354</v>
      </c>
      <c r="K3318" s="37">
        <v>708445.06</v>
      </c>
      <c r="M3318" s="37">
        <v>1126322.18</v>
      </c>
      <c r="O3318" s="37">
        <v>-417877.12</v>
      </c>
      <c r="Q3318">
        <v>-37.1</v>
      </c>
    </row>
    <row r="3319" spans="3:18" x14ac:dyDescent="0.3">
      <c r="C3319" t="s">
        <v>1807</v>
      </c>
      <c r="D3319" t="s">
        <v>366</v>
      </c>
      <c r="E3319">
        <v>540008</v>
      </c>
      <c r="H3319" t="s">
        <v>2355</v>
      </c>
      <c r="K3319">
        <v>0</v>
      </c>
      <c r="M3319">
        <v>0</v>
      </c>
      <c r="O3319">
        <v>0</v>
      </c>
    </row>
    <row r="3320" spans="3:18" x14ac:dyDescent="0.3">
      <c r="C3320" t="s">
        <v>1807</v>
      </c>
      <c r="D3320" t="s">
        <v>366</v>
      </c>
      <c r="E3320">
        <v>540009</v>
      </c>
      <c r="H3320" t="s">
        <v>2356</v>
      </c>
      <c r="K3320" s="37">
        <v>127865.64</v>
      </c>
      <c r="M3320" s="37">
        <v>109599.12</v>
      </c>
      <c r="O3320" s="37">
        <v>18266.52</v>
      </c>
      <c r="Q3320">
        <v>16.7</v>
      </c>
    </row>
    <row r="3321" spans="3:18" x14ac:dyDescent="0.3">
      <c r="C3321" t="s">
        <v>1807</v>
      </c>
      <c r="D3321" t="s">
        <v>366</v>
      </c>
      <c r="E3321">
        <v>540014</v>
      </c>
      <c r="H3321" t="s">
        <v>2357</v>
      </c>
      <c r="K3321">
        <v>0</v>
      </c>
      <c r="M3321">
        <v>0</v>
      </c>
      <c r="O3321">
        <v>0</v>
      </c>
    </row>
    <row r="3322" spans="3:18" x14ac:dyDescent="0.3">
      <c r="C3322" t="s">
        <v>1807</v>
      </c>
      <c r="D3322" t="s">
        <v>366</v>
      </c>
      <c r="E3322">
        <v>540017</v>
      </c>
      <c r="H3322" t="s">
        <v>2358</v>
      </c>
      <c r="K3322">
        <v>0</v>
      </c>
      <c r="M3322">
        <v>0</v>
      </c>
      <c r="O3322">
        <v>0</v>
      </c>
    </row>
    <row r="3323" spans="3:18" x14ac:dyDescent="0.3">
      <c r="E3323" t="s">
        <v>1574</v>
      </c>
      <c r="K3323" s="37">
        <v>73294174.370000005</v>
      </c>
      <c r="M3323" s="37">
        <v>58291785.060000002</v>
      </c>
      <c r="O3323" s="37">
        <v>15002389.310000001</v>
      </c>
      <c r="Q3323">
        <v>25.7</v>
      </c>
      <c r="R3323" t="s">
        <v>438</v>
      </c>
    </row>
    <row r="3324" spans="3:18" x14ac:dyDescent="0.3">
      <c r="E3324" t="s">
        <v>1575</v>
      </c>
      <c r="K3324" s="37">
        <v>16280308.26</v>
      </c>
      <c r="M3324" s="37">
        <v>9348943.5800000001</v>
      </c>
      <c r="O3324" s="37">
        <v>6931364.6799999997</v>
      </c>
      <c r="Q3324">
        <v>74.099999999999994</v>
      </c>
      <c r="R3324" t="s">
        <v>420</v>
      </c>
    </row>
    <row r="3325" spans="3:18" x14ac:dyDescent="0.3">
      <c r="C3325" t="s">
        <v>1807</v>
      </c>
      <c r="D3325" t="s">
        <v>366</v>
      </c>
      <c r="E3325">
        <v>510156</v>
      </c>
      <c r="H3325" t="s">
        <v>1577</v>
      </c>
      <c r="K3325" s="37">
        <v>126613.02</v>
      </c>
      <c r="M3325" s="37">
        <v>139363.01999999999</v>
      </c>
      <c r="O3325" s="37">
        <v>-12750</v>
      </c>
      <c r="Q3325">
        <v>-9.1</v>
      </c>
    </row>
    <row r="3326" spans="3:18" x14ac:dyDescent="0.3">
      <c r="K3326" s="37">
        <v>126613.02</v>
      </c>
      <c r="M3326" s="37">
        <v>139363.01999999999</v>
      </c>
      <c r="O3326" s="37">
        <v>-12750</v>
      </c>
      <c r="Q3326">
        <v>-9.1</v>
      </c>
      <c r="R3326" t="s">
        <v>438</v>
      </c>
    </row>
    <row r="3327" spans="3:18" x14ac:dyDescent="0.3">
      <c r="E3327" t="s">
        <v>1578</v>
      </c>
    </row>
    <row r="3328" spans="3:18" x14ac:dyDescent="0.3">
      <c r="C3328" t="s">
        <v>1807</v>
      </c>
      <c r="D3328" t="s">
        <v>366</v>
      </c>
      <c r="E3328">
        <v>510100</v>
      </c>
      <c r="H3328" t="s">
        <v>1579</v>
      </c>
      <c r="K3328" s="37">
        <v>22205831.890000001</v>
      </c>
      <c r="M3328" s="37">
        <v>18996718.199999999</v>
      </c>
      <c r="O3328" s="37">
        <v>3209113.69</v>
      </c>
      <c r="Q3328">
        <v>16.899999999999999</v>
      </c>
    </row>
    <row r="3329" spans="3:17" x14ac:dyDescent="0.3">
      <c r="C3329" t="s">
        <v>1807</v>
      </c>
      <c r="D3329" t="s">
        <v>366</v>
      </c>
      <c r="E3329">
        <v>510101</v>
      </c>
      <c r="H3329" t="s">
        <v>1580</v>
      </c>
      <c r="K3329" s="37">
        <v>3778394</v>
      </c>
      <c r="M3329" s="37">
        <v>3232882</v>
      </c>
      <c r="O3329" s="37">
        <v>545512</v>
      </c>
      <c r="Q3329">
        <v>16.899999999999999</v>
      </c>
    </row>
    <row r="3330" spans="3:17" x14ac:dyDescent="0.3">
      <c r="C3330" t="s">
        <v>1807</v>
      </c>
      <c r="D3330" t="s">
        <v>366</v>
      </c>
      <c r="E3330">
        <v>510102</v>
      </c>
      <c r="H3330" t="s">
        <v>1581</v>
      </c>
      <c r="K3330" s="37">
        <v>213627.9</v>
      </c>
      <c r="M3330" s="37">
        <v>182816.9</v>
      </c>
      <c r="O3330" s="37">
        <v>30811</v>
      </c>
      <c r="Q3330">
        <v>16.899999999999999</v>
      </c>
    </row>
    <row r="3331" spans="3:17" x14ac:dyDescent="0.3">
      <c r="C3331" t="s">
        <v>1807</v>
      </c>
      <c r="D3331" t="s">
        <v>366</v>
      </c>
      <c r="E3331">
        <v>510103</v>
      </c>
      <c r="H3331" t="s">
        <v>1582</v>
      </c>
      <c r="K3331" s="37">
        <v>3500000</v>
      </c>
      <c r="M3331" s="37">
        <v>3000000</v>
      </c>
      <c r="O3331" s="37">
        <v>500000</v>
      </c>
      <c r="Q3331">
        <v>16.7</v>
      </c>
    </row>
    <row r="3332" spans="3:17" x14ac:dyDescent="0.3">
      <c r="C3332" t="s">
        <v>1807</v>
      </c>
      <c r="D3332" t="s">
        <v>366</v>
      </c>
      <c r="E3332">
        <v>510104</v>
      </c>
      <c r="H3332" t="s">
        <v>1583</v>
      </c>
      <c r="K3332" s="37">
        <v>31790</v>
      </c>
      <c r="M3332" s="37">
        <v>27370</v>
      </c>
      <c r="O3332" s="37">
        <v>4420</v>
      </c>
      <c r="Q3332">
        <v>16.100000000000001</v>
      </c>
    </row>
    <row r="3333" spans="3:17" x14ac:dyDescent="0.3">
      <c r="C3333" t="s">
        <v>1807</v>
      </c>
      <c r="D3333" t="s">
        <v>366</v>
      </c>
      <c r="E3333">
        <v>510105</v>
      </c>
      <c r="H3333" t="s">
        <v>1584</v>
      </c>
      <c r="K3333" s="37">
        <v>4653.2</v>
      </c>
      <c r="M3333" s="37">
        <v>4003.2</v>
      </c>
      <c r="O3333">
        <v>650</v>
      </c>
      <c r="Q3333">
        <v>16.2</v>
      </c>
    </row>
    <row r="3334" spans="3:17" x14ac:dyDescent="0.3">
      <c r="C3334" t="s">
        <v>1807</v>
      </c>
      <c r="D3334" t="s">
        <v>366</v>
      </c>
      <c r="E3334">
        <v>510107</v>
      </c>
      <c r="H3334" t="s">
        <v>1585</v>
      </c>
      <c r="K3334">
        <v>0</v>
      </c>
      <c r="M3334">
        <v>0</v>
      </c>
      <c r="O3334">
        <v>0</v>
      </c>
    </row>
    <row r="3335" spans="3:17" x14ac:dyDescent="0.3">
      <c r="C3335" t="s">
        <v>1807</v>
      </c>
      <c r="D3335" t="s">
        <v>366</v>
      </c>
      <c r="E3335">
        <v>510108</v>
      </c>
      <c r="H3335" t="s">
        <v>1586</v>
      </c>
      <c r="K3335" s="37">
        <v>13604</v>
      </c>
      <c r="M3335" s="37">
        <v>11641</v>
      </c>
      <c r="O3335" s="37">
        <v>1963</v>
      </c>
      <c r="Q3335">
        <v>16.899999999999999</v>
      </c>
    </row>
    <row r="3336" spans="3:17" x14ac:dyDescent="0.3">
      <c r="C3336" t="s">
        <v>1807</v>
      </c>
      <c r="D3336" t="s">
        <v>366</v>
      </c>
      <c r="E3336">
        <v>510109</v>
      </c>
      <c r="H3336" t="s">
        <v>1587</v>
      </c>
      <c r="K3336" s="37">
        <v>94939.86</v>
      </c>
      <c r="M3336" s="37">
        <v>91009.86</v>
      </c>
      <c r="O3336" s="37">
        <v>3930</v>
      </c>
      <c r="Q3336">
        <v>4.3</v>
      </c>
    </row>
    <row r="3337" spans="3:17" x14ac:dyDescent="0.3">
      <c r="C3337" t="s">
        <v>1807</v>
      </c>
      <c r="D3337" t="s">
        <v>366</v>
      </c>
      <c r="E3337">
        <v>510110</v>
      </c>
      <c r="H3337" t="s">
        <v>1588</v>
      </c>
      <c r="K3337" s="37">
        <v>6000</v>
      </c>
      <c r="M3337" s="37">
        <v>6000</v>
      </c>
      <c r="O3337">
        <v>0</v>
      </c>
    </row>
    <row r="3338" spans="3:17" x14ac:dyDescent="0.3">
      <c r="C3338" t="s">
        <v>1807</v>
      </c>
      <c r="D3338" t="s">
        <v>366</v>
      </c>
      <c r="E3338">
        <v>510111</v>
      </c>
      <c r="H3338" t="s">
        <v>1589</v>
      </c>
      <c r="K3338">
        <v>0</v>
      </c>
      <c r="M3338">
        <v>0</v>
      </c>
      <c r="O3338">
        <v>0</v>
      </c>
    </row>
    <row r="3339" spans="3:17" x14ac:dyDescent="0.3">
      <c r="C3339" t="s">
        <v>1807</v>
      </c>
      <c r="D3339" t="s">
        <v>366</v>
      </c>
      <c r="E3339">
        <v>510112</v>
      </c>
      <c r="H3339" t="s">
        <v>1590</v>
      </c>
      <c r="K3339">
        <v>0</v>
      </c>
      <c r="M3339">
        <v>0</v>
      </c>
      <c r="O3339">
        <v>0</v>
      </c>
    </row>
    <row r="3340" spans="3:17" x14ac:dyDescent="0.3">
      <c r="C3340" t="s">
        <v>1807</v>
      </c>
      <c r="D3340" t="s">
        <v>366</v>
      </c>
      <c r="E3340">
        <v>510113</v>
      </c>
      <c r="H3340" t="s">
        <v>1591</v>
      </c>
      <c r="K3340" s="37">
        <v>136470.93</v>
      </c>
      <c r="M3340" s="37">
        <v>113141.31</v>
      </c>
      <c r="O3340" s="37">
        <v>23329.62</v>
      </c>
      <c r="Q3340">
        <v>20.6</v>
      </c>
    </row>
    <row r="3341" spans="3:17" x14ac:dyDescent="0.3">
      <c r="C3341" t="s">
        <v>1807</v>
      </c>
      <c r="D3341" t="s">
        <v>366</v>
      </c>
      <c r="E3341">
        <v>510114</v>
      </c>
      <c r="H3341" t="s">
        <v>1592</v>
      </c>
      <c r="K3341" s="37">
        <v>292509.09999999998</v>
      </c>
      <c r="M3341" s="37">
        <v>234015.1</v>
      </c>
      <c r="O3341" s="37">
        <v>58494</v>
      </c>
      <c r="Q3341">
        <v>25</v>
      </c>
    </row>
    <row r="3342" spans="3:17" x14ac:dyDescent="0.3">
      <c r="C3342" t="s">
        <v>1807</v>
      </c>
      <c r="D3342" t="s">
        <v>366</v>
      </c>
      <c r="E3342">
        <v>510115</v>
      </c>
      <c r="H3342" t="s">
        <v>1593</v>
      </c>
      <c r="K3342" s="37">
        <v>816101.9</v>
      </c>
      <c r="M3342" s="37">
        <v>688618.03</v>
      </c>
      <c r="O3342" s="37">
        <v>127483.87</v>
      </c>
      <c r="Q3342">
        <v>18.5</v>
      </c>
    </row>
    <row r="3343" spans="3:17" x14ac:dyDescent="0.3">
      <c r="C3343" t="s">
        <v>1807</v>
      </c>
      <c r="D3343" t="s">
        <v>366</v>
      </c>
      <c r="E3343">
        <v>510116</v>
      </c>
      <c r="H3343" t="s">
        <v>1594</v>
      </c>
      <c r="K3343" s="37">
        <v>105367.63</v>
      </c>
      <c r="M3343" s="37">
        <v>90882.97</v>
      </c>
      <c r="O3343" s="37">
        <v>14484.66</v>
      </c>
      <c r="Q3343">
        <v>15.9</v>
      </c>
    </row>
    <row r="3344" spans="3:17" x14ac:dyDescent="0.3">
      <c r="C3344" t="s">
        <v>1807</v>
      </c>
      <c r="D3344" t="s">
        <v>366</v>
      </c>
      <c r="E3344">
        <v>510118</v>
      </c>
      <c r="H3344" t="s">
        <v>1595</v>
      </c>
      <c r="K3344" s="37">
        <v>208598.21</v>
      </c>
      <c r="M3344" s="37">
        <v>178172.25</v>
      </c>
      <c r="O3344" s="37">
        <v>30425.96</v>
      </c>
      <c r="Q3344">
        <v>17.100000000000001</v>
      </c>
    </row>
    <row r="3345" spans="3:17" x14ac:dyDescent="0.3">
      <c r="C3345" t="s">
        <v>1807</v>
      </c>
      <c r="D3345" t="s">
        <v>366</v>
      </c>
      <c r="E3345">
        <v>510119</v>
      </c>
      <c r="H3345" t="s">
        <v>1596</v>
      </c>
      <c r="K3345" s="37">
        <v>199777.07</v>
      </c>
      <c r="M3345" s="37">
        <v>164480.69</v>
      </c>
      <c r="O3345" s="37">
        <v>35296.379999999997</v>
      </c>
      <c r="Q3345">
        <v>21.5</v>
      </c>
    </row>
    <row r="3346" spans="3:17" x14ac:dyDescent="0.3">
      <c r="C3346" t="s">
        <v>1807</v>
      </c>
      <c r="D3346" t="s">
        <v>366</v>
      </c>
      <c r="E3346">
        <v>510120</v>
      </c>
      <c r="H3346" t="s">
        <v>1597</v>
      </c>
      <c r="K3346" s="37">
        <v>12199.34</v>
      </c>
      <c r="M3346" s="37">
        <v>11368.67</v>
      </c>
      <c r="O3346">
        <v>830.67</v>
      </c>
      <c r="Q3346">
        <v>7.3</v>
      </c>
    </row>
    <row r="3347" spans="3:17" x14ac:dyDescent="0.3">
      <c r="C3347" t="s">
        <v>1807</v>
      </c>
      <c r="D3347" t="s">
        <v>366</v>
      </c>
      <c r="E3347">
        <v>510121</v>
      </c>
      <c r="H3347" t="s">
        <v>1598</v>
      </c>
      <c r="K3347" s="37">
        <v>655995.93000000005</v>
      </c>
      <c r="M3347" s="37">
        <v>546382.86</v>
      </c>
      <c r="O3347" s="37">
        <v>109613.07</v>
      </c>
      <c r="Q3347">
        <v>20.100000000000001</v>
      </c>
    </row>
    <row r="3348" spans="3:17" x14ac:dyDescent="0.3">
      <c r="C3348" t="s">
        <v>1807</v>
      </c>
      <c r="D3348" t="s">
        <v>366</v>
      </c>
      <c r="E3348">
        <v>510122</v>
      </c>
      <c r="H3348" t="s">
        <v>1599</v>
      </c>
      <c r="K3348">
        <v>0</v>
      </c>
      <c r="M3348">
        <v>0</v>
      </c>
      <c r="O3348">
        <v>0</v>
      </c>
    </row>
    <row r="3349" spans="3:17" x14ac:dyDescent="0.3">
      <c r="C3349" t="s">
        <v>1807</v>
      </c>
      <c r="D3349" t="s">
        <v>366</v>
      </c>
      <c r="E3349">
        <v>510123</v>
      </c>
      <c r="H3349" t="s">
        <v>1600</v>
      </c>
      <c r="K3349">
        <v>0</v>
      </c>
      <c r="M3349">
        <v>0</v>
      </c>
      <c r="O3349">
        <v>0</v>
      </c>
    </row>
    <row r="3350" spans="3:17" x14ac:dyDescent="0.3">
      <c r="C3350" t="s">
        <v>1807</v>
      </c>
      <c r="D3350" t="s">
        <v>366</v>
      </c>
      <c r="E3350">
        <v>510124</v>
      </c>
      <c r="H3350" t="s">
        <v>1601</v>
      </c>
      <c r="K3350">
        <v>0</v>
      </c>
      <c r="M3350">
        <v>0</v>
      </c>
      <c r="O3350">
        <v>0</v>
      </c>
    </row>
    <row r="3351" spans="3:17" x14ac:dyDescent="0.3">
      <c r="C3351" t="s">
        <v>1807</v>
      </c>
      <c r="D3351" t="s">
        <v>366</v>
      </c>
      <c r="E3351">
        <v>510125</v>
      </c>
      <c r="H3351" t="s">
        <v>1602</v>
      </c>
      <c r="K3351" s="37">
        <v>20605.28</v>
      </c>
      <c r="M3351" s="37">
        <v>17768.98</v>
      </c>
      <c r="O3351" s="37">
        <v>2836.3</v>
      </c>
      <c r="Q3351">
        <v>16</v>
      </c>
    </row>
    <row r="3352" spans="3:17" x14ac:dyDescent="0.3">
      <c r="C3352" t="s">
        <v>1807</v>
      </c>
      <c r="D3352" t="s">
        <v>366</v>
      </c>
      <c r="E3352">
        <v>510126</v>
      </c>
      <c r="H3352" t="s">
        <v>1603</v>
      </c>
      <c r="K3352" s="37">
        <v>3087</v>
      </c>
      <c r="M3352" s="37">
        <v>2987</v>
      </c>
      <c r="O3352">
        <v>100</v>
      </c>
      <c r="Q3352">
        <v>3.3</v>
      </c>
    </row>
    <row r="3353" spans="3:17" x14ac:dyDescent="0.3">
      <c r="C3353" t="s">
        <v>1807</v>
      </c>
      <c r="D3353" t="s">
        <v>366</v>
      </c>
      <c r="E3353">
        <v>510127</v>
      </c>
      <c r="H3353" t="s">
        <v>1604</v>
      </c>
      <c r="K3353">
        <v>0</v>
      </c>
      <c r="M3353">
        <v>0</v>
      </c>
      <c r="O3353">
        <v>0</v>
      </c>
    </row>
    <row r="3354" spans="3:17" x14ac:dyDescent="0.3">
      <c r="C3354" t="s">
        <v>1807</v>
      </c>
      <c r="D3354" t="s">
        <v>366</v>
      </c>
      <c r="E3354">
        <v>510128</v>
      </c>
      <c r="H3354" t="s">
        <v>1605</v>
      </c>
      <c r="K3354">
        <v>0</v>
      </c>
      <c r="M3354">
        <v>0</v>
      </c>
      <c r="O3354">
        <v>0</v>
      </c>
    </row>
    <row r="3355" spans="3:17" x14ac:dyDescent="0.3">
      <c r="C3355" t="s">
        <v>1807</v>
      </c>
      <c r="D3355" t="s">
        <v>366</v>
      </c>
      <c r="E3355">
        <v>510129</v>
      </c>
      <c r="H3355" t="s">
        <v>1606</v>
      </c>
      <c r="K3355">
        <v>0</v>
      </c>
      <c r="M3355">
        <v>0</v>
      </c>
      <c r="O3355">
        <v>0</v>
      </c>
    </row>
    <row r="3356" spans="3:17" x14ac:dyDescent="0.3">
      <c r="C3356" t="s">
        <v>1807</v>
      </c>
      <c r="D3356" t="s">
        <v>366</v>
      </c>
      <c r="E3356">
        <v>510130</v>
      </c>
      <c r="H3356" t="s">
        <v>1607</v>
      </c>
      <c r="K3356">
        <v>0</v>
      </c>
      <c r="M3356">
        <v>0</v>
      </c>
      <c r="O3356">
        <v>0</v>
      </c>
    </row>
    <row r="3357" spans="3:17" x14ac:dyDescent="0.3">
      <c r="C3357" t="s">
        <v>1807</v>
      </c>
      <c r="D3357" t="s">
        <v>366</v>
      </c>
      <c r="E3357">
        <v>510131</v>
      </c>
      <c r="H3357" t="s">
        <v>2359</v>
      </c>
      <c r="K3357">
        <v>0</v>
      </c>
      <c r="M3357">
        <v>0</v>
      </c>
      <c r="O3357">
        <v>0</v>
      </c>
    </row>
    <row r="3358" spans="3:17" x14ac:dyDescent="0.3">
      <c r="C3358" t="s">
        <v>1807</v>
      </c>
      <c r="D3358" t="s">
        <v>366</v>
      </c>
      <c r="E3358">
        <v>510132</v>
      </c>
      <c r="H3358" t="s">
        <v>2360</v>
      </c>
      <c r="K3358" s="37">
        <v>109002</v>
      </c>
      <c r="M3358" s="37">
        <v>109002</v>
      </c>
      <c r="O3358">
        <v>0</v>
      </c>
    </row>
    <row r="3359" spans="3:17" x14ac:dyDescent="0.3">
      <c r="C3359" t="s">
        <v>1807</v>
      </c>
      <c r="D3359" t="s">
        <v>366</v>
      </c>
      <c r="E3359">
        <v>510133</v>
      </c>
      <c r="H3359" t="s">
        <v>2361</v>
      </c>
      <c r="K3359" s="37">
        <v>10808</v>
      </c>
      <c r="M3359" s="37">
        <v>9264</v>
      </c>
      <c r="O3359" s="37">
        <v>1544</v>
      </c>
      <c r="Q3359">
        <v>16.7</v>
      </c>
    </row>
    <row r="3360" spans="3:17" x14ac:dyDescent="0.3">
      <c r="C3360" t="s">
        <v>1807</v>
      </c>
      <c r="D3360" t="s">
        <v>366</v>
      </c>
      <c r="E3360">
        <v>510134</v>
      </c>
      <c r="H3360" t="s">
        <v>2362</v>
      </c>
      <c r="K3360">
        <v>0</v>
      </c>
      <c r="M3360">
        <v>0</v>
      </c>
      <c r="O3360">
        <v>0</v>
      </c>
    </row>
    <row r="3361" spans="3:17" x14ac:dyDescent="0.3">
      <c r="C3361" t="s">
        <v>1807</v>
      </c>
      <c r="D3361" t="s">
        <v>366</v>
      </c>
      <c r="E3361">
        <v>510135</v>
      </c>
      <c r="H3361" t="s">
        <v>2363</v>
      </c>
      <c r="K3361" s="37">
        <v>187113.64</v>
      </c>
      <c r="M3361" s="37">
        <v>187113.64</v>
      </c>
      <c r="O3361">
        <v>0</v>
      </c>
    </row>
    <row r="3362" spans="3:17" x14ac:dyDescent="0.3">
      <c r="C3362" t="s">
        <v>1807</v>
      </c>
      <c r="D3362" t="s">
        <v>366</v>
      </c>
      <c r="E3362">
        <v>510136</v>
      </c>
      <c r="H3362" t="s">
        <v>2364</v>
      </c>
      <c r="K3362" s="37">
        <v>9466.82</v>
      </c>
      <c r="M3362" s="37">
        <v>9116.82</v>
      </c>
      <c r="O3362">
        <v>350</v>
      </c>
      <c r="Q3362">
        <v>3.8</v>
      </c>
    </row>
    <row r="3363" spans="3:17" x14ac:dyDescent="0.3">
      <c r="C3363" t="s">
        <v>1807</v>
      </c>
      <c r="D3363" t="s">
        <v>366</v>
      </c>
      <c r="E3363">
        <v>510137</v>
      </c>
      <c r="H3363" t="s">
        <v>2365</v>
      </c>
      <c r="K3363" s="37">
        <v>591393.16</v>
      </c>
      <c r="M3363" s="37">
        <v>456550.01</v>
      </c>
      <c r="O3363" s="37">
        <v>134843.15</v>
      </c>
      <c r="Q3363">
        <v>29.5</v>
      </c>
    </row>
    <row r="3364" spans="3:17" x14ac:dyDescent="0.3">
      <c r="C3364" t="s">
        <v>1807</v>
      </c>
      <c r="D3364" t="s">
        <v>366</v>
      </c>
      <c r="E3364">
        <v>510138</v>
      </c>
      <c r="H3364" t="s">
        <v>2366</v>
      </c>
      <c r="K3364" s="37">
        <v>289599.42</v>
      </c>
      <c r="M3364" s="37">
        <v>289171.71999999997</v>
      </c>
      <c r="O3364">
        <v>427.7</v>
      </c>
      <c r="Q3364">
        <v>0.1</v>
      </c>
    </row>
    <row r="3365" spans="3:17" x14ac:dyDescent="0.3">
      <c r="C3365" t="s">
        <v>1807</v>
      </c>
      <c r="D3365" t="s">
        <v>366</v>
      </c>
      <c r="E3365">
        <v>510139</v>
      </c>
      <c r="H3365" t="s">
        <v>2367</v>
      </c>
      <c r="K3365" s="37">
        <v>13516.12</v>
      </c>
      <c r="M3365" s="37">
        <v>13516.12</v>
      </c>
      <c r="O3365">
        <v>0</v>
      </c>
    </row>
    <row r="3366" spans="3:17" x14ac:dyDescent="0.3">
      <c r="C3366" t="s">
        <v>1807</v>
      </c>
      <c r="D3366" t="s">
        <v>366</v>
      </c>
      <c r="E3366">
        <v>510140</v>
      </c>
      <c r="H3366" t="s">
        <v>2368</v>
      </c>
      <c r="K3366">
        <v>0</v>
      </c>
      <c r="M3366">
        <v>0</v>
      </c>
      <c r="O3366">
        <v>0</v>
      </c>
    </row>
    <row r="3367" spans="3:17" x14ac:dyDescent="0.3">
      <c r="C3367" t="s">
        <v>1807</v>
      </c>
      <c r="D3367" t="s">
        <v>366</v>
      </c>
      <c r="E3367">
        <v>510141</v>
      </c>
      <c r="H3367" t="s">
        <v>1609</v>
      </c>
      <c r="K3367">
        <v>586.17999999999995</v>
      </c>
      <c r="M3367">
        <v>492.3</v>
      </c>
      <c r="O3367">
        <v>93.88</v>
      </c>
      <c r="Q3367">
        <v>19.100000000000001</v>
      </c>
    </row>
    <row r="3368" spans="3:17" x14ac:dyDescent="0.3">
      <c r="C3368" t="s">
        <v>1807</v>
      </c>
      <c r="D3368" t="s">
        <v>366</v>
      </c>
      <c r="E3368">
        <v>510144</v>
      </c>
      <c r="H3368" t="s">
        <v>2369</v>
      </c>
      <c r="K3368">
        <v>0</v>
      </c>
      <c r="M3368">
        <v>0</v>
      </c>
      <c r="O3368">
        <v>0</v>
      </c>
    </row>
    <row r="3369" spans="3:17" x14ac:dyDescent="0.3">
      <c r="C3369" t="s">
        <v>1807</v>
      </c>
      <c r="D3369" t="s">
        <v>366</v>
      </c>
      <c r="E3369">
        <v>510145</v>
      </c>
      <c r="H3369" t="s">
        <v>2370</v>
      </c>
      <c r="K3369" s="37">
        <v>2996.22</v>
      </c>
      <c r="M3369" s="37">
        <v>2996.22</v>
      </c>
      <c r="O3369">
        <v>0</v>
      </c>
    </row>
    <row r="3370" spans="3:17" x14ac:dyDescent="0.3">
      <c r="C3370" t="s">
        <v>1807</v>
      </c>
      <c r="D3370" t="s">
        <v>366</v>
      </c>
      <c r="E3370">
        <v>510146</v>
      </c>
      <c r="H3370" t="s">
        <v>2371</v>
      </c>
      <c r="K3370" s="37">
        <v>656916</v>
      </c>
      <c r="M3370" s="37">
        <v>656916</v>
      </c>
      <c r="O3370">
        <v>0</v>
      </c>
    </row>
    <row r="3371" spans="3:17" x14ac:dyDescent="0.3">
      <c r="C3371" t="s">
        <v>1807</v>
      </c>
      <c r="D3371" t="s">
        <v>366</v>
      </c>
      <c r="E3371">
        <v>510147</v>
      </c>
      <c r="H3371" t="s">
        <v>2372</v>
      </c>
      <c r="K3371" s="37">
        <v>21167.599999999999</v>
      </c>
      <c r="M3371" s="37">
        <v>21167.599999999999</v>
      </c>
      <c r="O3371">
        <v>0</v>
      </c>
    </row>
    <row r="3372" spans="3:17" x14ac:dyDescent="0.3">
      <c r="C3372" t="s">
        <v>1807</v>
      </c>
      <c r="D3372" t="s">
        <v>366</v>
      </c>
      <c r="E3372">
        <v>510148</v>
      </c>
      <c r="H3372" t="s">
        <v>1608</v>
      </c>
      <c r="K3372" s="37">
        <v>334800</v>
      </c>
      <c r="M3372" s="37">
        <v>334800</v>
      </c>
      <c r="O3372">
        <v>0</v>
      </c>
    </row>
    <row r="3373" spans="3:17" x14ac:dyDescent="0.3">
      <c r="C3373" t="s">
        <v>1807</v>
      </c>
      <c r="D3373" t="s">
        <v>366</v>
      </c>
      <c r="E3373">
        <v>510149</v>
      </c>
      <c r="H3373" t="s">
        <v>1783</v>
      </c>
      <c r="K3373" s="37">
        <v>31144</v>
      </c>
      <c r="M3373" s="37">
        <v>31124</v>
      </c>
      <c r="O3373">
        <v>20</v>
      </c>
      <c r="Q3373">
        <v>0.1</v>
      </c>
    </row>
    <row r="3374" spans="3:17" x14ac:dyDescent="0.3">
      <c r="C3374" t="s">
        <v>1807</v>
      </c>
      <c r="D3374" t="s">
        <v>366</v>
      </c>
      <c r="E3374">
        <v>510151</v>
      </c>
      <c r="H3374" t="s">
        <v>2373</v>
      </c>
      <c r="K3374" s="37">
        <v>23620</v>
      </c>
      <c r="M3374" s="37">
        <v>20202.900000000001</v>
      </c>
      <c r="O3374" s="37">
        <v>3417.1</v>
      </c>
      <c r="Q3374">
        <v>16.899999999999999</v>
      </c>
    </row>
    <row r="3375" spans="3:17" x14ac:dyDescent="0.3">
      <c r="C3375" t="s">
        <v>1807</v>
      </c>
      <c r="D3375" t="s">
        <v>366</v>
      </c>
      <c r="E3375">
        <v>510152</v>
      </c>
      <c r="H3375" t="s">
        <v>2374</v>
      </c>
      <c r="K3375">
        <v>0</v>
      </c>
      <c r="M3375">
        <v>0</v>
      </c>
      <c r="O3375">
        <v>0</v>
      </c>
    </row>
    <row r="3376" spans="3:17" x14ac:dyDescent="0.3">
      <c r="C3376" t="s">
        <v>1807</v>
      </c>
      <c r="D3376" t="s">
        <v>366</v>
      </c>
      <c r="E3376">
        <v>510153</v>
      </c>
      <c r="H3376" t="s">
        <v>2375</v>
      </c>
      <c r="K3376" s="37">
        <v>88860</v>
      </c>
      <c r="M3376" s="37">
        <v>88480</v>
      </c>
      <c r="O3376">
        <v>380</v>
      </c>
      <c r="Q3376">
        <v>0.4</v>
      </c>
    </row>
    <row r="3377" spans="3:18" x14ac:dyDescent="0.3">
      <c r="C3377" t="s">
        <v>1807</v>
      </c>
      <c r="D3377" t="s">
        <v>366</v>
      </c>
      <c r="E3377">
        <v>510154</v>
      </c>
      <c r="H3377" t="s">
        <v>2376</v>
      </c>
      <c r="K3377" s="37">
        <v>20952</v>
      </c>
      <c r="M3377" s="37">
        <v>18452</v>
      </c>
      <c r="O3377" s="37">
        <v>2500</v>
      </c>
      <c r="Q3377">
        <v>13.5</v>
      </c>
    </row>
    <row r="3378" spans="3:18" x14ac:dyDescent="0.3">
      <c r="C3378" t="s">
        <v>1807</v>
      </c>
      <c r="D3378" t="s">
        <v>366</v>
      </c>
      <c r="E3378">
        <v>510216</v>
      </c>
      <c r="H3378" t="s">
        <v>2377</v>
      </c>
      <c r="K3378" s="37">
        <v>1500</v>
      </c>
      <c r="M3378" s="37">
        <v>1500</v>
      </c>
      <c r="O3378">
        <v>0</v>
      </c>
    </row>
    <row r="3379" spans="3:18" x14ac:dyDescent="0.3">
      <c r="C3379" t="s">
        <v>1807</v>
      </c>
      <c r="D3379" t="s">
        <v>366</v>
      </c>
      <c r="E3379">
        <v>510220</v>
      </c>
      <c r="H3379" t="s">
        <v>2378</v>
      </c>
      <c r="K3379" s="37">
        <v>44838.5</v>
      </c>
      <c r="M3379" s="37">
        <v>36704.5</v>
      </c>
      <c r="O3379" s="37">
        <v>8134</v>
      </c>
      <c r="Q3379">
        <v>22.2</v>
      </c>
    </row>
    <row r="3380" spans="3:18" x14ac:dyDescent="0.3">
      <c r="C3380" t="s">
        <v>1807</v>
      </c>
      <c r="D3380" t="s">
        <v>366</v>
      </c>
      <c r="E3380">
        <v>510221</v>
      </c>
      <c r="H3380" t="s">
        <v>2379</v>
      </c>
      <c r="K3380" s="37">
        <v>32020.45</v>
      </c>
      <c r="M3380" s="37">
        <v>26660.45</v>
      </c>
      <c r="O3380" s="37">
        <v>5360</v>
      </c>
      <c r="Q3380">
        <v>20.100000000000001</v>
      </c>
    </row>
    <row r="3381" spans="3:18" x14ac:dyDescent="0.3">
      <c r="E3381" t="s">
        <v>1578</v>
      </c>
      <c r="K3381" s="37">
        <v>34769853.350000001</v>
      </c>
      <c r="M3381" s="37">
        <v>29913489.300000001</v>
      </c>
      <c r="O3381" s="37">
        <v>4856364.05</v>
      </c>
      <c r="Q3381">
        <v>16.2</v>
      </c>
      <c r="R3381" t="s">
        <v>438</v>
      </c>
    </row>
    <row r="3382" spans="3:18" x14ac:dyDescent="0.3">
      <c r="C3382" t="s">
        <v>1807</v>
      </c>
      <c r="D3382" t="s">
        <v>366</v>
      </c>
      <c r="E3382">
        <v>510106</v>
      </c>
      <c r="H3382" t="s">
        <v>1611</v>
      </c>
      <c r="K3382" s="37">
        <v>793000</v>
      </c>
      <c r="M3382" s="37">
        <v>680000</v>
      </c>
      <c r="O3382" s="37">
        <v>113000</v>
      </c>
      <c r="Q3382">
        <v>16.600000000000001</v>
      </c>
    </row>
    <row r="3383" spans="3:18" x14ac:dyDescent="0.3">
      <c r="C3383" t="s">
        <v>1807</v>
      </c>
      <c r="D3383" t="s">
        <v>366</v>
      </c>
      <c r="E3383">
        <v>510117</v>
      </c>
      <c r="H3383" t="s">
        <v>1612</v>
      </c>
      <c r="K3383" s="37">
        <v>29913.45</v>
      </c>
      <c r="M3383" s="37">
        <v>27519.9</v>
      </c>
      <c r="O3383" s="37">
        <v>2393.5500000000002</v>
      </c>
      <c r="Q3383">
        <v>8.6999999999999993</v>
      </c>
    </row>
    <row r="3384" spans="3:18" x14ac:dyDescent="0.3">
      <c r="C3384" t="s">
        <v>1807</v>
      </c>
      <c r="D3384" t="s">
        <v>366</v>
      </c>
      <c r="E3384">
        <v>510150</v>
      </c>
      <c r="H3384" t="s">
        <v>2380</v>
      </c>
      <c r="K3384" s="37">
        <v>21000</v>
      </c>
      <c r="M3384" s="37">
        <v>18000</v>
      </c>
      <c r="O3384" s="37">
        <v>3000</v>
      </c>
      <c r="Q3384">
        <v>16.7</v>
      </c>
    </row>
    <row r="3385" spans="3:18" x14ac:dyDescent="0.3">
      <c r="C3385" t="s">
        <v>1807</v>
      </c>
      <c r="D3385" t="s">
        <v>366</v>
      </c>
      <c r="E3385">
        <v>510155</v>
      </c>
      <c r="H3385" t="s">
        <v>2381</v>
      </c>
      <c r="K3385" s="37">
        <v>148859.5</v>
      </c>
      <c r="M3385" s="37">
        <v>138214.29999999999</v>
      </c>
      <c r="O3385" s="37">
        <v>10645.2</v>
      </c>
      <c r="Q3385">
        <v>7.7</v>
      </c>
    </row>
    <row r="3386" spans="3:18" x14ac:dyDescent="0.3">
      <c r="C3386" t="s">
        <v>1807</v>
      </c>
      <c r="D3386" t="s">
        <v>366</v>
      </c>
      <c r="E3386">
        <v>510200</v>
      </c>
      <c r="H3386" t="s">
        <v>1613</v>
      </c>
      <c r="K3386" s="37">
        <v>70895.86</v>
      </c>
      <c r="M3386" s="37">
        <v>55437.71</v>
      </c>
      <c r="O3386" s="37">
        <v>15458.15</v>
      </c>
      <c r="Q3386">
        <v>27.9</v>
      </c>
    </row>
    <row r="3387" spans="3:18" x14ac:dyDescent="0.3">
      <c r="C3387" t="s">
        <v>1807</v>
      </c>
      <c r="D3387" t="s">
        <v>366</v>
      </c>
      <c r="E3387">
        <v>510201</v>
      </c>
      <c r="H3387" t="s">
        <v>1614</v>
      </c>
      <c r="K3387">
        <v>0</v>
      </c>
      <c r="M3387">
        <v>0</v>
      </c>
      <c r="O3387">
        <v>0</v>
      </c>
    </row>
    <row r="3388" spans="3:18" x14ac:dyDescent="0.3">
      <c r="C3388" t="s">
        <v>1807</v>
      </c>
      <c r="D3388" t="s">
        <v>366</v>
      </c>
      <c r="E3388">
        <v>510202</v>
      </c>
      <c r="H3388" t="s">
        <v>1615</v>
      </c>
      <c r="K3388">
        <v>0</v>
      </c>
      <c r="M3388">
        <v>0</v>
      </c>
      <c r="O3388">
        <v>0</v>
      </c>
    </row>
    <row r="3389" spans="3:18" x14ac:dyDescent="0.3">
      <c r="C3389" t="s">
        <v>1807</v>
      </c>
      <c r="D3389" t="s">
        <v>366</v>
      </c>
      <c r="E3389">
        <v>510203</v>
      </c>
      <c r="H3389" t="s">
        <v>1616</v>
      </c>
      <c r="K3389">
        <v>0</v>
      </c>
      <c r="M3389">
        <v>0</v>
      </c>
      <c r="O3389">
        <v>0</v>
      </c>
    </row>
    <row r="3390" spans="3:18" x14ac:dyDescent="0.3">
      <c r="C3390" t="s">
        <v>1807</v>
      </c>
      <c r="D3390" t="s">
        <v>366</v>
      </c>
      <c r="E3390">
        <v>510204</v>
      </c>
      <c r="H3390" t="s">
        <v>1617</v>
      </c>
      <c r="K3390" s="37">
        <v>64130.8</v>
      </c>
      <c r="M3390" s="37">
        <v>45059.6</v>
      </c>
      <c r="O3390" s="37">
        <v>19071.2</v>
      </c>
      <c r="Q3390">
        <v>42.3</v>
      </c>
    </row>
    <row r="3391" spans="3:18" x14ac:dyDescent="0.3">
      <c r="C3391" t="s">
        <v>1807</v>
      </c>
      <c r="D3391" t="s">
        <v>366</v>
      </c>
      <c r="E3391">
        <v>510205</v>
      </c>
      <c r="H3391" t="s">
        <v>1618</v>
      </c>
      <c r="K3391">
        <v>0</v>
      </c>
      <c r="M3391">
        <v>0</v>
      </c>
      <c r="O3391">
        <v>0</v>
      </c>
    </row>
    <row r="3392" spans="3:18" x14ac:dyDescent="0.3">
      <c r="C3392" t="s">
        <v>1807</v>
      </c>
      <c r="D3392" t="s">
        <v>366</v>
      </c>
      <c r="E3392">
        <v>510206</v>
      </c>
      <c r="H3392" t="s">
        <v>1619</v>
      </c>
      <c r="K3392">
        <v>-632</v>
      </c>
      <c r="M3392">
        <v>-632</v>
      </c>
      <c r="O3392">
        <v>0</v>
      </c>
    </row>
    <row r="3393" spans="3:17" x14ac:dyDescent="0.3">
      <c r="C3393" t="s">
        <v>1807</v>
      </c>
      <c r="D3393" t="s">
        <v>366</v>
      </c>
      <c r="E3393">
        <v>510207</v>
      </c>
      <c r="H3393" t="s">
        <v>1620</v>
      </c>
      <c r="K3393" s="37">
        <v>9110.2199999999993</v>
      </c>
      <c r="M3393" s="37">
        <v>9110.2199999999993</v>
      </c>
      <c r="O3393">
        <v>0</v>
      </c>
    </row>
    <row r="3394" spans="3:17" x14ac:dyDescent="0.3">
      <c r="C3394" t="s">
        <v>1807</v>
      </c>
      <c r="D3394" t="s">
        <v>366</v>
      </c>
      <c r="E3394">
        <v>510208</v>
      </c>
      <c r="H3394" t="s">
        <v>2382</v>
      </c>
      <c r="K3394" s="37">
        <v>32500</v>
      </c>
      <c r="M3394" s="37">
        <v>32500</v>
      </c>
      <c r="O3394">
        <v>0</v>
      </c>
    </row>
    <row r="3395" spans="3:17" x14ac:dyDescent="0.3">
      <c r="C3395" t="s">
        <v>1807</v>
      </c>
      <c r="D3395" t="s">
        <v>366</v>
      </c>
      <c r="E3395">
        <v>510209</v>
      </c>
      <c r="H3395" t="s">
        <v>2383</v>
      </c>
      <c r="K3395" s="37">
        <v>162763.5</v>
      </c>
      <c r="M3395" s="37">
        <v>41507.5</v>
      </c>
      <c r="O3395" s="37">
        <v>121256</v>
      </c>
      <c r="Q3395">
        <v>292.10000000000002</v>
      </c>
    </row>
    <row r="3396" spans="3:17" x14ac:dyDescent="0.3">
      <c r="C3396" t="s">
        <v>1807</v>
      </c>
      <c r="D3396" t="s">
        <v>366</v>
      </c>
      <c r="E3396">
        <v>510210</v>
      </c>
      <c r="H3396" t="s">
        <v>2384</v>
      </c>
      <c r="K3396" s="37">
        <v>49805.94</v>
      </c>
      <c r="M3396" s="37">
        <v>37832</v>
      </c>
      <c r="O3396" s="37">
        <v>11973.94</v>
      </c>
      <c r="Q3396">
        <v>31.7</v>
      </c>
    </row>
    <row r="3397" spans="3:17" x14ac:dyDescent="0.3">
      <c r="C3397" t="s">
        <v>1807</v>
      </c>
      <c r="D3397" t="s">
        <v>366</v>
      </c>
      <c r="E3397">
        <v>510211</v>
      </c>
      <c r="H3397" t="s">
        <v>2385</v>
      </c>
      <c r="K3397">
        <v>0</v>
      </c>
      <c r="M3397">
        <v>0</v>
      </c>
      <c r="O3397">
        <v>0</v>
      </c>
    </row>
    <row r="3398" spans="3:17" x14ac:dyDescent="0.3">
      <c r="C3398" t="s">
        <v>1807</v>
      </c>
      <c r="D3398" t="s">
        <v>366</v>
      </c>
      <c r="E3398">
        <v>510213</v>
      </c>
      <c r="H3398" t="s">
        <v>2386</v>
      </c>
      <c r="K3398" s="37">
        <v>1310.8</v>
      </c>
      <c r="M3398" s="37">
        <v>1310.8</v>
      </c>
      <c r="O3398">
        <v>0</v>
      </c>
    </row>
    <row r="3399" spans="3:17" x14ac:dyDescent="0.3">
      <c r="C3399" t="s">
        <v>1807</v>
      </c>
      <c r="D3399" t="s">
        <v>366</v>
      </c>
      <c r="E3399">
        <v>510214</v>
      </c>
      <c r="H3399" t="s">
        <v>2387</v>
      </c>
      <c r="K3399" s="37">
        <v>47348.29</v>
      </c>
      <c r="M3399" s="37">
        <v>47348.29</v>
      </c>
      <c r="O3399">
        <v>0</v>
      </c>
    </row>
    <row r="3400" spans="3:17" x14ac:dyDescent="0.3">
      <c r="C3400" t="s">
        <v>1807</v>
      </c>
      <c r="D3400" t="s">
        <v>366</v>
      </c>
      <c r="E3400">
        <v>510215</v>
      </c>
      <c r="H3400" t="s">
        <v>2388</v>
      </c>
      <c r="K3400" s="37">
        <v>6844.9</v>
      </c>
      <c r="M3400" s="37">
        <v>4880.75</v>
      </c>
      <c r="O3400" s="37">
        <v>1964.15</v>
      </c>
      <c r="Q3400">
        <v>40.200000000000003</v>
      </c>
    </row>
    <row r="3401" spans="3:17" x14ac:dyDescent="0.3">
      <c r="C3401" t="s">
        <v>1807</v>
      </c>
      <c r="D3401" t="s">
        <v>366</v>
      </c>
      <c r="E3401">
        <v>510218</v>
      </c>
      <c r="H3401" t="s">
        <v>2389</v>
      </c>
      <c r="K3401">
        <v>449.63</v>
      </c>
      <c r="M3401">
        <v>449.63</v>
      </c>
      <c r="O3401">
        <v>0</v>
      </c>
    </row>
    <row r="3402" spans="3:17" x14ac:dyDescent="0.3">
      <c r="C3402" t="s">
        <v>1807</v>
      </c>
      <c r="D3402" t="s">
        <v>366</v>
      </c>
      <c r="E3402">
        <v>510219</v>
      </c>
      <c r="H3402" t="s">
        <v>2390</v>
      </c>
      <c r="K3402" s="37">
        <v>15891.6</v>
      </c>
      <c r="M3402" s="37">
        <v>15321.6</v>
      </c>
      <c r="O3402">
        <v>570</v>
      </c>
      <c r="Q3402">
        <v>3.7</v>
      </c>
    </row>
    <row r="3403" spans="3:17" x14ac:dyDescent="0.3">
      <c r="C3403" t="s">
        <v>1807</v>
      </c>
      <c r="D3403" t="s">
        <v>366</v>
      </c>
      <c r="E3403">
        <v>510300</v>
      </c>
      <c r="H3403" t="s">
        <v>1621</v>
      </c>
      <c r="K3403" s="37">
        <v>34157.800000000003</v>
      </c>
      <c r="M3403" s="37">
        <v>24925.200000000001</v>
      </c>
      <c r="O3403" s="37">
        <v>9232.6</v>
      </c>
      <c r="Q3403">
        <v>37</v>
      </c>
    </row>
    <row r="3404" spans="3:17" x14ac:dyDescent="0.3">
      <c r="C3404" t="s">
        <v>1807</v>
      </c>
      <c r="D3404" t="s">
        <v>366</v>
      </c>
      <c r="E3404">
        <v>510301</v>
      </c>
      <c r="H3404" t="s">
        <v>1622</v>
      </c>
      <c r="K3404">
        <v>0</v>
      </c>
      <c r="M3404">
        <v>0</v>
      </c>
      <c r="O3404">
        <v>0</v>
      </c>
    </row>
    <row r="3405" spans="3:17" x14ac:dyDescent="0.3">
      <c r="C3405" t="s">
        <v>1807</v>
      </c>
      <c r="D3405" t="s">
        <v>366</v>
      </c>
      <c r="E3405">
        <v>510400</v>
      </c>
      <c r="H3405" t="s">
        <v>1623</v>
      </c>
      <c r="K3405">
        <v>0</v>
      </c>
      <c r="M3405">
        <v>0</v>
      </c>
      <c r="O3405">
        <v>0</v>
      </c>
    </row>
    <row r="3406" spans="3:17" x14ac:dyDescent="0.3">
      <c r="C3406" t="s">
        <v>1807</v>
      </c>
      <c r="D3406" t="s">
        <v>366</v>
      </c>
      <c r="E3406">
        <v>510401</v>
      </c>
      <c r="H3406" t="s">
        <v>1624</v>
      </c>
      <c r="K3406" s="37">
        <v>59719.25</v>
      </c>
      <c r="M3406" s="37">
        <v>49191.72</v>
      </c>
      <c r="O3406" s="37">
        <v>10527.53</v>
      </c>
      <c r="Q3406">
        <v>21.4</v>
      </c>
    </row>
    <row r="3407" spans="3:17" x14ac:dyDescent="0.3">
      <c r="C3407" t="s">
        <v>1807</v>
      </c>
      <c r="D3407" t="s">
        <v>366</v>
      </c>
      <c r="E3407">
        <v>510402</v>
      </c>
      <c r="H3407" t="s">
        <v>1625</v>
      </c>
      <c r="K3407" s="37">
        <v>770304.91</v>
      </c>
      <c r="M3407" s="37">
        <v>649928.67000000004</v>
      </c>
      <c r="O3407" s="37">
        <v>120376.24</v>
      </c>
      <c r="Q3407">
        <v>18.5</v>
      </c>
    </row>
    <row r="3408" spans="3:17" x14ac:dyDescent="0.3">
      <c r="C3408" t="s">
        <v>1807</v>
      </c>
      <c r="D3408" t="s">
        <v>366</v>
      </c>
      <c r="E3408">
        <v>510403</v>
      </c>
      <c r="H3408" t="s">
        <v>1626</v>
      </c>
      <c r="K3408" s="37">
        <v>89972.41</v>
      </c>
      <c r="M3408" s="37">
        <v>75829.539999999994</v>
      </c>
      <c r="O3408" s="37">
        <v>14142.87</v>
      </c>
      <c r="Q3408">
        <v>18.7</v>
      </c>
    </row>
    <row r="3409" spans="3:17" x14ac:dyDescent="0.3">
      <c r="C3409" t="s">
        <v>1807</v>
      </c>
      <c r="D3409" t="s">
        <v>366</v>
      </c>
      <c r="E3409">
        <v>510404</v>
      </c>
      <c r="H3409" t="s">
        <v>1627</v>
      </c>
      <c r="K3409" s="37">
        <v>36166.68</v>
      </c>
      <c r="M3409" s="37">
        <v>31000.01</v>
      </c>
      <c r="O3409" s="37">
        <v>5166.67</v>
      </c>
      <c r="Q3409">
        <v>16.7</v>
      </c>
    </row>
    <row r="3410" spans="3:17" x14ac:dyDescent="0.3">
      <c r="C3410" t="s">
        <v>1807</v>
      </c>
      <c r="D3410" t="s">
        <v>366</v>
      </c>
      <c r="E3410">
        <v>510405</v>
      </c>
      <c r="H3410" t="s">
        <v>1628</v>
      </c>
      <c r="K3410" s="37">
        <v>11063.73</v>
      </c>
      <c r="M3410" s="37">
        <v>9242.4500000000007</v>
      </c>
      <c r="O3410" s="37">
        <v>1821.28</v>
      </c>
      <c r="Q3410">
        <v>19.7</v>
      </c>
    </row>
    <row r="3411" spans="3:17" x14ac:dyDescent="0.3">
      <c r="C3411" t="s">
        <v>1807</v>
      </c>
      <c r="D3411" t="s">
        <v>366</v>
      </c>
      <c r="E3411">
        <v>510406</v>
      </c>
      <c r="H3411" t="s">
        <v>1629</v>
      </c>
      <c r="K3411">
        <v>0</v>
      </c>
      <c r="M3411">
        <v>0</v>
      </c>
      <c r="O3411">
        <v>0</v>
      </c>
    </row>
    <row r="3412" spans="3:17" x14ac:dyDescent="0.3">
      <c r="C3412" t="s">
        <v>1807</v>
      </c>
      <c r="D3412" t="s">
        <v>366</v>
      </c>
      <c r="E3412">
        <v>510407</v>
      </c>
      <c r="H3412" t="s">
        <v>1674</v>
      </c>
      <c r="K3412" s="37">
        <v>8263.18</v>
      </c>
      <c r="M3412" s="37">
        <v>6713.13</v>
      </c>
      <c r="O3412" s="37">
        <v>1550.05</v>
      </c>
      <c r="Q3412">
        <v>23.1</v>
      </c>
    </row>
    <row r="3413" spans="3:17" x14ac:dyDescent="0.3">
      <c r="C3413" t="s">
        <v>1807</v>
      </c>
      <c r="D3413" t="s">
        <v>366</v>
      </c>
      <c r="E3413">
        <v>510408</v>
      </c>
      <c r="H3413" t="s">
        <v>2391</v>
      </c>
      <c r="K3413">
        <v>0</v>
      </c>
      <c r="M3413">
        <v>0</v>
      </c>
      <c r="O3413">
        <v>0</v>
      </c>
    </row>
    <row r="3414" spans="3:17" x14ac:dyDescent="0.3">
      <c r="C3414" t="s">
        <v>1807</v>
      </c>
      <c r="D3414" t="s">
        <v>366</v>
      </c>
      <c r="E3414">
        <v>510500</v>
      </c>
      <c r="H3414" t="s">
        <v>1630</v>
      </c>
      <c r="K3414" s="37">
        <v>138222.72</v>
      </c>
      <c r="M3414" s="37">
        <v>115778.92</v>
      </c>
      <c r="O3414" s="37">
        <v>22443.8</v>
      </c>
      <c r="Q3414">
        <v>19.399999999999999</v>
      </c>
    </row>
    <row r="3415" spans="3:17" x14ac:dyDescent="0.3">
      <c r="C3415" t="s">
        <v>1807</v>
      </c>
      <c r="D3415" t="s">
        <v>366</v>
      </c>
      <c r="E3415">
        <v>510501</v>
      </c>
      <c r="H3415" t="s">
        <v>1631</v>
      </c>
      <c r="K3415">
        <v>0</v>
      </c>
      <c r="M3415">
        <v>0</v>
      </c>
      <c r="O3415">
        <v>0</v>
      </c>
    </row>
    <row r="3416" spans="3:17" x14ac:dyDescent="0.3">
      <c r="C3416" t="s">
        <v>1807</v>
      </c>
      <c r="D3416" t="s">
        <v>366</v>
      </c>
      <c r="E3416">
        <v>510502</v>
      </c>
      <c r="H3416" t="s">
        <v>1632</v>
      </c>
      <c r="K3416" s="37">
        <v>490560.76</v>
      </c>
      <c r="M3416" s="37">
        <v>407346.44</v>
      </c>
      <c r="O3416" s="37">
        <v>83214.320000000007</v>
      </c>
      <c r="Q3416">
        <v>20.399999999999999</v>
      </c>
    </row>
    <row r="3417" spans="3:17" x14ac:dyDescent="0.3">
      <c r="C3417" t="s">
        <v>1807</v>
      </c>
      <c r="D3417" t="s">
        <v>366</v>
      </c>
      <c r="E3417">
        <v>510503</v>
      </c>
      <c r="H3417" t="s">
        <v>1633</v>
      </c>
      <c r="K3417">
        <v>0</v>
      </c>
      <c r="M3417">
        <v>0</v>
      </c>
      <c r="O3417">
        <v>0</v>
      </c>
    </row>
    <row r="3418" spans="3:17" x14ac:dyDescent="0.3">
      <c r="C3418" t="s">
        <v>1807</v>
      </c>
      <c r="D3418" t="s">
        <v>366</v>
      </c>
      <c r="E3418">
        <v>510504</v>
      </c>
      <c r="H3418" t="s">
        <v>1634</v>
      </c>
      <c r="K3418">
        <v>0</v>
      </c>
      <c r="M3418">
        <v>0</v>
      </c>
      <c r="O3418">
        <v>0</v>
      </c>
    </row>
    <row r="3419" spans="3:17" x14ac:dyDescent="0.3">
      <c r="C3419" t="s">
        <v>1807</v>
      </c>
      <c r="D3419" t="s">
        <v>366</v>
      </c>
      <c r="E3419">
        <v>510505</v>
      </c>
      <c r="H3419" t="s">
        <v>1635</v>
      </c>
      <c r="K3419" s="37">
        <v>704340.67</v>
      </c>
      <c r="M3419" s="37">
        <v>525896.46</v>
      </c>
      <c r="O3419" s="37">
        <v>178444.21</v>
      </c>
      <c r="Q3419">
        <v>33.9</v>
      </c>
    </row>
    <row r="3420" spans="3:17" x14ac:dyDescent="0.3">
      <c r="C3420" t="s">
        <v>1807</v>
      </c>
      <c r="D3420" t="s">
        <v>366</v>
      </c>
      <c r="E3420">
        <v>510506</v>
      </c>
      <c r="H3420" t="s">
        <v>1636</v>
      </c>
      <c r="K3420">
        <v>0</v>
      </c>
      <c r="M3420">
        <v>0</v>
      </c>
      <c r="O3420">
        <v>0</v>
      </c>
    </row>
    <row r="3421" spans="3:17" x14ac:dyDescent="0.3">
      <c r="C3421" t="s">
        <v>1807</v>
      </c>
      <c r="D3421" t="s">
        <v>366</v>
      </c>
      <c r="E3421">
        <v>510507</v>
      </c>
      <c r="H3421" t="s">
        <v>1675</v>
      </c>
      <c r="K3421" s="37">
        <v>109783.15</v>
      </c>
      <c r="M3421" s="37">
        <v>97983.15</v>
      </c>
      <c r="O3421" s="37">
        <v>11800</v>
      </c>
      <c r="Q3421">
        <v>12</v>
      </c>
    </row>
    <row r="3422" spans="3:17" x14ac:dyDescent="0.3">
      <c r="C3422" t="s">
        <v>1807</v>
      </c>
      <c r="D3422" t="s">
        <v>366</v>
      </c>
      <c r="E3422">
        <v>510508</v>
      </c>
      <c r="H3422" t="s">
        <v>2392</v>
      </c>
      <c r="K3422" s="37">
        <v>128379.99</v>
      </c>
      <c r="M3422" s="37">
        <v>110039.99</v>
      </c>
      <c r="O3422" s="37">
        <v>18340</v>
      </c>
      <c r="Q3422">
        <v>16.7</v>
      </c>
    </row>
    <row r="3423" spans="3:17" x14ac:dyDescent="0.3">
      <c r="C3423" t="s">
        <v>1807</v>
      </c>
      <c r="D3423" t="s">
        <v>366</v>
      </c>
      <c r="E3423">
        <v>510600</v>
      </c>
      <c r="H3423" t="s">
        <v>1637</v>
      </c>
      <c r="K3423" s="37">
        <v>579014.36</v>
      </c>
      <c r="M3423" s="37">
        <v>563014.36</v>
      </c>
      <c r="O3423" s="37">
        <v>16000</v>
      </c>
      <c r="Q3423">
        <v>2.8</v>
      </c>
    </row>
    <row r="3424" spans="3:17" x14ac:dyDescent="0.3">
      <c r="C3424" t="s">
        <v>1807</v>
      </c>
      <c r="D3424" t="s">
        <v>366</v>
      </c>
      <c r="E3424">
        <v>510601</v>
      </c>
      <c r="H3424" t="s">
        <v>1638</v>
      </c>
      <c r="K3424" s="37">
        <v>400326.69</v>
      </c>
      <c r="M3424" s="37">
        <v>343160.02</v>
      </c>
      <c r="O3424" s="37">
        <v>57166.67</v>
      </c>
      <c r="Q3424">
        <v>16.7</v>
      </c>
    </row>
    <row r="3425" spans="3:17" x14ac:dyDescent="0.3">
      <c r="C3425" t="s">
        <v>1807</v>
      </c>
      <c r="D3425" t="s">
        <v>366</v>
      </c>
      <c r="E3425">
        <v>510602</v>
      </c>
      <c r="H3425" t="s">
        <v>1639</v>
      </c>
      <c r="K3425">
        <v>0</v>
      </c>
      <c r="M3425">
        <v>0</v>
      </c>
      <c r="O3425">
        <v>0</v>
      </c>
    </row>
    <row r="3426" spans="3:17" x14ac:dyDescent="0.3">
      <c r="C3426" t="s">
        <v>1807</v>
      </c>
      <c r="D3426" t="s">
        <v>366</v>
      </c>
      <c r="E3426">
        <v>510603</v>
      </c>
      <c r="H3426" t="s">
        <v>1640</v>
      </c>
      <c r="K3426">
        <v>0</v>
      </c>
      <c r="M3426">
        <v>0</v>
      </c>
      <c r="O3426">
        <v>0</v>
      </c>
    </row>
    <row r="3427" spans="3:17" x14ac:dyDescent="0.3">
      <c r="C3427" t="s">
        <v>1807</v>
      </c>
      <c r="D3427" t="s">
        <v>366</v>
      </c>
      <c r="E3427">
        <v>510604</v>
      </c>
      <c r="H3427" t="s">
        <v>1641</v>
      </c>
      <c r="K3427" s="37">
        <v>646678.84</v>
      </c>
      <c r="M3427" s="37">
        <v>646678.84</v>
      </c>
      <c r="O3427">
        <v>0</v>
      </c>
    </row>
    <row r="3428" spans="3:17" x14ac:dyDescent="0.3">
      <c r="C3428" t="s">
        <v>1807</v>
      </c>
      <c r="D3428" t="s">
        <v>366</v>
      </c>
      <c r="E3428">
        <v>510605</v>
      </c>
      <c r="H3428" t="s">
        <v>1642</v>
      </c>
      <c r="K3428" s="37">
        <v>110281.66</v>
      </c>
      <c r="M3428" s="37">
        <v>95917.7</v>
      </c>
      <c r="O3428" s="37">
        <v>14363.96</v>
      </c>
      <c r="Q3428">
        <v>15</v>
      </c>
    </row>
    <row r="3429" spans="3:17" x14ac:dyDescent="0.3">
      <c r="C3429" t="s">
        <v>1807</v>
      </c>
      <c r="D3429" t="s">
        <v>366</v>
      </c>
      <c r="E3429">
        <v>510608</v>
      </c>
      <c r="H3429" t="s">
        <v>2393</v>
      </c>
      <c r="K3429">
        <v>0</v>
      </c>
      <c r="M3429">
        <v>0</v>
      </c>
      <c r="O3429">
        <v>0</v>
      </c>
    </row>
    <row r="3430" spans="3:17" x14ac:dyDescent="0.3">
      <c r="C3430" t="s">
        <v>1807</v>
      </c>
      <c r="D3430" t="s">
        <v>366</v>
      </c>
      <c r="E3430">
        <v>510609</v>
      </c>
      <c r="H3430" t="s">
        <v>2394</v>
      </c>
      <c r="K3430" s="37">
        <v>761053.3</v>
      </c>
      <c r="M3430" s="37">
        <v>749367.49</v>
      </c>
      <c r="O3430" s="37">
        <v>11685.81</v>
      </c>
      <c r="Q3430">
        <v>1.6</v>
      </c>
    </row>
    <row r="3431" spans="3:17" x14ac:dyDescent="0.3">
      <c r="C3431" t="s">
        <v>1807</v>
      </c>
      <c r="D3431" t="s">
        <v>366</v>
      </c>
      <c r="E3431">
        <v>510610</v>
      </c>
      <c r="H3431" t="s">
        <v>2395</v>
      </c>
      <c r="K3431" s="37">
        <v>20416.689999999999</v>
      </c>
      <c r="M3431" s="37">
        <v>17500.02</v>
      </c>
      <c r="O3431" s="37">
        <v>2916.67</v>
      </c>
      <c r="Q3431">
        <v>16.7</v>
      </c>
    </row>
    <row r="3432" spans="3:17" x14ac:dyDescent="0.3">
      <c r="C3432" t="s">
        <v>1807</v>
      </c>
      <c r="D3432" t="s">
        <v>366</v>
      </c>
      <c r="E3432">
        <v>510700</v>
      </c>
      <c r="H3432" t="s">
        <v>1643</v>
      </c>
      <c r="K3432" s="37">
        <v>20650</v>
      </c>
      <c r="M3432" s="37">
        <v>14700</v>
      </c>
      <c r="O3432" s="37">
        <v>5950</v>
      </c>
      <c r="Q3432">
        <v>40.5</v>
      </c>
    </row>
    <row r="3433" spans="3:17" x14ac:dyDescent="0.3">
      <c r="C3433" t="s">
        <v>1807</v>
      </c>
      <c r="D3433" t="s">
        <v>366</v>
      </c>
      <c r="E3433">
        <v>510702</v>
      </c>
      <c r="H3433" t="s">
        <v>1644</v>
      </c>
      <c r="K3433" s="37">
        <v>15786.19</v>
      </c>
      <c r="M3433" s="37">
        <v>14586.43</v>
      </c>
      <c r="O3433" s="37">
        <v>1199.76</v>
      </c>
      <c r="Q3433">
        <v>8.1999999999999993</v>
      </c>
    </row>
    <row r="3434" spans="3:17" x14ac:dyDescent="0.3">
      <c r="C3434" t="s">
        <v>1807</v>
      </c>
      <c r="D3434" t="s">
        <v>366</v>
      </c>
      <c r="E3434">
        <v>510703</v>
      </c>
      <c r="H3434" t="s">
        <v>1645</v>
      </c>
      <c r="K3434" s="37">
        <v>1256.44</v>
      </c>
      <c r="M3434" s="37">
        <v>1064.3900000000001</v>
      </c>
      <c r="O3434">
        <v>192.05</v>
      </c>
      <c r="Q3434">
        <v>18</v>
      </c>
    </row>
    <row r="3435" spans="3:17" x14ac:dyDescent="0.3">
      <c r="C3435" t="s">
        <v>1807</v>
      </c>
      <c r="D3435" t="s">
        <v>366</v>
      </c>
      <c r="E3435">
        <v>510704</v>
      </c>
      <c r="H3435" t="s">
        <v>1646</v>
      </c>
      <c r="K3435" s="37">
        <v>3233.79</v>
      </c>
      <c r="M3435" s="37">
        <v>2764.79</v>
      </c>
      <c r="O3435">
        <v>469</v>
      </c>
      <c r="Q3435">
        <v>17</v>
      </c>
    </row>
    <row r="3436" spans="3:17" x14ac:dyDescent="0.3">
      <c r="C3436" t="s">
        <v>1807</v>
      </c>
      <c r="D3436" t="s">
        <v>366</v>
      </c>
      <c r="E3436">
        <v>510705</v>
      </c>
      <c r="H3436" t="s">
        <v>1647</v>
      </c>
      <c r="K3436" s="37">
        <v>18781.95</v>
      </c>
      <c r="M3436" s="37">
        <v>18781.95</v>
      </c>
      <c r="O3436">
        <v>0</v>
      </c>
    </row>
    <row r="3437" spans="3:17" x14ac:dyDescent="0.3">
      <c r="C3437" t="s">
        <v>1807</v>
      </c>
      <c r="D3437" t="s">
        <v>366</v>
      </c>
      <c r="E3437">
        <v>510800</v>
      </c>
      <c r="H3437" t="s">
        <v>1648</v>
      </c>
      <c r="K3437" s="37">
        <v>454118.82</v>
      </c>
      <c r="M3437" s="37">
        <v>417866.99</v>
      </c>
      <c r="O3437" s="37">
        <v>36251.83</v>
      </c>
      <c r="Q3437">
        <v>8.6999999999999993</v>
      </c>
    </row>
    <row r="3438" spans="3:17" x14ac:dyDescent="0.3">
      <c r="C3438" t="s">
        <v>1807</v>
      </c>
      <c r="D3438" t="s">
        <v>366</v>
      </c>
      <c r="E3438">
        <v>510801</v>
      </c>
      <c r="H3438" t="s">
        <v>1649</v>
      </c>
      <c r="K3438" s="37">
        <v>4838037.42</v>
      </c>
      <c r="M3438" s="37">
        <v>4587423.2</v>
      </c>
      <c r="O3438" s="37">
        <v>250614.22</v>
      </c>
      <c r="Q3438">
        <v>5.5</v>
      </c>
    </row>
    <row r="3439" spans="3:17" x14ac:dyDescent="0.3">
      <c r="C3439" t="s">
        <v>1807</v>
      </c>
      <c r="D3439" t="s">
        <v>366</v>
      </c>
      <c r="E3439">
        <v>510802</v>
      </c>
      <c r="H3439" t="s">
        <v>1650</v>
      </c>
      <c r="K3439" s="37">
        <v>97152.4</v>
      </c>
      <c r="M3439" s="37">
        <v>80972.399999999994</v>
      </c>
      <c r="O3439" s="37">
        <v>16180</v>
      </c>
      <c r="Q3439">
        <v>20</v>
      </c>
    </row>
    <row r="3440" spans="3:17" x14ac:dyDescent="0.3">
      <c r="C3440" t="s">
        <v>1807</v>
      </c>
      <c r="D3440" t="s">
        <v>366</v>
      </c>
      <c r="E3440">
        <v>510803</v>
      </c>
      <c r="H3440" t="s">
        <v>1651</v>
      </c>
      <c r="K3440" s="37">
        <v>568114.28</v>
      </c>
      <c r="M3440" s="37">
        <v>509569.92</v>
      </c>
      <c r="O3440" s="37">
        <v>58544.36</v>
      </c>
      <c r="Q3440">
        <v>11.5</v>
      </c>
    </row>
    <row r="3441" spans="3:17" x14ac:dyDescent="0.3">
      <c r="C3441" t="s">
        <v>1807</v>
      </c>
      <c r="D3441" t="s">
        <v>366</v>
      </c>
      <c r="E3441">
        <v>510870</v>
      </c>
      <c r="H3441" t="s">
        <v>2396</v>
      </c>
      <c r="K3441" s="37">
        <v>53350</v>
      </c>
      <c r="M3441" s="37">
        <v>-24660</v>
      </c>
      <c r="O3441" s="37">
        <v>78010</v>
      </c>
      <c r="Q3441">
        <v>316.3</v>
      </c>
    </row>
    <row r="3442" spans="3:17" x14ac:dyDescent="0.3">
      <c r="C3442" t="s">
        <v>1807</v>
      </c>
      <c r="D3442" t="s">
        <v>366</v>
      </c>
      <c r="E3442">
        <v>510871</v>
      </c>
      <c r="H3442" t="s">
        <v>1670</v>
      </c>
      <c r="K3442">
        <v>0</v>
      </c>
      <c r="M3442">
        <v>0</v>
      </c>
      <c r="O3442">
        <v>0</v>
      </c>
    </row>
    <row r="3443" spans="3:17" x14ac:dyDescent="0.3">
      <c r="C3443" t="s">
        <v>1807</v>
      </c>
      <c r="D3443" t="s">
        <v>366</v>
      </c>
      <c r="E3443">
        <v>510872</v>
      </c>
      <c r="H3443" t="s">
        <v>2397</v>
      </c>
      <c r="K3443" s="37">
        <v>697179.7</v>
      </c>
      <c r="M3443" s="37">
        <v>684996.82</v>
      </c>
      <c r="O3443" s="37">
        <v>12182.88</v>
      </c>
      <c r="Q3443">
        <v>1.8</v>
      </c>
    </row>
    <row r="3444" spans="3:17" x14ac:dyDescent="0.3">
      <c r="C3444" t="s">
        <v>1807</v>
      </c>
      <c r="D3444" t="s">
        <v>366</v>
      </c>
      <c r="E3444">
        <v>510900</v>
      </c>
      <c r="H3444" t="s">
        <v>1652</v>
      </c>
      <c r="K3444" s="37">
        <v>250435.57</v>
      </c>
      <c r="M3444" s="37">
        <v>214659.06</v>
      </c>
      <c r="O3444" s="37">
        <v>35776.51</v>
      </c>
      <c r="Q3444">
        <v>16.7</v>
      </c>
    </row>
    <row r="3445" spans="3:17" x14ac:dyDescent="0.3">
      <c r="C3445" t="s">
        <v>1807</v>
      </c>
      <c r="D3445" t="s">
        <v>366</v>
      </c>
      <c r="E3445">
        <v>510901</v>
      </c>
      <c r="H3445" t="s">
        <v>1653</v>
      </c>
      <c r="K3445" s="37">
        <v>1779.4</v>
      </c>
      <c r="M3445">
        <v>929.4</v>
      </c>
      <c r="O3445">
        <v>850</v>
      </c>
      <c r="Q3445">
        <v>91.5</v>
      </c>
    </row>
    <row r="3446" spans="3:17" x14ac:dyDescent="0.3">
      <c r="C3446" t="s">
        <v>1807</v>
      </c>
      <c r="D3446" t="s">
        <v>366</v>
      </c>
      <c r="E3446">
        <v>510902</v>
      </c>
      <c r="H3446" t="s">
        <v>1654</v>
      </c>
      <c r="K3446" s="37">
        <v>1290</v>
      </c>
      <c r="M3446" s="37">
        <v>1000</v>
      </c>
      <c r="O3446">
        <v>290</v>
      </c>
      <c r="Q3446">
        <v>29</v>
      </c>
    </row>
    <row r="3447" spans="3:17" x14ac:dyDescent="0.3">
      <c r="C3447" t="s">
        <v>1807</v>
      </c>
      <c r="D3447" t="s">
        <v>366</v>
      </c>
      <c r="E3447">
        <v>510903</v>
      </c>
      <c r="H3447" t="s">
        <v>2398</v>
      </c>
      <c r="K3447">
        <v>0</v>
      </c>
      <c r="M3447">
        <v>0</v>
      </c>
      <c r="O3447">
        <v>0</v>
      </c>
    </row>
    <row r="3448" spans="3:17" x14ac:dyDescent="0.3">
      <c r="C3448" t="s">
        <v>1807</v>
      </c>
      <c r="D3448" t="s">
        <v>366</v>
      </c>
      <c r="E3448">
        <v>511100</v>
      </c>
      <c r="H3448" t="s">
        <v>1655</v>
      </c>
      <c r="K3448" s="37">
        <v>13063.75</v>
      </c>
      <c r="M3448" s="37">
        <v>11197.5</v>
      </c>
      <c r="O3448" s="37">
        <v>1866.25</v>
      </c>
      <c r="Q3448">
        <v>16.7</v>
      </c>
    </row>
    <row r="3449" spans="3:17" x14ac:dyDescent="0.3">
      <c r="C3449" t="s">
        <v>1807</v>
      </c>
      <c r="D3449" t="s">
        <v>366</v>
      </c>
      <c r="E3449">
        <v>511101</v>
      </c>
      <c r="H3449" t="s">
        <v>1656</v>
      </c>
      <c r="K3449" s="37">
        <v>1127261.19</v>
      </c>
      <c r="M3449" s="37">
        <v>966223.88</v>
      </c>
      <c r="O3449" s="37">
        <v>161037.31</v>
      </c>
      <c r="Q3449">
        <v>16.7</v>
      </c>
    </row>
    <row r="3450" spans="3:17" x14ac:dyDescent="0.3">
      <c r="C3450" t="s">
        <v>1807</v>
      </c>
      <c r="D3450" t="s">
        <v>366</v>
      </c>
      <c r="E3450">
        <v>511102</v>
      </c>
      <c r="H3450" t="s">
        <v>1657</v>
      </c>
      <c r="K3450" s="37">
        <v>88582.9</v>
      </c>
      <c r="M3450" s="37">
        <v>75928.2</v>
      </c>
      <c r="O3450" s="37">
        <v>12654.7</v>
      </c>
      <c r="Q3450">
        <v>16.7</v>
      </c>
    </row>
    <row r="3451" spans="3:17" x14ac:dyDescent="0.3">
      <c r="C3451" t="s">
        <v>1807</v>
      </c>
      <c r="D3451" t="s">
        <v>366</v>
      </c>
      <c r="E3451">
        <v>511103</v>
      </c>
      <c r="H3451" t="s">
        <v>1658</v>
      </c>
      <c r="K3451">
        <v>0</v>
      </c>
      <c r="M3451">
        <v>0</v>
      </c>
      <c r="O3451">
        <v>0</v>
      </c>
    </row>
    <row r="3452" spans="3:17" x14ac:dyDescent="0.3">
      <c r="C3452" t="s">
        <v>1807</v>
      </c>
      <c r="D3452" t="s">
        <v>366</v>
      </c>
      <c r="E3452">
        <v>511104</v>
      </c>
      <c r="H3452" t="s">
        <v>1659</v>
      </c>
      <c r="K3452" s="37">
        <v>200036.62</v>
      </c>
      <c r="M3452" s="37">
        <v>171459.96</v>
      </c>
      <c r="O3452" s="37">
        <v>28576.66</v>
      </c>
      <c r="Q3452">
        <v>16.7</v>
      </c>
    </row>
    <row r="3453" spans="3:17" x14ac:dyDescent="0.3">
      <c r="C3453" t="s">
        <v>1807</v>
      </c>
      <c r="D3453" t="s">
        <v>366</v>
      </c>
      <c r="E3453">
        <v>511105</v>
      </c>
      <c r="H3453" t="s">
        <v>1660</v>
      </c>
      <c r="K3453">
        <v>0</v>
      </c>
      <c r="M3453">
        <v>0</v>
      </c>
      <c r="O3453">
        <v>0</v>
      </c>
    </row>
    <row r="3454" spans="3:17" x14ac:dyDescent="0.3">
      <c r="C3454" t="s">
        <v>1807</v>
      </c>
      <c r="D3454" t="s">
        <v>366</v>
      </c>
      <c r="E3454">
        <v>511106</v>
      </c>
      <c r="H3454" t="s">
        <v>1661</v>
      </c>
      <c r="K3454">
        <v>0</v>
      </c>
      <c r="M3454">
        <v>0</v>
      </c>
      <c r="O3454">
        <v>0</v>
      </c>
    </row>
    <row r="3455" spans="3:17" x14ac:dyDescent="0.3">
      <c r="C3455" t="s">
        <v>1807</v>
      </c>
      <c r="D3455" t="s">
        <v>366</v>
      </c>
      <c r="E3455">
        <v>511107</v>
      </c>
      <c r="H3455" t="s">
        <v>1662</v>
      </c>
      <c r="K3455">
        <v>0</v>
      </c>
      <c r="M3455">
        <v>0</v>
      </c>
      <c r="O3455">
        <v>0</v>
      </c>
    </row>
    <row r="3456" spans="3:17" x14ac:dyDescent="0.3">
      <c r="C3456" t="s">
        <v>1807</v>
      </c>
      <c r="D3456" t="s">
        <v>366</v>
      </c>
      <c r="E3456">
        <v>511108</v>
      </c>
      <c r="H3456" t="s">
        <v>1663</v>
      </c>
      <c r="K3456" s="37">
        <v>118892.28</v>
      </c>
      <c r="M3456" s="37">
        <v>101907.67</v>
      </c>
      <c r="O3456" s="37">
        <v>16984.61</v>
      </c>
      <c r="Q3456">
        <v>16.7</v>
      </c>
    </row>
    <row r="3457" spans="3:18" x14ac:dyDescent="0.3">
      <c r="C3457" t="s">
        <v>1807</v>
      </c>
      <c r="D3457" t="s">
        <v>366</v>
      </c>
      <c r="E3457">
        <v>511200</v>
      </c>
      <c r="H3457" t="s">
        <v>1664</v>
      </c>
      <c r="K3457" s="37">
        <v>8120.32</v>
      </c>
      <c r="M3457" s="37">
        <v>6666.67</v>
      </c>
      <c r="O3457" s="37">
        <v>1453.65</v>
      </c>
      <c r="Q3457">
        <v>21.8</v>
      </c>
    </row>
    <row r="3458" spans="3:18" x14ac:dyDescent="0.3">
      <c r="C3458" t="s">
        <v>1807</v>
      </c>
      <c r="D3458" t="s">
        <v>366</v>
      </c>
      <c r="E3458">
        <v>511201</v>
      </c>
      <c r="H3458" t="s">
        <v>1665</v>
      </c>
      <c r="K3458">
        <v>0</v>
      </c>
      <c r="M3458">
        <v>0</v>
      </c>
      <c r="O3458">
        <v>0</v>
      </c>
    </row>
    <row r="3459" spans="3:18" x14ac:dyDescent="0.3">
      <c r="C3459" t="s">
        <v>1807</v>
      </c>
      <c r="D3459" t="s">
        <v>366</v>
      </c>
      <c r="E3459">
        <v>511202</v>
      </c>
      <c r="H3459" t="s">
        <v>1666</v>
      </c>
      <c r="K3459">
        <v>0</v>
      </c>
      <c r="M3459">
        <v>0</v>
      </c>
      <c r="O3459">
        <v>0</v>
      </c>
    </row>
    <row r="3460" spans="3:18" x14ac:dyDescent="0.3">
      <c r="C3460" t="s">
        <v>1807</v>
      </c>
      <c r="D3460" t="s">
        <v>366</v>
      </c>
      <c r="E3460">
        <v>511203</v>
      </c>
      <c r="H3460" t="s">
        <v>1667</v>
      </c>
      <c r="K3460" s="37">
        <v>4264.8599999999997</v>
      </c>
      <c r="M3460" s="37">
        <v>3696.26</v>
      </c>
      <c r="O3460">
        <v>568.6</v>
      </c>
      <c r="Q3460">
        <v>15.4</v>
      </c>
    </row>
    <row r="3461" spans="3:18" x14ac:dyDescent="0.3">
      <c r="C3461" t="s">
        <v>1807</v>
      </c>
      <c r="D3461" t="s">
        <v>366</v>
      </c>
      <c r="E3461">
        <v>511204</v>
      </c>
      <c r="H3461" t="s">
        <v>1668</v>
      </c>
      <c r="K3461" s="37">
        <v>60000</v>
      </c>
      <c r="M3461" s="37">
        <v>60000</v>
      </c>
      <c r="O3461">
        <v>0</v>
      </c>
    </row>
    <row r="3462" spans="3:18" x14ac:dyDescent="0.3">
      <c r="C3462" t="s">
        <v>1807</v>
      </c>
      <c r="D3462" t="s">
        <v>366</v>
      </c>
      <c r="E3462">
        <v>511205</v>
      </c>
      <c r="H3462" t="s">
        <v>2399</v>
      </c>
      <c r="K3462" s="37">
        <v>207927.9</v>
      </c>
      <c r="M3462" s="37">
        <v>53856.09</v>
      </c>
      <c r="O3462" s="37">
        <v>154071.81</v>
      </c>
      <c r="Q3462">
        <v>286.10000000000002</v>
      </c>
    </row>
    <row r="3463" spans="3:18" x14ac:dyDescent="0.3">
      <c r="C3463" t="s">
        <v>1807</v>
      </c>
      <c r="D3463" t="s">
        <v>366</v>
      </c>
      <c r="E3463">
        <v>511208</v>
      </c>
      <c r="H3463" t="s">
        <v>2400</v>
      </c>
      <c r="K3463">
        <v>0</v>
      </c>
      <c r="M3463">
        <v>0</v>
      </c>
      <c r="O3463">
        <v>0</v>
      </c>
    </row>
    <row r="3464" spans="3:18" x14ac:dyDescent="0.3">
      <c r="C3464" t="s">
        <v>1807</v>
      </c>
      <c r="D3464" t="s">
        <v>366</v>
      </c>
      <c r="E3464">
        <v>511209</v>
      </c>
      <c r="H3464" t="s">
        <v>2401</v>
      </c>
      <c r="K3464">
        <v>0</v>
      </c>
      <c r="M3464">
        <v>0</v>
      </c>
      <c r="O3464">
        <v>0</v>
      </c>
    </row>
    <row r="3465" spans="3:18" x14ac:dyDescent="0.3">
      <c r="C3465" t="s">
        <v>1807</v>
      </c>
      <c r="D3465" t="s">
        <v>366</v>
      </c>
      <c r="E3465">
        <v>511300</v>
      </c>
      <c r="H3465" t="s">
        <v>1669</v>
      </c>
      <c r="K3465" s="37">
        <v>2676091.41</v>
      </c>
      <c r="M3465" s="37">
        <v>2307342.19</v>
      </c>
      <c r="O3465" s="37">
        <v>368749.22</v>
      </c>
      <c r="Q3465">
        <v>16</v>
      </c>
    </row>
    <row r="3466" spans="3:18" x14ac:dyDescent="0.3">
      <c r="C3466" t="s">
        <v>1807</v>
      </c>
      <c r="D3466" t="s">
        <v>366</v>
      </c>
      <c r="E3466">
        <v>511301</v>
      </c>
      <c r="H3466" t="s">
        <v>2402</v>
      </c>
      <c r="K3466" s="37">
        <v>138961.34</v>
      </c>
      <c r="M3466" s="37">
        <v>119097</v>
      </c>
      <c r="O3466" s="37">
        <v>19864.34</v>
      </c>
      <c r="Q3466">
        <v>16.7</v>
      </c>
    </row>
    <row r="3467" spans="3:18" x14ac:dyDescent="0.3">
      <c r="C3467" t="s">
        <v>1807</v>
      </c>
      <c r="D3467" t="s">
        <v>366</v>
      </c>
      <c r="E3467">
        <v>511302</v>
      </c>
      <c r="H3467" t="s">
        <v>2403</v>
      </c>
      <c r="K3467" s="37">
        <v>702115.91</v>
      </c>
      <c r="M3467" s="37">
        <v>596417.25</v>
      </c>
      <c r="O3467" s="37">
        <v>105698.66</v>
      </c>
      <c r="Q3467">
        <v>17.7</v>
      </c>
    </row>
    <row r="3468" spans="3:18" x14ac:dyDescent="0.3">
      <c r="C3468" t="s">
        <v>1807</v>
      </c>
      <c r="D3468" t="s">
        <v>366</v>
      </c>
      <c r="E3468">
        <v>511401</v>
      </c>
      <c r="H3468" t="s">
        <v>2404</v>
      </c>
      <c r="K3468">
        <v>0</v>
      </c>
      <c r="M3468">
        <v>0</v>
      </c>
      <c r="O3468">
        <v>0</v>
      </c>
    </row>
    <row r="3469" spans="3:18" x14ac:dyDescent="0.3">
      <c r="C3469" t="s">
        <v>1807</v>
      </c>
      <c r="D3469" t="s">
        <v>366</v>
      </c>
      <c r="E3469">
        <v>511403</v>
      </c>
      <c r="H3469" t="s">
        <v>2405</v>
      </c>
      <c r="K3469" s="37">
        <v>9815.7999999999993</v>
      </c>
      <c r="M3469" s="37">
        <v>9815.7999999999993</v>
      </c>
      <c r="O3469">
        <v>0</v>
      </c>
    </row>
    <row r="3470" spans="3:18" x14ac:dyDescent="0.3">
      <c r="C3470" t="s">
        <v>1807</v>
      </c>
      <c r="D3470" t="s">
        <v>366</v>
      </c>
      <c r="E3470">
        <v>511404</v>
      </c>
      <c r="H3470" t="s">
        <v>2406</v>
      </c>
      <c r="K3470">
        <v>0</v>
      </c>
      <c r="M3470">
        <v>0</v>
      </c>
      <c r="O3470">
        <v>0</v>
      </c>
    </row>
    <row r="3471" spans="3:18" x14ac:dyDescent="0.3">
      <c r="C3471" t="s">
        <v>1807</v>
      </c>
      <c r="D3471" t="s">
        <v>366</v>
      </c>
      <c r="E3471">
        <v>511405</v>
      </c>
      <c r="H3471" t="s">
        <v>2407</v>
      </c>
      <c r="K3471">
        <v>0</v>
      </c>
      <c r="M3471">
        <v>0</v>
      </c>
      <c r="O3471">
        <v>0</v>
      </c>
    </row>
    <row r="3472" spans="3:18" x14ac:dyDescent="0.3">
      <c r="E3472" t="s">
        <v>1672</v>
      </c>
      <c r="K3472" s="37">
        <v>18928199.52</v>
      </c>
      <c r="M3472" s="37">
        <v>16681638.23</v>
      </c>
      <c r="O3472" s="37">
        <v>2246561.29</v>
      </c>
      <c r="Q3472">
        <v>13.5</v>
      </c>
      <c r="R3472" t="s">
        <v>438</v>
      </c>
    </row>
    <row r="3473" spans="3:18" x14ac:dyDescent="0.3">
      <c r="C3473" t="s">
        <v>1807</v>
      </c>
      <c r="D3473" t="s">
        <v>366</v>
      </c>
      <c r="E3473">
        <v>510223</v>
      </c>
      <c r="H3473" t="s">
        <v>2408</v>
      </c>
      <c r="K3473" s="37">
        <v>26588.5</v>
      </c>
      <c r="M3473" s="37">
        <v>19092.5</v>
      </c>
      <c r="O3473" s="37">
        <v>7496</v>
      </c>
      <c r="Q3473">
        <v>39.299999999999997</v>
      </c>
    </row>
    <row r="3474" spans="3:18" x14ac:dyDescent="0.3">
      <c r="C3474" t="s">
        <v>1807</v>
      </c>
      <c r="D3474" t="s">
        <v>366</v>
      </c>
      <c r="E3474">
        <v>510302</v>
      </c>
      <c r="H3474" t="s">
        <v>2409</v>
      </c>
      <c r="K3474" s="37">
        <v>21736.33</v>
      </c>
      <c r="M3474" s="37">
        <v>17307.41</v>
      </c>
      <c r="O3474" s="37">
        <v>4428.92</v>
      </c>
      <c r="Q3474">
        <v>25.6</v>
      </c>
    </row>
    <row r="3475" spans="3:18" x14ac:dyDescent="0.3">
      <c r="C3475" t="s">
        <v>1807</v>
      </c>
      <c r="D3475" t="s">
        <v>366</v>
      </c>
      <c r="E3475">
        <v>510303</v>
      </c>
      <c r="H3475" t="s">
        <v>2410</v>
      </c>
      <c r="K3475" s="37">
        <v>310695.67999999999</v>
      </c>
      <c r="M3475" s="37">
        <v>276481.28000000003</v>
      </c>
      <c r="O3475" s="37">
        <v>34214.400000000001</v>
      </c>
      <c r="Q3475">
        <v>12.4</v>
      </c>
    </row>
    <row r="3476" spans="3:18" x14ac:dyDescent="0.3">
      <c r="C3476" t="s">
        <v>1807</v>
      </c>
      <c r="D3476" t="s">
        <v>366</v>
      </c>
      <c r="E3476">
        <v>510304</v>
      </c>
      <c r="H3476" t="s">
        <v>2411</v>
      </c>
      <c r="K3476" s="37">
        <v>72732.429999999993</v>
      </c>
      <c r="M3476" s="37">
        <v>52883.59</v>
      </c>
      <c r="O3476" s="37">
        <v>19848.84</v>
      </c>
      <c r="Q3476">
        <v>37.5</v>
      </c>
    </row>
    <row r="3477" spans="3:18" x14ac:dyDescent="0.3">
      <c r="C3477" t="s">
        <v>1807</v>
      </c>
      <c r="D3477" t="s">
        <v>366</v>
      </c>
      <c r="E3477">
        <v>510305</v>
      </c>
      <c r="H3477" t="s">
        <v>2412</v>
      </c>
      <c r="K3477" s="37">
        <v>9296</v>
      </c>
      <c r="M3477">
        <v>0</v>
      </c>
      <c r="O3477" s="37">
        <v>9296</v>
      </c>
    </row>
    <row r="3478" spans="3:18" x14ac:dyDescent="0.3">
      <c r="C3478" t="s">
        <v>1807</v>
      </c>
      <c r="D3478" t="s">
        <v>366</v>
      </c>
      <c r="E3478">
        <v>510509</v>
      </c>
      <c r="H3478" t="s">
        <v>2413</v>
      </c>
      <c r="K3478" s="37">
        <v>4523.3999999999996</v>
      </c>
      <c r="M3478" s="37">
        <v>3877.2</v>
      </c>
      <c r="O3478">
        <v>646.20000000000005</v>
      </c>
      <c r="Q3478">
        <v>16.7</v>
      </c>
    </row>
    <row r="3479" spans="3:18" x14ac:dyDescent="0.3">
      <c r="C3479" t="s">
        <v>1807</v>
      </c>
      <c r="D3479" t="s">
        <v>366</v>
      </c>
      <c r="E3479">
        <v>510510</v>
      </c>
      <c r="H3479" t="s">
        <v>1676</v>
      </c>
      <c r="K3479" s="37">
        <v>1161582.47</v>
      </c>
      <c r="M3479" s="37">
        <v>904138.86</v>
      </c>
      <c r="O3479" s="37">
        <v>257443.61</v>
      </c>
      <c r="Q3479">
        <v>28.5</v>
      </c>
    </row>
    <row r="3480" spans="3:18" x14ac:dyDescent="0.3">
      <c r="C3480" t="s">
        <v>1807</v>
      </c>
      <c r="D3480" t="s">
        <v>366</v>
      </c>
      <c r="E3480">
        <v>510511</v>
      </c>
      <c r="H3480" t="s">
        <v>2414</v>
      </c>
      <c r="K3480" s="37">
        <v>51276.45</v>
      </c>
      <c r="M3480" s="37">
        <v>18486.400000000001</v>
      </c>
      <c r="O3480" s="37">
        <v>32790.050000000003</v>
      </c>
      <c r="Q3480">
        <v>177.4</v>
      </c>
    </row>
    <row r="3481" spans="3:18" x14ac:dyDescent="0.3">
      <c r="C3481" t="s">
        <v>1807</v>
      </c>
      <c r="D3481" t="s">
        <v>366</v>
      </c>
      <c r="E3481">
        <v>510512</v>
      </c>
      <c r="H3481" t="s">
        <v>1784</v>
      </c>
      <c r="K3481" s="37">
        <v>187558.75</v>
      </c>
      <c r="M3481" s="37">
        <v>185108.75</v>
      </c>
      <c r="O3481" s="37">
        <v>2450</v>
      </c>
      <c r="Q3481">
        <v>1.3</v>
      </c>
    </row>
    <row r="3482" spans="3:18" x14ac:dyDescent="0.3">
      <c r="C3482" t="s">
        <v>1807</v>
      </c>
      <c r="D3482" t="s">
        <v>366</v>
      </c>
      <c r="E3482">
        <v>510611</v>
      </c>
      <c r="H3482" t="s">
        <v>2415</v>
      </c>
      <c r="K3482">
        <v>0</v>
      </c>
      <c r="M3482">
        <v>0</v>
      </c>
      <c r="O3482">
        <v>0</v>
      </c>
    </row>
    <row r="3483" spans="3:18" x14ac:dyDescent="0.3">
      <c r="C3483" t="s">
        <v>1807</v>
      </c>
      <c r="D3483" t="s">
        <v>366</v>
      </c>
      <c r="E3483">
        <v>510612</v>
      </c>
      <c r="H3483" t="s">
        <v>2416</v>
      </c>
      <c r="K3483">
        <v>0</v>
      </c>
      <c r="M3483">
        <v>0</v>
      </c>
      <c r="O3483">
        <v>0</v>
      </c>
    </row>
    <row r="3484" spans="3:18" x14ac:dyDescent="0.3">
      <c r="C3484" t="s">
        <v>1807</v>
      </c>
      <c r="D3484" t="s">
        <v>366</v>
      </c>
      <c r="E3484">
        <v>510613</v>
      </c>
      <c r="H3484" t="s">
        <v>2417</v>
      </c>
      <c r="K3484" s="37">
        <v>86836</v>
      </c>
      <c r="M3484" s="37">
        <v>79000</v>
      </c>
      <c r="O3484" s="37">
        <v>7836</v>
      </c>
      <c r="Q3484">
        <v>9.9</v>
      </c>
    </row>
    <row r="3485" spans="3:18" x14ac:dyDescent="0.3">
      <c r="K3485" s="37">
        <v>1932826.01</v>
      </c>
      <c r="M3485" s="37">
        <v>1556375.99</v>
      </c>
      <c r="O3485" s="37">
        <v>376450.02</v>
      </c>
      <c r="Q3485">
        <v>24.2</v>
      </c>
      <c r="R3485" t="s">
        <v>438</v>
      </c>
    </row>
    <row r="3486" spans="3:18" x14ac:dyDescent="0.3">
      <c r="C3486" t="s">
        <v>1807</v>
      </c>
      <c r="D3486" t="s">
        <v>366</v>
      </c>
      <c r="E3486">
        <v>430105</v>
      </c>
      <c r="H3486" t="s">
        <v>1679</v>
      </c>
      <c r="K3486">
        <v>0</v>
      </c>
      <c r="M3486">
        <v>0</v>
      </c>
      <c r="O3486">
        <v>0</v>
      </c>
    </row>
    <row r="3487" spans="3:18" x14ac:dyDescent="0.3">
      <c r="C3487" t="s">
        <v>1807</v>
      </c>
      <c r="D3487" t="s">
        <v>366</v>
      </c>
      <c r="E3487">
        <v>500100</v>
      </c>
      <c r="H3487" t="s">
        <v>1680</v>
      </c>
      <c r="K3487" s="37">
        <v>3820456.3</v>
      </c>
      <c r="M3487" s="37">
        <v>3360738.47</v>
      </c>
      <c r="O3487" s="37">
        <v>459717.83</v>
      </c>
      <c r="Q3487">
        <v>13.7</v>
      </c>
    </row>
    <row r="3488" spans="3:18" x14ac:dyDescent="0.3">
      <c r="C3488" t="s">
        <v>1807</v>
      </c>
      <c r="D3488" t="s">
        <v>366</v>
      </c>
      <c r="E3488">
        <v>500101</v>
      </c>
      <c r="H3488" t="s">
        <v>1681</v>
      </c>
      <c r="K3488">
        <v>0</v>
      </c>
      <c r="M3488">
        <v>0</v>
      </c>
      <c r="O3488">
        <v>0</v>
      </c>
    </row>
    <row r="3489" spans="3:17" x14ac:dyDescent="0.3">
      <c r="C3489" t="s">
        <v>1807</v>
      </c>
      <c r="D3489" t="s">
        <v>366</v>
      </c>
      <c r="E3489">
        <v>500102</v>
      </c>
      <c r="H3489" t="s">
        <v>1682</v>
      </c>
      <c r="K3489">
        <v>0</v>
      </c>
      <c r="M3489">
        <v>0</v>
      </c>
      <c r="O3489">
        <v>0</v>
      </c>
    </row>
    <row r="3490" spans="3:17" x14ac:dyDescent="0.3">
      <c r="C3490" t="s">
        <v>1807</v>
      </c>
      <c r="D3490" t="s">
        <v>366</v>
      </c>
      <c r="E3490">
        <v>500103</v>
      </c>
      <c r="H3490" t="s">
        <v>1683</v>
      </c>
      <c r="K3490">
        <v>0</v>
      </c>
      <c r="M3490">
        <v>0</v>
      </c>
      <c r="O3490">
        <v>0</v>
      </c>
    </row>
    <row r="3491" spans="3:17" x14ac:dyDescent="0.3">
      <c r="C3491" t="s">
        <v>1807</v>
      </c>
      <c r="D3491" t="s">
        <v>366</v>
      </c>
      <c r="E3491">
        <v>500104</v>
      </c>
      <c r="H3491" t="s">
        <v>1684</v>
      </c>
      <c r="K3491">
        <v>0</v>
      </c>
      <c r="M3491">
        <v>0</v>
      </c>
      <c r="O3491">
        <v>0</v>
      </c>
    </row>
    <row r="3492" spans="3:17" x14ac:dyDescent="0.3">
      <c r="C3492" t="s">
        <v>1807</v>
      </c>
      <c r="D3492" t="s">
        <v>366</v>
      </c>
      <c r="E3492">
        <v>500105</v>
      </c>
      <c r="H3492" t="s">
        <v>1685</v>
      </c>
      <c r="K3492">
        <v>0</v>
      </c>
      <c r="M3492">
        <v>0</v>
      </c>
      <c r="O3492">
        <v>0</v>
      </c>
    </row>
    <row r="3493" spans="3:17" x14ac:dyDescent="0.3">
      <c r="C3493" t="s">
        <v>1807</v>
      </c>
      <c r="D3493" t="s">
        <v>366</v>
      </c>
      <c r="E3493">
        <v>500106</v>
      </c>
      <c r="H3493" t="s">
        <v>1686</v>
      </c>
      <c r="K3493">
        <v>0</v>
      </c>
      <c r="M3493">
        <v>0</v>
      </c>
      <c r="O3493">
        <v>0</v>
      </c>
    </row>
    <row r="3494" spans="3:17" x14ac:dyDescent="0.3">
      <c r="C3494" t="s">
        <v>1807</v>
      </c>
      <c r="D3494" t="s">
        <v>366</v>
      </c>
      <c r="E3494">
        <v>500108</v>
      </c>
      <c r="H3494" t="s">
        <v>1687</v>
      </c>
      <c r="K3494">
        <v>0</v>
      </c>
      <c r="M3494">
        <v>0</v>
      </c>
      <c r="O3494">
        <v>0</v>
      </c>
    </row>
    <row r="3495" spans="3:17" x14ac:dyDescent="0.3">
      <c r="C3495" t="s">
        <v>1807</v>
      </c>
      <c r="D3495" t="s">
        <v>366</v>
      </c>
      <c r="E3495">
        <v>500109</v>
      </c>
      <c r="H3495" t="s">
        <v>1688</v>
      </c>
      <c r="K3495" s="37">
        <v>2364636.98</v>
      </c>
      <c r="M3495" s="37">
        <v>2049170.27</v>
      </c>
      <c r="O3495" s="37">
        <v>315466.71000000002</v>
      </c>
      <c r="Q3495">
        <v>15.4</v>
      </c>
    </row>
    <row r="3496" spans="3:17" x14ac:dyDescent="0.3">
      <c r="C3496" t="s">
        <v>1807</v>
      </c>
      <c r="D3496" t="s">
        <v>366</v>
      </c>
      <c r="E3496">
        <v>500110</v>
      </c>
      <c r="H3496" t="s">
        <v>2418</v>
      </c>
      <c r="K3496">
        <v>0</v>
      </c>
      <c r="M3496">
        <v>0</v>
      </c>
      <c r="O3496">
        <v>0</v>
      </c>
    </row>
    <row r="3497" spans="3:17" x14ac:dyDescent="0.3">
      <c r="C3497" t="s">
        <v>1807</v>
      </c>
      <c r="D3497" t="s">
        <v>366</v>
      </c>
      <c r="E3497">
        <v>500111</v>
      </c>
      <c r="H3497" t="s">
        <v>2419</v>
      </c>
      <c r="K3497">
        <v>0</v>
      </c>
      <c r="M3497">
        <v>0</v>
      </c>
      <c r="O3497">
        <v>0</v>
      </c>
    </row>
    <row r="3498" spans="3:17" x14ac:dyDescent="0.3">
      <c r="C3498" t="s">
        <v>1807</v>
      </c>
      <c r="D3498" t="s">
        <v>366</v>
      </c>
      <c r="E3498">
        <v>500112</v>
      </c>
      <c r="H3498" t="s">
        <v>2420</v>
      </c>
      <c r="K3498">
        <v>0</v>
      </c>
      <c r="M3498">
        <v>0</v>
      </c>
      <c r="O3498">
        <v>0</v>
      </c>
    </row>
    <row r="3499" spans="3:17" x14ac:dyDescent="0.3">
      <c r="C3499" t="s">
        <v>1807</v>
      </c>
      <c r="D3499" t="s">
        <v>366</v>
      </c>
      <c r="E3499">
        <v>500113</v>
      </c>
      <c r="H3499" t="s">
        <v>2421</v>
      </c>
      <c r="K3499">
        <v>0</v>
      </c>
      <c r="M3499">
        <v>0</v>
      </c>
      <c r="O3499">
        <v>0</v>
      </c>
    </row>
    <row r="3500" spans="3:17" x14ac:dyDescent="0.3">
      <c r="C3500" t="s">
        <v>1807</v>
      </c>
      <c r="D3500" t="s">
        <v>366</v>
      </c>
      <c r="E3500">
        <v>500116</v>
      </c>
      <c r="H3500" t="s">
        <v>2422</v>
      </c>
      <c r="K3500">
        <v>0</v>
      </c>
      <c r="M3500">
        <v>0</v>
      </c>
      <c r="O3500">
        <v>0</v>
      </c>
    </row>
    <row r="3501" spans="3:17" x14ac:dyDescent="0.3">
      <c r="C3501" t="s">
        <v>1807</v>
      </c>
      <c r="D3501" t="s">
        <v>366</v>
      </c>
      <c r="E3501">
        <v>500117</v>
      </c>
      <c r="H3501" t="s">
        <v>2423</v>
      </c>
      <c r="K3501">
        <v>0</v>
      </c>
      <c r="M3501">
        <v>0</v>
      </c>
      <c r="O3501">
        <v>0</v>
      </c>
    </row>
    <row r="3502" spans="3:17" x14ac:dyDescent="0.3">
      <c r="C3502" t="s">
        <v>1807</v>
      </c>
      <c r="D3502" t="s">
        <v>366</v>
      </c>
      <c r="E3502">
        <v>500118</v>
      </c>
      <c r="H3502" t="s">
        <v>2424</v>
      </c>
      <c r="K3502">
        <v>0</v>
      </c>
      <c r="M3502">
        <v>0</v>
      </c>
      <c r="O3502">
        <v>0</v>
      </c>
    </row>
    <row r="3503" spans="3:17" x14ac:dyDescent="0.3">
      <c r="C3503" t="s">
        <v>1807</v>
      </c>
      <c r="D3503" t="s">
        <v>366</v>
      </c>
      <c r="E3503">
        <v>500119</v>
      </c>
      <c r="H3503" t="s">
        <v>2425</v>
      </c>
      <c r="K3503">
        <v>0</v>
      </c>
      <c r="M3503">
        <v>0</v>
      </c>
      <c r="O3503">
        <v>0</v>
      </c>
    </row>
    <row r="3504" spans="3:17" x14ac:dyDescent="0.3">
      <c r="C3504" t="s">
        <v>1807</v>
      </c>
      <c r="D3504" t="s">
        <v>366</v>
      </c>
      <c r="E3504">
        <v>500200</v>
      </c>
      <c r="H3504" t="s">
        <v>2426</v>
      </c>
      <c r="K3504">
        <v>0</v>
      </c>
      <c r="M3504">
        <v>0</v>
      </c>
      <c r="O3504">
        <v>0</v>
      </c>
    </row>
    <row r="3505" spans="3:17" x14ac:dyDescent="0.3">
      <c r="C3505" t="s">
        <v>1807</v>
      </c>
      <c r="D3505" t="s">
        <v>366</v>
      </c>
      <c r="E3505">
        <v>500300</v>
      </c>
      <c r="H3505" t="s">
        <v>2427</v>
      </c>
      <c r="K3505" s="37">
        <v>2344.5100000000002</v>
      </c>
      <c r="M3505" s="37">
        <v>2077.54</v>
      </c>
      <c r="O3505">
        <v>266.97000000000003</v>
      </c>
      <c r="Q3505">
        <v>12.9</v>
      </c>
    </row>
    <row r="3506" spans="3:17" x14ac:dyDescent="0.3">
      <c r="C3506" t="s">
        <v>1807</v>
      </c>
      <c r="D3506" t="s">
        <v>366</v>
      </c>
      <c r="E3506">
        <v>500301</v>
      </c>
      <c r="H3506" t="s">
        <v>2428</v>
      </c>
      <c r="K3506" s="37">
        <v>88772.7</v>
      </c>
      <c r="M3506" s="37">
        <v>75791.789999999994</v>
      </c>
      <c r="O3506" s="37">
        <v>12980.91</v>
      </c>
      <c r="Q3506">
        <v>17.100000000000001</v>
      </c>
    </row>
    <row r="3507" spans="3:17" x14ac:dyDescent="0.3">
      <c r="C3507" t="s">
        <v>1807</v>
      </c>
      <c r="D3507" t="s">
        <v>366</v>
      </c>
      <c r="E3507">
        <v>500302</v>
      </c>
      <c r="H3507" t="s">
        <v>2429</v>
      </c>
      <c r="K3507">
        <v>0</v>
      </c>
      <c r="M3507">
        <v>0</v>
      </c>
      <c r="O3507">
        <v>0</v>
      </c>
    </row>
    <row r="3508" spans="3:17" x14ac:dyDescent="0.3">
      <c r="C3508" t="s">
        <v>1807</v>
      </c>
      <c r="D3508" t="s">
        <v>366</v>
      </c>
      <c r="E3508">
        <v>500303</v>
      </c>
      <c r="H3508" t="s">
        <v>2430</v>
      </c>
      <c r="K3508">
        <v>0</v>
      </c>
      <c r="M3508">
        <v>0</v>
      </c>
      <c r="O3508">
        <v>0</v>
      </c>
    </row>
    <row r="3509" spans="3:17" x14ac:dyDescent="0.3">
      <c r="C3509" t="s">
        <v>1807</v>
      </c>
      <c r="D3509" t="s">
        <v>366</v>
      </c>
      <c r="E3509">
        <v>500304</v>
      </c>
      <c r="H3509" t="s">
        <v>2431</v>
      </c>
      <c r="K3509">
        <v>0</v>
      </c>
      <c r="M3509">
        <v>0</v>
      </c>
      <c r="O3509">
        <v>0</v>
      </c>
    </row>
    <row r="3510" spans="3:17" x14ac:dyDescent="0.3">
      <c r="C3510" t="s">
        <v>1807</v>
      </c>
      <c r="D3510" t="s">
        <v>366</v>
      </c>
      <c r="E3510">
        <v>500305</v>
      </c>
      <c r="H3510" t="s">
        <v>2432</v>
      </c>
      <c r="K3510">
        <v>0</v>
      </c>
      <c r="M3510">
        <v>0</v>
      </c>
      <c r="O3510">
        <v>0</v>
      </c>
    </row>
    <row r="3511" spans="3:17" x14ac:dyDescent="0.3">
      <c r="C3511" t="s">
        <v>1807</v>
      </c>
      <c r="D3511" t="s">
        <v>366</v>
      </c>
      <c r="E3511">
        <v>510606</v>
      </c>
      <c r="H3511" t="s">
        <v>1704</v>
      </c>
      <c r="K3511" s="37">
        <v>433193.08</v>
      </c>
      <c r="M3511" s="37">
        <v>4432</v>
      </c>
      <c r="O3511" s="37">
        <v>428761.08</v>
      </c>
      <c r="Q3511">
        <v>9674.2000000000007</v>
      </c>
    </row>
    <row r="3512" spans="3:17" x14ac:dyDescent="0.3">
      <c r="C3512" t="s">
        <v>1807</v>
      </c>
      <c r="D3512" t="s">
        <v>366</v>
      </c>
      <c r="E3512">
        <v>510607</v>
      </c>
      <c r="H3512" t="s">
        <v>2433</v>
      </c>
      <c r="K3512" s="37">
        <v>429093.91</v>
      </c>
      <c r="M3512" s="37">
        <v>415195.47</v>
      </c>
      <c r="O3512" s="37">
        <v>13898.44</v>
      </c>
      <c r="Q3512">
        <v>3.3</v>
      </c>
    </row>
    <row r="3513" spans="3:17" x14ac:dyDescent="0.3">
      <c r="C3513" t="s">
        <v>1807</v>
      </c>
      <c r="D3513" t="s">
        <v>366</v>
      </c>
      <c r="E3513">
        <v>510614</v>
      </c>
      <c r="H3513" t="s">
        <v>2434</v>
      </c>
      <c r="K3513">
        <v>0</v>
      </c>
      <c r="M3513">
        <v>0</v>
      </c>
      <c r="O3513">
        <v>0</v>
      </c>
    </row>
    <row r="3514" spans="3:17" x14ac:dyDescent="0.3">
      <c r="C3514" t="s">
        <v>1807</v>
      </c>
      <c r="D3514" t="s">
        <v>366</v>
      </c>
      <c r="E3514">
        <v>511206</v>
      </c>
      <c r="H3514" t="s">
        <v>2435</v>
      </c>
      <c r="K3514">
        <v>0</v>
      </c>
      <c r="M3514">
        <v>0</v>
      </c>
      <c r="O3514">
        <v>0</v>
      </c>
    </row>
    <row r="3515" spans="3:17" x14ac:dyDescent="0.3">
      <c r="C3515" t="s">
        <v>1807</v>
      </c>
      <c r="D3515" t="s">
        <v>366</v>
      </c>
      <c r="E3515">
        <v>511207</v>
      </c>
      <c r="H3515" t="s">
        <v>1678</v>
      </c>
      <c r="K3515">
        <v>0</v>
      </c>
      <c r="M3515">
        <v>0</v>
      </c>
      <c r="O3515">
        <v>0</v>
      </c>
    </row>
    <row r="3516" spans="3:17" x14ac:dyDescent="0.3">
      <c r="C3516" t="s">
        <v>1807</v>
      </c>
      <c r="D3516" t="s">
        <v>366</v>
      </c>
      <c r="E3516">
        <v>540000</v>
      </c>
      <c r="H3516" t="s">
        <v>2436</v>
      </c>
      <c r="K3516" s="37">
        <v>744230.37</v>
      </c>
      <c r="M3516" s="37">
        <v>636388.57999999996</v>
      </c>
      <c r="O3516" s="37">
        <v>107841.79</v>
      </c>
      <c r="Q3516">
        <v>16.899999999999999</v>
      </c>
    </row>
    <row r="3517" spans="3:17" x14ac:dyDescent="0.3">
      <c r="C3517" t="s">
        <v>1807</v>
      </c>
      <c r="D3517" t="s">
        <v>366</v>
      </c>
      <c r="E3517">
        <v>540001</v>
      </c>
      <c r="H3517" t="s">
        <v>2437</v>
      </c>
      <c r="K3517" s="37">
        <v>26946220.829999998</v>
      </c>
      <c r="M3517" s="37">
        <v>23130963.010000002</v>
      </c>
      <c r="O3517" s="37">
        <v>3815257.82</v>
      </c>
      <c r="Q3517">
        <v>16.5</v>
      </c>
    </row>
    <row r="3518" spans="3:17" x14ac:dyDescent="0.3">
      <c r="C3518" t="s">
        <v>1807</v>
      </c>
      <c r="D3518" t="s">
        <v>366</v>
      </c>
      <c r="E3518">
        <v>540002</v>
      </c>
      <c r="H3518" t="s">
        <v>2438</v>
      </c>
      <c r="K3518">
        <v>0</v>
      </c>
      <c r="M3518">
        <v>0</v>
      </c>
      <c r="O3518">
        <v>0</v>
      </c>
    </row>
    <row r="3519" spans="3:17" x14ac:dyDescent="0.3">
      <c r="C3519" t="s">
        <v>1807</v>
      </c>
      <c r="D3519" t="s">
        <v>366</v>
      </c>
      <c r="E3519">
        <v>540003</v>
      </c>
      <c r="H3519" t="s">
        <v>2439</v>
      </c>
      <c r="K3519">
        <v>0</v>
      </c>
      <c r="M3519">
        <v>0</v>
      </c>
      <c r="O3519">
        <v>0</v>
      </c>
    </row>
    <row r="3520" spans="3:17" x14ac:dyDescent="0.3">
      <c r="C3520" t="s">
        <v>1807</v>
      </c>
      <c r="D3520" t="s">
        <v>366</v>
      </c>
      <c r="E3520">
        <v>540004</v>
      </c>
      <c r="H3520" t="s">
        <v>2440</v>
      </c>
      <c r="K3520">
        <v>0</v>
      </c>
      <c r="M3520">
        <v>0</v>
      </c>
      <c r="O3520">
        <v>0</v>
      </c>
    </row>
    <row r="3521" spans="3:18" x14ac:dyDescent="0.3">
      <c r="C3521" t="s">
        <v>1807</v>
      </c>
      <c r="D3521" t="s">
        <v>366</v>
      </c>
      <c r="E3521">
        <v>540005</v>
      </c>
      <c r="H3521" t="s">
        <v>2441</v>
      </c>
      <c r="K3521">
        <v>0</v>
      </c>
      <c r="M3521">
        <v>0</v>
      </c>
      <c r="O3521">
        <v>0</v>
      </c>
    </row>
    <row r="3522" spans="3:18" x14ac:dyDescent="0.3">
      <c r="C3522" t="s">
        <v>1807</v>
      </c>
      <c r="D3522" t="s">
        <v>366</v>
      </c>
      <c r="E3522">
        <v>540006</v>
      </c>
      <c r="H3522" t="s">
        <v>2442</v>
      </c>
      <c r="K3522">
        <v>0</v>
      </c>
      <c r="M3522">
        <v>0</v>
      </c>
      <c r="O3522">
        <v>0</v>
      </c>
    </row>
    <row r="3523" spans="3:18" x14ac:dyDescent="0.3">
      <c r="C3523" t="s">
        <v>1807</v>
      </c>
      <c r="D3523" t="s">
        <v>366</v>
      </c>
      <c r="E3523">
        <v>540011</v>
      </c>
      <c r="H3523" t="s">
        <v>2443</v>
      </c>
      <c r="K3523">
        <v>0</v>
      </c>
      <c r="M3523">
        <v>0</v>
      </c>
      <c r="O3523">
        <v>0</v>
      </c>
    </row>
    <row r="3524" spans="3:18" x14ac:dyDescent="0.3">
      <c r="C3524" t="s">
        <v>1807</v>
      </c>
      <c r="D3524" t="s">
        <v>366</v>
      </c>
      <c r="E3524">
        <v>540012</v>
      </c>
      <c r="H3524" t="s">
        <v>2444</v>
      </c>
      <c r="K3524">
        <v>0</v>
      </c>
      <c r="M3524">
        <v>0</v>
      </c>
      <c r="O3524">
        <v>0</v>
      </c>
    </row>
    <row r="3525" spans="3:18" x14ac:dyDescent="0.3">
      <c r="C3525" t="s">
        <v>1807</v>
      </c>
      <c r="D3525" t="s">
        <v>366</v>
      </c>
      <c r="E3525">
        <v>540013</v>
      </c>
      <c r="H3525" t="s">
        <v>2445</v>
      </c>
      <c r="K3525">
        <v>0</v>
      </c>
      <c r="M3525">
        <v>0</v>
      </c>
      <c r="O3525">
        <v>0</v>
      </c>
    </row>
    <row r="3526" spans="3:18" x14ac:dyDescent="0.3">
      <c r="C3526" t="s">
        <v>1807</v>
      </c>
      <c r="D3526" t="s">
        <v>366</v>
      </c>
      <c r="E3526">
        <v>540015</v>
      </c>
      <c r="H3526" t="s">
        <v>2446</v>
      </c>
      <c r="K3526">
        <v>0</v>
      </c>
      <c r="M3526">
        <v>0</v>
      </c>
      <c r="O3526">
        <v>0</v>
      </c>
    </row>
    <row r="3527" spans="3:18" x14ac:dyDescent="0.3">
      <c r="C3527" t="s">
        <v>1807</v>
      </c>
      <c r="D3527" t="s">
        <v>366</v>
      </c>
      <c r="E3527">
        <v>540016</v>
      </c>
      <c r="H3527" t="s">
        <v>2447</v>
      </c>
      <c r="K3527">
        <v>0</v>
      </c>
      <c r="M3527">
        <v>0</v>
      </c>
      <c r="O3527">
        <v>0</v>
      </c>
    </row>
    <row r="3528" spans="3:18" x14ac:dyDescent="0.3">
      <c r="C3528" t="s">
        <v>1807</v>
      </c>
      <c r="D3528" t="s">
        <v>366</v>
      </c>
      <c r="E3528">
        <v>540050</v>
      </c>
      <c r="H3528" t="s">
        <v>2448</v>
      </c>
      <c r="K3528">
        <v>0</v>
      </c>
      <c r="M3528">
        <v>0</v>
      </c>
      <c r="O3528">
        <v>0</v>
      </c>
    </row>
    <row r="3529" spans="3:18" x14ac:dyDescent="0.3">
      <c r="C3529" t="s">
        <v>1807</v>
      </c>
      <c r="D3529" t="s">
        <v>366</v>
      </c>
      <c r="E3529">
        <v>540051</v>
      </c>
      <c r="H3529" t="s">
        <v>2449</v>
      </c>
      <c r="K3529">
        <v>0</v>
      </c>
      <c r="M3529">
        <v>0</v>
      </c>
      <c r="O3529">
        <v>0</v>
      </c>
    </row>
    <row r="3530" spans="3:18" x14ac:dyDescent="0.3">
      <c r="C3530" t="s">
        <v>1807</v>
      </c>
      <c r="D3530" t="s">
        <v>366</v>
      </c>
      <c r="E3530">
        <v>540052</v>
      </c>
      <c r="H3530" t="s">
        <v>2450</v>
      </c>
      <c r="K3530">
        <v>0</v>
      </c>
      <c r="M3530">
        <v>0</v>
      </c>
      <c r="O3530">
        <v>0</v>
      </c>
    </row>
    <row r="3531" spans="3:18" x14ac:dyDescent="0.3">
      <c r="C3531" t="s">
        <v>1807</v>
      </c>
      <c r="D3531" t="s">
        <v>366</v>
      </c>
      <c r="E3531">
        <v>540053</v>
      </c>
      <c r="H3531" t="s">
        <v>2451</v>
      </c>
      <c r="K3531">
        <v>0</v>
      </c>
      <c r="M3531">
        <v>0</v>
      </c>
      <c r="O3531">
        <v>0</v>
      </c>
    </row>
    <row r="3532" spans="3:18" x14ac:dyDescent="0.3">
      <c r="C3532" t="s">
        <v>1807</v>
      </c>
      <c r="D3532" t="s">
        <v>366</v>
      </c>
      <c r="E3532">
        <v>540054</v>
      </c>
      <c r="H3532" t="s">
        <v>2452</v>
      </c>
      <c r="K3532">
        <v>0</v>
      </c>
      <c r="M3532">
        <v>0</v>
      </c>
      <c r="O3532">
        <v>0</v>
      </c>
    </row>
    <row r="3533" spans="3:18" x14ac:dyDescent="0.3">
      <c r="C3533" t="s">
        <v>1807</v>
      </c>
      <c r="D3533" t="s">
        <v>366</v>
      </c>
      <c r="E3533">
        <v>540055</v>
      </c>
      <c r="H3533" t="s">
        <v>2453</v>
      </c>
      <c r="K3533">
        <v>0</v>
      </c>
      <c r="M3533">
        <v>0</v>
      </c>
      <c r="O3533">
        <v>0</v>
      </c>
    </row>
    <row r="3534" spans="3:18" x14ac:dyDescent="0.3">
      <c r="C3534" t="s">
        <v>1807</v>
      </c>
      <c r="D3534" t="s">
        <v>366</v>
      </c>
      <c r="E3534">
        <v>540056</v>
      </c>
      <c r="H3534" t="s">
        <v>2454</v>
      </c>
      <c r="K3534">
        <v>0</v>
      </c>
      <c r="M3534">
        <v>0</v>
      </c>
      <c r="O3534">
        <v>0</v>
      </c>
    </row>
    <row r="3535" spans="3:18" x14ac:dyDescent="0.3">
      <c r="E3535" t="s">
        <v>1718</v>
      </c>
      <c r="K3535" s="37">
        <v>34828948.68</v>
      </c>
      <c r="M3535" s="37">
        <v>29674757.129999999</v>
      </c>
      <c r="O3535" s="37">
        <v>5154191.55</v>
      </c>
      <c r="Q3535">
        <v>17.399999999999999</v>
      </c>
      <c r="R3535" t="s">
        <v>438</v>
      </c>
    </row>
    <row r="3536" spans="3:18" x14ac:dyDescent="0.3">
      <c r="C3536" t="s">
        <v>1807</v>
      </c>
      <c r="D3536" t="s">
        <v>366</v>
      </c>
      <c r="E3536">
        <v>500400</v>
      </c>
      <c r="H3536" t="s">
        <v>2455</v>
      </c>
      <c r="K3536" s="37">
        <v>4320.4399999999996</v>
      </c>
      <c r="M3536" s="37">
        <v>3625.21</v>
      </c>
      <c r="O3536">
        <v>695.23</v>
      </c>
      <c r="Q3536">
        <v>19.2</v>
      </c>
    </row>
    <row r="3537" spans="3:18" x14ac:dyDescent="0.3">
      <c r="C3537" t="s">
        <v>1807</v>
      </c>
      <c r="D3537" t="s">
        <v>366</v>
      </c>
      <c r="E3537">
        <v>500401</v>
      </c>
      <c r="H3537" t="s">
        <v>2456</v>
      </c>
      <c r="K3537" s="37">
        <v>24985.06</v>
      </c>
      <c r="M3537" s="37">
        <v>21910.75</v>
      </c>
      <c r="O3537" s="37">
        <v>3074.31</v>
      </c>
      <c r="Q3537">
        <v>14</v>
      </c>
    </row>
    <row r="3538" spans="3:18" x14ac:dyDescent="0.3">
      <c r="K3538" s="37">
        <v>29305.5</v>
      </c>
      <c r="M3538" s="37">
        <v>25535.96</v>
      </c>
      <c r="O3538" s="37">
        <v>3769.54</v>
      </c>
      <c r="Q3538">
        <v>14.8</v>
      </c>
      <c r="R3538" t="s">
        <v>438</v>
      </c>
    </row>
    <row r="3539" spans="3:18" x14ac:dyDescent="0.3">
      <c r="C3539" t="s">
        <v>1807</v>
      </c>
      <c r="D3539" t="s">
        <v>366</v>
      </c>
      <c r="E3539">
        <v>420709</v>
      </c>
      <c r="H3539" t="s">
        <v>1719</v>
      </c>
      <c r="K3539" s="37">
        <v>46566798.68</v>
      </c>
      <c r="M3539" s="37">
        <v>44885599.659999996</v>
      </c>
      <c r="O3539" s="37">
        <v>1681199.02</v>
      </c>
      <c r="Q3539">
        <v>3.7</v>
      </c>
    </row>
    <row r="3540" spans="3:18" x14ac:dyDescent="0.3">
      <c r="C3540" t="s">
        <v>1807</v>
      </c>
      <c r="D3540" t="s">
        <v>366</v>
      </c>
      <c r="E3540">
        <v>420710</v>
      </c>
      <c r="H3540" t="s">
        <v>1720</v>
      </c>
      <c r="K3540" s="37">
        <v>-100761823.42</v>
      </c>
      <c r="M3540" s="37">
        <v>-100902345.05</v>
      </c>
      <c r="O3540" s="37">
        <v>140521.63</v>
      </c>
      <c r="Q3540">
        <v>0.1</v>
      </c>
    </row>
    <row r="3541" spans="3:18" x14ac:dyDescent="0.3">
      <c r="C3541" t="s">
        <v>1807</v>
      </c>
      <c r="D3541" t="s">
        <v>366</v>
      </c>
      <c r="E3541">
        <v>420730</v>
      </c>
      <c r="H3541" t="s">
        <v>2457</v>
      </c>
      <c r="K3541">
        <v>465.89</v>
      </c>
      <c r="M3541">
        <v>465.89</v>
      </c>
      <c r="O3541">
        <v>0</v>
      </c>
    </row>
    <row r="3542" spans="3:18" x14ac:dyDescent="0.3">
      <c r="E3542" t="s">
        <v>1724</v>
      </c>
      <c r="K3542" s="37">
        <v>-54194558.850000001</v>
      </c>
      <c r="M3542" s="37">
        <v>-56016279.5</v>
      </c>
      <c r="O3542" s="37">
        <v>1821720.65</v>
      </c>
      <c r="Q3542">
        <v>3.3</v>
      </c>
      <c r="R3542" t="s">
        <v>438</v>
      </c>
    </row>
    <row r="3543" spans="3:18" x14ac:dyDescent="0.3">
      <c r="C3543" t="s">
        <v>1807</v>
      </c>
      <c r="D3543" t="s">
        <v>366</v>
      </c>
      <c r="E3543">
        <v>420712</v>
      </c>
      <c r="H3543" t="s">
        <v>1719</v>
      </c>
      <c r="K3543">
        <v>0</v>
      </c>
      <c r="M3543">
        <v>0</v>
      </c>
      <c r="O3543">
        <v>0</v>
      </c>
    </row>
    <row r="3544" spans="3:18" x14ac:dyDescent="0.3">
      <c r="C3544" t="s">
        <v>1807</v>
      </c>
      <c r="D3544" t="s">
        <v>366</v>
      </c>
      <c r="E3544">
        <v>420713</v>
      </c>
      <c r="H3544" t="s">
        <v>1720</v>
      </c>
      <c r="K3544" s="37">
        <v>26828704.879999999</v>
      </c>
      <c r="M3544" s="37">
        <v>22118165.739999998</v>
      </c>
      <c r="O3544" s="37">
        <v>4710539.1399999997</v>
      </c>
      <c r="Q3544">
        <v>21.3</v>
      </c>
    </row>
    <row r="3545" spans="3:18" x14ac:dyDescent="0.3">
      <c r="C3545" t="s">
        <v>1807</v>
      </c>
      <c r="D3545" t="s">
        <v>366</v>
      </c>
      <c r="E3545">
        <v>420714</v>
      </c>
      <c r="H3545" t="s">
        <v>1720</v>
      </c>
      <c r="K3545">
        <v>0</v>
      </c>
      <c r="M3545">
        <v>0</v>
      </c>
      <c r="O3545">
        <v>0</v>
      </c>
    </row>
    <row r="3546" spans="3:18" x14ac:dyDescent="0.3">
      <c r="C3546" t="s">
        <v>1807</v>
      </c>
      <c r="D3546" t="s">
        <v>366</v>
      </c>
      <c r="E3546">
        <v>420718</v>
      </c>
      <c r="H3546" t="s">
        <v>2458</v>
      </c>
      <c r="K3546">
        <v>0</v>
      </c>
      <c r="M3546">
        <v>0</v>
      </c>
      <c r="O3546">
        <v>0</v>
      </c>
    </row>
    <row r="3547" spans="3:18" x14ac:dyDescent="0.3">
      <c r="C3547" t="s">
        <v>1807</v>
      </c>
      <c r="D3547" t="s">
        <v>366</v>
      </c>
      <c r="E3547">
        <v>420719</v>
      </c>
      <c r="H3547" t="s">
        <v>2459</v>
      </c>
      <c r="K3547">
        <v>0</v>
      </c>
      <c r="M3547">
        <v>0</v>
      </c>
      <c r="O3547">
        <v>0</v>
      </c>
    </row>
    <row r="3548" spans="3:18" x14ac:dyDescent="0.3">
      <c r="C3548" t="s">
        <v>1807</v>
      </c>
      <c r="D3548" t="s">
        <v>366</v>
      </c>
      <c r="E3548">
        <v>420725</v>
      </c>
      <c r="H3548" t="s">
        <v>2460</v>
      </c>
      <c r="K3548">
        <v>0</v>
      </c>
      <c r="M3548">
        <v>0</v>
      </c>
      <c r="O3548">
        <v>0</v>
      </c>
    </row>
    <row r="3549" spans="3:18" x14ac:dyDescent="0.3">
      <c r="C3549" t="s">
        <v>1807</v>
      </c>
      <c r="D3549" t="s">
        <v>366</v>
      </c>
      <c r="E3549">
        <v>420726</v>
      </c>
      <c r="H3549" t="s">
        <v>2461</v>
      </c>
      <c r="K3549" s="37">
        <v>-2037.4</v>
      </c>
      <c r="M3549" s="37">
        <v>-1706.96</v>
      </c>
      <c r="O3549">
        <v>-330.44</v>
      </c>
      <c r="Q3549">
        <v>-19.399999999999999</v>
      </c>
    </row>
    <row r="3550" spans="3:18" x14ac:dyDescent="0.3">
      <c r="E3550" t="s">
        <v>1729</v>
      </c>
      <c r="K3550" s="37">
        <v>26826667.48</v>
      </c>
      <c r="M3550" s="37">
        <v>22116458.780000001</v>
      </c>
      <c r="O3550" s="37">
        <v>4710208.7</v>
      </c>
      <c r="Q3550">
        <v>21.3</v>
      </c>
      <c r="R3550" t="s">
        <v>438</v>
      </c>
    </row>
    <row r="3551" spans="3:18" x14ac:dyDescent="0.3">
      <c r="C3551" t="s">
        <v>1807</v>
      </c>
      <c r="D3551" t="s">
        <v>366</v>
      </c>
      <c r="E3551">
        <v>420715</v>
      </c>
      <c r="H3551" t="s">
        <v>2462</v>
      </c>
      <c r="K3551">
        <v>0</v>
      </c>
      <c r="M3551">
        <v>0</v>
      </c>
      <c r="O3551">
        <v>0</v>
      </c>
    </row>
    <row r="3552" spans="3:18" x14ac:dyDescent="0.3">
      <c r="C3552" t="s">
        <v>1807</v>
      </c>
      <c r="D3552" t="s">
        <v>366</v>
      </c>
      <c r="E3552">
        <v>420716</v>
      </c>
      <c r="H3552" t="s">
        <v>2463</v>
      </c>
      <c r="K3552">
        <v>0</v>
      </c>
      <c r="M3552">
        <v>0</v>
      </c>
      <c r="O3552">
        <v>0</v>
      </c>
    </row>
    <row r="3553" spans="3:18" x14ac:dyDescent="0.3">
      <c r="C3553" t="s">
        <v>1807</v>
      </c>
      <c r="D3553" t="s">
        <v>366</v>
      </c>
      <c r="E3553">
        <v>420717</v>
      </c>
      <c r="H3553" t="s">
        <v>2464</v>
      </c>
      <c r="K3553">
        <v>0</v>
      </c>
      <c r="M3553">
        <v>0</v>
      </c>
      <c r="O3553">
        <v>0</v>
      </c>
    </row>
    <row r="3554" spans="3:18" x14ac:dyDescent="0.3">
      <c r="E3554" t="s">
        <v>2465</v>
      </c>
      <c r="K3554">
        <v>0</v>
      </c>
      <c r="M3554">
        <v>0</v>
      </c>
      <c r="O3554">
        <v>0</v>
      </c>
      <c r="R3554" t="s">
        <v>438</v>
      </c>
    </row>
    <row r="3555" spans="3:18" x14ac:dyDescent="0.3">
      <c r="C3555" t="s">
        <v>1807</v>
      </c>
      <c r="D3555" t="s">
        <v>366</v>
      </c>
      <c r="E3555">
        <v>420724</v>
      </c>
      <c r="H3555" t="s">
        <v>2466</v>
      </c>
      <c r="K3555" s="37">
        <v>1366.53</v>
      </c>
      <c r="M3555" s="37">
        <v>1366.53</v>
      </c>
      <c r="O3555">
        <v>0</v>
      </c>
    </row>
    <row r="3556" spans="3:18" x14ac:dyDescent="0.3">
      <c r="K3556" s="37">
        <v>1366.53</v>
      </c>
      <c r="M3556" s="37">
        <v>1366.53</v>
      </c>
      <c r="O3556">
        <v>0</v>
      </c>
      <c r="R3556" t="s">
        <v>438</v>
      </c>
    </row>
    <row r="3557" spans="3:18" x14ac:dyDescent="0.3">
      <c r="E3557" t="s">
        <v>1730</v>
      </c>
      <c r="K3557" s="37">
        <v>63249221.240000002</v>
      </c>
      <c r="M3557" s="37">
        <v>44092705.439999998</v>
      </c>
      <c r="O3557" s="37">
        <v>19156515.800000001</v>
      </c>
      <c r="Q3557">
        <v>43.4</v>
      </c>
      <c r="R3557" t="s">
        <v>420</v>
      </c>
    </row>
    <row r="3558" spans="3:18" x14ac:dyDescent="0.3">
      <c r="E3558" t="s">
        <v>1731</v>
      </c>
      <c r="K3558" s="37">
        <v>28874930.91</v>
      </c>
      <c r="M3558" s="37">
        <v>10183298.880000001</v>
      </c>
      <c r="O3558" s="37">
        <v>18691632.030000001</v>
      </c>
      <c r="Q3558">
        <v>183.6</v>
      </c>
      <c r="R3558" t="s">
        <v>403</v>
      </c>
    </row>
    <row r="3560" spans="3:18" x14ac:dyDescent="0.3">
      <c r="E3560" t="s">
        <v>1732</v>
      </c>
    </row>
    <row r="3561" spans="3:18" x14ac:dyDescent="0.3">
      <c r="C3561" t="s">
        <v>1807</v>
      </c>
      <c r="D3561" t="s">
        <v>366</v>
      </c>
      <c r="E3561">
        <v>430103</v>
      </c>
      <c r="H3561" t="s">
        <v>1733</v>
      </c>
      <c r="K3561">
        <v>0</v>
      </c>
      <c r="M3561">
        <v>0</v>
      </c>
      <c r="O3561">
        <v>0</v>
      </c>
    </row>
    <row r="3562" spans="3:18" x14ac:dyDescent="0.3">
      <c r="C3562" t="s">
        <v>1807</v>
      </c>
      <c r="D3562" t="s">
        <v>366</v>
      </c>
      <c r="E3562">
        <v>511420</v>
      </c>
      <c r="H3562" t="s">
        <v>1734</v>
      </c>
      <c r="K3562">
        <v>0</v>
      </c>
      <c r="M3562">
        <v>0</v>
      </c>
      <c r="O3562">
        <v>0</v>
      </c>
    </row>
    <row r="3563" spans="3:18" x14ac:dyDescent="0.3">
      <c r="C3563" t="s">
        <v>1807</v>
      </c>
      <c r="D3563" t="s">
        <v>366</v>
      </c>
      <c r="E3563">
        <v>511421</v>
      </c>
      <c r="H3563" t="s">
        <v>1735</v>
      </c>
      <c r="K3563">
        <v>0</v>
      </c>
      <c r="M3563">
        <v>0</v>
      </c>
      <c r="O3563">
        <v>0</v>
      </c>
    </row>
    <row r="3564" spans="3:18" x14ac:dyDescent="0.3">
      <c r="C3564" t="s">
        <v>1807</v>
      </c>
      <c r="D3564" t="s">
        <v>366</v>
      </c>
      <c r="E3564">
        <v>511422</v>
      </c>
      <c r="H3564" t="s">
        <v>2467</v>
      </c>
      <c r="K3564">
        <v>0</v>
      </c>
      <c r="M3564">
        <v>0</v>
      </c>
      <c r="O3564">
        <v>0</v>
      </c>
    </row>
    <row r="3565" spans="3:18" x14ac:dyDescent="0.3">
      <c r="C3565" t="s">
        <v>1807</v>
      </c>
      <c r="D3565" t="s">
        <v>366</v>
      </c>
      <c r="E3565">
        <v>511424</v>
      </c>
      <c r="H3565" t="s">
        <v>1738</v>
      </c>
      <c r="K3565" s="37">
        <v>10854132.359999999</v>
      </c>
      <c r="M3565" s="37">
        <v>9336912.3399999999</v>
      </c>
      <c r="O3565" s="37">
        <v>1517220.02</v>
      </c>
      <c r="Q3565">
        <v>16.2</v>
      </c>
    </row>
    <row r="3566" spans="3:18" x14ac:dyDescent="0.3">
      <c r="E3566" t="s">
        <v>1739</v>
      </c>
      <c r="K3566" s="37">
        <v>10854132.359999999</v>
      </c>
      <c r="M3566" s="37">
        <v>9336912.3399999999</v>
      </c>
      <c r="O3566" s="37">
        <v>1517220.02</v>
      </c>
      <c r="Q3566">
        <v>16.2</v>
      </c>
      <c r="R3566" t="s">
        <v>420</v>
      </c>
    </row>
    <row r="3567" spans="3:18" x14ac:dyDescent="0.3">
      <c r="C3567" t="s">
        <v>1807</v>
      </c>
      <c r="D3567" t="s">
        <v>366</v>
      </c>
      <c r="E3567">
        <v>511425</v>
      </c>
      <c r="H3567" t="s">
        <v>1740</v>
      </c>
      <c r="K3567" s="37">
        <v>-479867.66</v>
      </c>
      <c r="M3567" s="37">
        <v>31820.959999999999</v>
      </c>
      <c r="O3567" s="37">
        <v>-511688.62</v>
      </c>
      <c r="Q3567">
        <v>-1608</v>
      </c>
    </row>
    <row r="3568" spans="3:18" x14ac:dyDescent="0.3">
      <c r="C3568" t="s">
        <v>1807</v>
      </c>
      <c r="D3568" t="s">
        <v>366</v>
      </c>
      <c r="E3568">
        <v>511426</v>
      </c>
      <c r="H3568" t="s">
        <v>1015</v>
      </c>
      <c r="K3568">
        <v>0</v>
      </c>
      <c r="M3568">
        <v>0</v>
      </c>
      <c r="O3568">
        <v>0</v>
      </c>
    </row>
    <row r="3569" spans="3:18" x14ac:dyDescent="0.3">
      <c r="C3569" t="s">
        <v>1807</v>
      </c>
      <c r="D3569" t="s">
        <v>366</v>
      </c>
      <c r="E3569">
        <v>511427</v>
      </c>
      <c r="H3569" t="s">
        <v>1016</v>
      </c>
      <c r="K3569">
        <v>178.77</v>
      </c>
      <c r="M3569">
        <v>178.77</v>
      </c>
      <c r="O3569">
        <v>0</v>
      </c>
    </row>
    <row r="3570" spans="3:18" x14ac:dyDescent="0.3">
      <c r="E3570" t="s">
        <v>1741</v>
      </c>
      <c r="K3570" s="37">
        <v>-479688.89</v>
      </c>
      <c r="M3570" s="37">
        <v>31999.73</v>
      </c>
      <c r="O3570" s="37">
        <v>-511688.62</v>
      </c>
      <c r="Q3570">
        <v>-1599</v>
      </c>
      <c r="R3570" t="s">
        <v>420</v>
      </c>
    </row>
    <row r="3571" spans="3:18" x14ac:dyDescent="0.3">
      <c r="C3571" t="s">
        <v>1807</v>
      </c>
      <c r="D3571" t="s">
        <v>366</v>
      </c>
      <c r="E3571">
        <v>511410</v>
      </c>
      <c r="H3571" t="s">
        <v>1742</v>
      </c>
      <c r="K3571" s="37">
        <v>19000</v>
      </c>
      <c r="M3571" s="37">
        <v>75149.33</v>
      </c>
      <c r="O3571" s="37">
        <v>-56149.33</v>
      </c>
      <c r="Q3571">
        <v>-74.7</v>
      </c>
    </row>
    <row r="3572" spans="3:18" x14ac:dyDescent="0.3">
      <c r="C3572" t="s">
        <v>1807</v>
      </c>
      <c r="D3572" t="s">
        <v>366</v>
      </c>
      <c r="E3572">
        <v>511411</v>
      </c>
      <c r="H3572" t="s">
        <v>1743</v>
      </c>
      <c r="K3572">
        <v>0</v>
      </c>
      <c r="M3572">
        <v>0</v>
      </c>
      <c r="O3572">
        <v>0</v>
      </c>
    </row>
    <row r="3573" spans="3:18" x14ac:dyDescent="0.3">
      <c r="C3573" t="s">
        <v>1807</v>
      </c>
      <c r="D3573" t="s">
        <v>366</v>
      </c>
      <c r="E3573">
        <v>511412</v>
      </c>
      <c r="H3573" t="s">
        <v>1744</v>
      </c>
      <c r="K3573">
        <v>0</v>
      </c>
      <c r="M3573">
        <v>0</v>
      </c>
      <c r="O3573">
        <v>0</v>
      </c>
    </row>
    <row r="3574" spans="3:18" x14ac:dyDescent="0.3">
      <c r="C3574" t="s">
        <v>1807</v>
      </c>
      <c r="D3574" t="s">
        <v>366</v>
      </c>
      <c r="E3574">
        <v>511413</v>
      </c>
      <c r="H3574" t="s">
        <v>1745</v>
      </c>
      <c r="K3574" s="37">
        <v>-4915.51</v>
      </c>
      <c r="M3574" s="37">
        <v>-4915.51</v>
      </c>
      <c r="O3574">
        <v>0</v>
      </c>
    </row>
    <row r="3575" spans="3:18" x14ac:dyDescent="0.3">
      <c r="C3575" t="s">
        <v>1807</v>
      </c>
      <c r="D3575" t="s">
        <v>366</v>
      </c>
      <c r="E3575">
        <v>511414</v>
      </c>
      <c r="H3575" t="s">
        <v>1746</v>
      </c>
      <c r="K3575">
        <v>0</v>
      </c>
      <c r="M3575">
        <v>0</v>
      </c>
      <c r="O3575">
        <v>0</v>
      </c>
    </row>
    <row r="3576" spans="3:18" x14ac:dyDescent="0.3">
      <c r="C3576" t="s">
        <v>1807</v>
      </c>
      <c r="D3576" t="s">
        <v>366</v>
      </c>
      <c r="E3576">
        <v>511415</v>
      </c>
      <c r="H3576" t="s">
        <v>1747</v>
      </c>
      <c r="K3576">
        <v>0</v>
      </c>
      <c r="M3576">
        <v>0</v>
      </c>
      <c r="O3576">
        <v>0</v>
      </c>
    </row>
    <row r="3577" spans="3:18" x14ac:dyDescent="0.3">
      <c r="C3577" t="s">
        <v>1807</v>
      </c>
      <c r="D3577" t="s">
        <v>366</v>
      </c>
      <c r="E3577">
        <v>511416</v>
      </c>
      <c r="H3577" t="s">
        <v>1023</v>
      </c>
      <c r="K3577">
        <v>0</v>
      </c>
      <c r="M3577">
        <v>0</v>
      </c>
      <c r="O3577">
        <v>0</v>
      </c>
    </row>
    <row r="3578" spans="3:18" x14ac:dyDescent="0.3">
      <c r="C3578" t="s">
        <v>1807</v>
      </c>
      <c r="D3578" t="s">
        <v>366</v>
      </c>
      <c r="E3578">
        <v>511417</v>
      </c>
      <c r="H3578" t="s">
        <v>1748</v>
      </c>
      <c r="K3578" s="37">
        <v>20130090.170000002</v>
      </c>
      <c r="M3578" s="37">
        <v>19932952.09</v>
      </c>
      <c r="O3578" s="37">
        <v>197138.08</v>
      </c>
      <c r="Q3578">
        <v>1</v>
      </c>
    </row>
    <row r="3579" spans="3:18" x14ac:dyDescent="0.3">
      <c r="C3579" t="s">
        <v>1807</v>
      </c>
      <c r="D3579" t="s">
        <v>366</v>
      </c>
      <c r="E3579">
        <v>511418</v>
      </c>
      <c r="H3579" t="s">
        <v>1749</v>
      </c>
      <c r="K3579" s="37">
        <v>-44668077.299999997</v>
      </c>
      <c r="M3579" s="37">
        <v>-44642122.310000002</v>
      </c>
      <c r="O3579" s="37">
        <v>-25954.99</v>
      </c>
      <c r="Q3579">
        <v>-0.1</v>
      </c>
    </row>
    <row r="3580" spans="3:18" x14ac:dyDescent="0.3">
      <c r="E3580" t="s">
        <v>1750</v>
      </c>
      <c r="K3580" s="37">
        <v>-24523902.640000001</v>
      </c>
      <c r="M3580" s="37">
        <v>-24638936.399999999</v>
      </c>
      <c r="O3580" s="37">
        <v>115033.76</v>
      </c>
      <c r="Q3580">
        <v>0.5</v>
      </c>
      <c r="R3580" t="s">
        <v>420</v>
      </c>
    </row>
    <row r="3581" spans="3:18" x14ac:dyDescent="0.3">
      <c r="C3581" t="s">
        <v>1807</v>
      </c>
      <c r="D3581" t="s">
        <v>366</v>
      </c>
      <c r="E3581">
        <v>511400</v>
      </c>
      <c r="H3581" t="s">
        <v>1751</v>
      </c>
      <c r="K3581">
        <v>0</v>
      </c>
      <c r="M3581">
        <v>0</v>
      </c>
      <c r="O3581">
        <v>0</v>
      </c>
    </row>
    <row r="3582" spans="3:18" x14ac:dyDescent="0.3">
      <c r="C3582" t="s">
        <v>1807</v>
      </c>
      <c r="D3582" t="s">
        <v>366</v>
      </c>
      <c r="E3582">
        <v>511402</v>
      </c>
      <c r="H3582" t="s">
        <v>2468</v>
      </c>
      <c r="K3582">
        <v>0</v>
      </c>
      <c r="M3582">
        <v>0</v>
      </c>
      <c r="O3582">
        <v>0</v>
      </c>
    </row>
    <row r="3583" spans="3:18" x14ac:dyDescent="0.3">
      <c r="E3583" t="s">
        <v>1753</v>
      </c>
      <c r="K3583">
        <v>0</v>
      </c>
      <c r="M3583">
        <v>0</v>
      </c>
      <c r="O3583">
        <v>0</v>
      </c>
      <c r="R3583" t="s">
        <v>420</v>
      </c>
    </row>
    <row r="3584" spans="3:18" x14ac:dyDescent="0.3">
      <c r="C3584" t="s">
        <v>1807</v>
      </c>
      <c r="D3584" t="s">
        <v>366</v>
      </c>
      <c r="E3584">
        <v>511423</v>
      </c>
      <c r="H3584" t="s">
        <v>2469</v>
      </c>
      <c r="K3584">
        <v>0</v>
      </c>
      <c r="M3584">
        <v>0</v>
      </c>
      <c r="O3584">
        <v>0</v>
      </c>
    </row>
    <row r="3585" spans="3:18" x14ac:dyDescent="0.3">
      <c r="C3585" t="s">
        <v>1807</v>
      </c>
      <c r="D3585" t="s">
        <v>366</v>
      </c>
      <c r="E3585">
        <v>511428</v>
      </c>
      <c r="H3585" t="s">
        <v>2470</v>
      </c>
      <c r="K3585">
        <v>0</v>
      </c>
      <c r="M3585">
        <v>0</v>
      </c>
      <c r="O3585">
        <v>0</v>
      </c>
    </row>
    <row r="3586" spans="3:18" x14ac:dyDescent="0.3">
      <c r="C3586" t="s">
        <v>1807</v>
      </c>
      <c r="D3586" t="s">
        <v>366</v>
      </c>
      <c r="E3586">
        <v>511429</v>
      </c>
      <c r="H3586" t="s">
        <v>2471</v>
      </c>
      <c r="K3586">
        <v>0</v>
      </c>
      <c r="M3586">
        <v>0</v>
      </c>
      <c r="O3586">
        <v>0</v>
      </c>
    </row>
    <row r="3587" spans="3:18" x14ac:dyDescent="0.3">
      <c r="C3587" t="s">
        <v>1807</v>
      </c>
      <c r="D3587" t="s">
        <v>366</v>
      </c>
      <c r="E3587">
        <v>511430</v>
      </c>
      <c r="H3587" t="s">
        <v>2472</v>
      </c>
      <c r="K3587">
        <v>0</v>
      </c>
      <c r="M3587">
        <v>0</v>
      </c>
      <c r="O3587">
        <v>0</v>
      </c>
    </row>
    <row r="3588" spans="3:18" x14ac:dyDescent="0.3">
      <c r="E3588" t="s">
        <v>1755</v>
      </c>
      <c r="K3588">
        <v>0</v>
      </c>
      <c r="M3588">
        <v>0</v>
      </c>
      <c r="O3588">
        <v>0</v>
      </c>
      <c r="R3588" t="s">
        <v>420</v>
      </c>
    </row>
    <row r="3589" spans="3:18" x14ac:dyDescent="0.3">
      <c r="E3589" t="s">
        <v>1756</v>
      </c>
      <c r="K3589" s="37">
        <v>-14149459.17</v>
      </c>
      <c r="M3589" s="37">
        <v>-15270024.33</v>
      </c>
      <c r="O3589" s="37">
        <v>1120565.1599999999</v>
      </c>
      <c r="Q3589">
        <v>7.3</v>
      </c>
      <c r="R3589" t="s">
        <v>403</v>
      </c>
    </row>
    <row r="3591" spans="3:18" x14ac:dyDescent="0.3">
      <c r="E3591" t="s">
        <v>1757</v>
      </c>
      <c r="K3591" s="37">
        <v>14725471.74</v>
      </c>
      <c r="M3591" s="37">
        <v>-5086725.45</v>
      </c>
      <c r="O3591" s="37">
        <v>19812197.190000001</v>
      </c>
      <c r="Q3591">
        <v>389.5</v>
      </c>
      <c r="R3591" t="s">
        <v>1192</v>
      </c>
    </row>
    <row r="3593" spans="3:18" x14ac:dyDescent="0.3">
      <c r="C3593" t="s">
        <v>1807</v>
      </c>
      <c r="D3593" t="s">
        <v>366</v>
      </c>
      <c r="E3593">
        <v>520000</v>
      </c>
      <c r="H3593" t="s">
        <v>1758</v>
      </c>
      <c r="K3593">
        <v>0</v>
      </c>
      <c r="M3593">
        <v>0</v>
      </c>
      <c r="O3593">
        <v>0</v>
      </c>
    </row>
    <row r="3594" spans="3:18" x14ac:dyDescent="0.3">
      <c r="C3594" t="s">
        <v>1807</v>
      </c>
      <c r="D3594" t="s">
        <v>366</v>
      </c>
      <c r="E3594">
        <v>520001</v>
      </c>
      <c r="H3594" t="s">
        <v>1759</v>
      </c>
      <c r="K3594">
        <v>0</v>
      </c>
      <c r="M3594">
        <v>0</v>
      </c>
      <c r="O3594">
        <v>0</v>
      </c>
    </row>
    <row r="3595" spans="3:18" x14ac:dyDescent="0.3">
      <c r="C3595" t="s">
        <v>1807</v>
      </c>
      <c r="D3595" t="s">
        <v>366</v>
      </c>
      <c r="E3595">
        <v>520002</v>
      </c>
      <c r="H3595" t="s">
        <v>2473</v>
      </c>
      <c r="K3595">
        <v>0</v>
      </c>
      <c r="M3595">
        <v>0</v>
      </c>
      <c r="O3595">
        <v>0</v>
      </c>
    </row>
    <row r="3596" spans="3:18" x14ac:dyDescent="0.3">
      <c r="E3596" t="s">
        <v>1761</v>
      </c>
      <c r="K3596">
        <v>0</v>
      </c>
      <c r="M3596">
        <v>0</v>
      </c>
      <c r="O3596">
        <v>0</v>
      </c>
      <c r="R3596" t="s">
        <v>1192</v>
      </c>
    </row>
    <row r="3598" spans="3:18" x14ac:dyDescent="0.3">
      <c r="C3598" t="s">
        <v>1807</v>
      </c>
      <c r="D3598" t="s">
        <v>366</v>
      </c>
      <c r="E3598">
        <v>530000</v>
      </c>
      <c r="H3598" t="s">
        <v>2474</v>
      </c>
      <c r="K3598">
        <v>0</v>
      </c>
      <c r="M3598">
        <v>0</v>
      </c>
      <c r="O3598">
        <v>0</v>
      </c>
    </row>
    <row r="3599" spans="3:18" x14ac:dyDescent="0.3">
      <c r="C3599" t="s">
        <v>1807</v>
      </c>
      <c r="D3599" t="s">
        <v>366</v>
      </c>
      <c r="E3599">
        <v>530001</v>
      </c>
      <c r="H3599" t="s">
        <v>2475</v>
      </c>
      <c r="K3599" s="37">
        <v>9517855.1699999999</v>
      </c>
      <c r="M3599" s="37">
        <v>8135804.54</v>
      </c>
      <c r="O3599" s="37">
        <v>1382050.63</v>
      </c>
      <c r="Q3599">
        <v>17</v>
      </c>
    </row>
    <row r="3600" spans="3:18" x14ac:dyDescent="0.3">
      <c r="E3600" t="s">
        <v>2476</v>
      </c>
      <c r="K3600" s="37">
        <v>9517855.1699999999</v>
      </c>
      <c r="M3600" s="37">
        <v>8135804.54</v>
      </c>
      <c r="O3600" s="37">
        <v>1382050.63</v>
      </c>
      <c r="Q3600">
        <v>17</v>
      </c>
      <c r="R3600" t="s">
        <v>1192</v>
      </c>
    </row>
    <row r="3602" spans="1:18" x14ac:dyDescent="0.3">
      <c r="E3602" t="s">
        <v>1762</v>
      </c>
      <c r="K3602" s="37">
        <v>24243326.91</v>
      </c>
      <c r="M3602" s="37">
        <v>3049079.09</v>
      </c>
      <c r="O3602" s="37">
        <v>21194247.82</v>
      </c>
      <c r="Q3602">
        <v>695.1</v>
      </c>
      <c r="R3602" t="s">
        <v>1763</v>
      </c>
    </row>
    <row r="3606" spans="1:18" x14ac:dyDescent="0.3">
      <c r="A3606" t="s">
        <v>2979</v>
      </c>
    </row>
    <row r="3607" spans="1:18" x14ac:dyDescent="0.3">
      <c r="A3607" t="s">
        <v>2477</v>
      </c>
    </row>
    <row r="3609" spans="1:18" x14ac:dyDescent="0.3">
      <c r="A3609" t="s">
        <v>363</v>
      </c>
      <c r="F3609" t="s">
        <v>1807</v>
      </c>
      <c r="G3609" t="s">
        <v>365</v>
      </c>
      <c r="I3609" t="s">
        <v>366</v>
      </c>
      <c r="N3609" t="s">
        <v>367</v>
      </c>
      <c r="P3609" t="s">
        <v>60</v>
      </c>
    </row>
    <row r="3611" spans="1:18" x14ac:dyDescent="0.3">
      <c r="B3611" t="s">
        <v>368</v>
      </c>
      <c r="C3611" t="s">
        <v>369</v>
      </c>
      <c r="D3611" t="s">
        <v>370</v>
      </c>
      <c r="E3611" t="s">
        <v>371</v>
      </c>
      <c r="J3611" t="s">
        <v>372</v>
      </c>
      <c r="L3611" t="s">
        <v>373</v>
      </c>
      <c r="O3611" t="s">
        <v>374</v>
      </c>
      <c r="Q3611" t="s">
        <v>375</v>
      </c>
      <c r="R3611" t="s">
        <v>376</v>
      </c>
    </row>
    <row r="3612" spans="1:18" x14ac:dyDescent="0.3">
      <c r="B3612" t="s">
        <v>377</v>
      </c>
      <c r="C3612" t="s">
        <v>378</v>
      </c>
      <c r="D3612" t="s">
        <v>379</v>
      </c>
      <c r="J3612" t="s">
        <v>2974</v>
      </c>
      <c r="L3612" t="s">
        <v>380</v>
      </c>
      <c r="O3612" t="s">
        <v>382</v>
      </c>
      <c r="Q3612" t="s">
        <v>383</v>
      </c>
      <c r="R3612" t="s">
        <v>384</v>
      </c>
    </row>
    <row r="3614" spans="1:18" x14ac:dyDescent="0.3">
      <c r="E3614" t="s">
        <v>1765</v>
      </c>
    </row>
    <row r="3615" spans="1:18" x14ac:dyDescent="0.3">
      <c r="K3615" s="37">
        <v>-24243326.91</v>
      </c>
      <c r="M3615" s="37">
        <v>-3049079.09</v>
      </c>
      <c r="O3615" s="37">
        <v>-21194247.82</v>
      </c>
      <c r="Q3615">
        <v>-695.1</v>
      </c>
      <c r="R3615" t="s">
        <v>1763</v>
      </c>
    </row>
    <row r="3617" spans="1:18" x14ac:dyDescent="0.3">
      <c r="A3617" t="s">
        <v>2979</v>
      </c>
    </row>
    <row r="3618" spans="1:18" x14ac:dyDescent="0.3">
      <c r="A3618" t="s">
        <v>2478</v>
      </c>
    </row>
    <row r="3620" spans="1:18" x14ac:dyDescent="0.3">
      <c r="A3620" t="s">
        <v>363</v>
      </c>
      <c r="F3620" t="s">
        <v>1807</v>
      </c>
      <c r="G3620" t="s">
        <v>365</v>
      </c>
      <c r="I3620" t="s">
        <v>366</v>
      </c>
      <c r="N3620" t="s">
        <v>367</v>
      </c>
      <c r="P3620" t="s">
        <v>60</v>
      </c>
    </row>
    <row r="3622" spans="1:18" x14ac:dyDescent="0.3">
      <c r="B3622" t="s">
        <v>368</v>
      </c>
      <c r="C3622" t="s">
        <v>369</v>
      </c>
      <c r="D3622" t="s">
        <v>370</v>
      </c>
      <c r="E3622" t="s">
        <v>371</v>
      </c>
      <c r="J3622" t="s">
        <v>372</v>
      </c>
      <c r="L3622" t="s">
        <v>373</v>
      </c>
      <c r="O3622" t="s">
        <v>374</v>
      </c>
      <c r="Q3622" t="s">
        <v>375</v>
      </c>
      <c r="R3622" t="s">
        <v>376</v>
      </c>
    </row>
    <row r="3623" spans="1:18" x14ac:dyDescent="0.3">
      <c r="B3623" t="s">
        <v>377</v>
      </c>
      <c r="C3623" t="s">
        <v>378</v>
      </c>
      <c r="D3623" t="s">
        <v>379</v>
      </c>
      <c r="J3623" t="s">
        <v>2974</v>
      </c>
      <c r="L3623" t="s">
        <v>380</v>
      </c>
      <c r="O3623" t="s">
        <v>382</v>
      </c>
      <c r="Q3623" t="s">
        <v>383</v>
      </c>
      <c r="R3623" t="s">
        <v>384</v>
      </c>
    </row>
    <row r="3625" spans="1:18" x14ac:dyDescent="0.3">
      <c r="E3625" t="s">
        <v>2479</v>
      </c>
    </row>
    <row r="3626" spans="1:18" x14ac:dyDescent="0.3">
      <c r="E3626" t="s">
        <v>2480</v>
      </c>
    </row>
    <row r="3627" spans="1:18" x14ac:dyDescent="0.3">
      <c r="C3627" t="s">
        <v>1807</v>
      </c>
      <c r="D3627" t="s">
        <v>366</v>
      </c>
      <c r="E3627">
        <v>190004</v>
      </c>
      <c r="H3627" t="s">
        <v>2481</v>
      </c>
      <c r="K3627">
        <v>0</v>
      </c>
      <c r="M3627">
        <v>0</v>
      </c>
      <c r="O3627">
        <v>0</v>
      </c>
    </row>
    <row r="3628" spans="1:18" x14ac:dyDescent="0.3">
      <c r="C3628" t="s">
        <v>1807</v>
      </c>
      <c r="D3628" t="s">
        <v>366</v>
      </c>
      <c r="E3628">
        <v>190005</v>
      </c>
      <c r="H3628" t="s">
        <v>2482</v>
      </c>
      <c r="K3628">
        <v>0</v>
      </c>
      <c r="M3628">
        <v>0</v>
      </c>
      <c r="O3628">
        <v>0</v>
      </c>
    </row>
    <row r="3629" spans="1:18" x14ac:dyDescent="0.3">
      <c r="C3629" t="s">
        <v>1807</v>
      </c>
      <c r="D3629" t="s">
        <v>366</v>
      </c>
      <c r="E3629">
        <v>190006</v>
      </c>
      <c r="H3629" t="s">
        <v>2483</v>
      </c>
      <c r="K3629">
        <v>0</v>
      </c>
      <c r="M3629">
        <v>0</v>
      </c>
      <c r="O3629">
        <v>0</v>
      </c>
    </row>
    <row r="3630" spans="1:18" x14ac:dyDescent="0.3">
      <c r="C3630" t="s">
        <v>1807</v>
      </c>
      <c r="D3630" t="s">
        <v>366</v>
      </c>
      <c r="E3630">
        <v>190007</v>
      </c>
      <c r="H3630" t="s">
        <v>2484</v>
      </c>
      <c r="K3630">
        <v>0</v>
      </c>
      <c r="M3630">
        <v>0</v>
      </c>
      <c r="O3630">
        <v>0</v>
      </c>
    </row>
    <row r="3631" spans="1:18" x14ac:dyDescent="0.3">
      <c r="C3631" t="s">
        <v>1807</v>
      </c>
      <c r="D3631" t="s">
        <v>366</v>
      </c>
      <c r="E3631">
        <v>190008</v>
      </c>
      <c r="H3631" t="s">
        <v>2485</v>
      </c>
      <c r="K3631">
        <v>0</v>
      </c>
      <c r="M3631">
        <v>0</v>
      </c>
      <c r="O3631">
        <v>0</v>
      </c>
    </row>
    <row r="3632" spans="1:18" x14ac:dyDescent="0.3">
      <c r="C3632" t="s">
        <v>1807</v>
      </c>
      <c r="D3632" t="s">
        <v>366</v>
      </c>
      <c r="E3632">
        <v>190009</v>
      </c>
      <c r="H3632" t="s">
        <v>2486</v>
      </c>
      <c r="K3632">
        <v>0</v>
      </c>
      <c r="M3632">
        <v>0</v>
      </c>
      <c r="O3632">
        <v>0</v>
      </c>
    </row>
    <row r="3633" spans="3:15" x14ac:dyDescent="0.3">
      <c r="C3633" t="s">
        <v>1807</v>
      </c>
      <c r="D3633" t="s">
        <v>366</v>
      </c>
      <c r="E3633">
        <v>190010</v>
      </c>
      <c r="H3633" t="s">
        <v>2487</v>
      </c>
      <c r="K3633">
        <v>0</v>
      </c>
      <c r="M3633">
        <v>0</v>
      </c>
      <c r="O3633">
        <v>0</v>
      </c>
    </row>
    <row r="3634" spans="3:15" x14ac:dyDescent="0.3">
      <c r="C3634" t="s">
        <v>1807</v>
      </c>
      <c r="D3634" t="s">
        <v>366</v>
      </c>
      <c r="E3634">
        <v>190011</v>
      </c>
      <c r="H3634" t="s">
        <v>2488</v>
      </c>
      <c r="K3634">
        <v>0</v>
      </c>
      <c r="M3634">
        <v>0</v>
      </c>
      <c r="O3634">
        <v>0</v>
      </c>
    </row>
    <row r="3635" spans="3:15" x14ac:dyDescent="0.3">
      <c r="C3635" t="s">
        <v>1807</v>
      </c>
      <c r="D3635" t="s">
        <v>366</v>
      </c>
      <c r="E3635">
        <v>190012</v>
      </c>
      <c r="H3635" t="s">
        <v>2481</v>
      </c>
      <c r="K3635">
        <v>0</v>
      </c>
      <c r="M3635">
        <v>0</v>
      </c>
      <c r="O3635">
        <v>0</v>
      </c>
    </row>
    <row r="3636" spans="3:15" x14ac:dyDescent="0.3">
      <c r="C3636" t="s">
        <v>1807</v>
      </c>
      <c r="D3636" t="s">
        <v>366</v>
      </c>
      <c r="E3636">
        <v>190013</v>
      </c>
      <c r="H3636" t="s">
        <v>2489</v>
      </c>
      <c r="K3636">
        <v>0</v>
      </c>
      <c r="M3636">
        <v>0</v>
      </c>
      <c r="O3636">
        <v>0</v>
      </c>
    </row>
    <row r="3637" spans="3:15" x14ac:dyDescent="0.3">
      <c r="C3637" t="s">
        <v>1807</v>
      </c>
      <c r="D3637" t="s">
        <v>366</v>
      </c>
      <c r="E3637">
        <v>190014</v>
      </c>
      <c r="H3637" t="s">
        <v>2490</v>
      </c>
      <c r="K3637">
        <v>0</v>
      </c>
      <c r="M3637">
        <v>0</v>
      </c>
      <c r="O3637">
        <v>0</v>
      </c>
    </row>
    <row r="3638" spans="3:15" x14ac:dyDescent="0.3">
      <c r="C3638" t="s">
        <v>1807</v>
      </c>
      <c r="D3638" t="s">
        <v>366</v>
      </c>
      <c r="E3638">
        <v>190015</v>
      </c>
      <c r="H3638" t="s">
        <v>2484</v>
      </c>
      <c r="K3638">
        <v>0</v>
      </c>
      <c r="M3638">
        <v>0</v>
      </c>
      <c r="O3638">
        <v>0</v>
      </c>
    </row>
    <row r="3639" spans="3:15" x14ac:dyDescent="0.3">
      <c r="C3639" t="s">
        <v>1807</v>
      </c>
      <c r="D3639" t="s">
        <v>366</v>
      </c>
      <c r="E3639">
        <v>190016</v>
      </c>
      <c r="H3639" t="s">
        <v>2491</v>
      </c>
      <c r="K3639">
        <v>0</v>
      </c>
      <c r="M3639">
        <v>0</v>
      </c>
      <c r="O3639">
        <v>0</v>
      </c>
    </row>
    <row r="3640" spans="3:15" x14ac:dyDescent="0.3">
      <c r="C3640" t="s">
        <v>1807</v>
      </c>
      <c r="D3640" t="s">
        <v>366</v>
      </c>
      <c r="E3640">
        <v>190017</v>
      </c>
      <c r="H3640" t="s">
        <v>2492</v>
      </c>
      <c r="K3640">
        <v>0</v>
      </c>
      <c r="M3640">
        <v>0</v>
      </c>
      <c r="O3640">
        <v>0</v>
      </c>
    </row>
    <row r="3641" spans="3:15" x14ac:dyDescent="0.3">
      <c r="C3641" t="s">
        <v>1807</v>
      </c>
      <c r="D3641" t="s">
        <v>366</v>
      </c>
      <c r="E3641">
        <v>190018</v>
      </c>
      <c r="H3641" t="s">
        <v>2493</v>
      </c>
      <c r="K3641">
        <v>0</v>
      </c>
      <c r="M3641">
        <v>0</v>
      </c>
      <c r="O3641">
        <v>0</v>
      </c>
    </row>
    <row r="3642" spans="3:15" x14ac:dyDescent="0.3">
      <c r="C3642" t="s">
        <v>1807</v>
      </c>
      <c r="D3642" t="s">
        <v>366</v>
      </c>
      <c r="E3642">
        <v>190019</v>
      </c>
      <c r="H3642" t="s">
        <v>2494</v>
      </c>
      <c r="K3642">
        <v>0</v>
      </c>
      <c r="M3642">
        <v>0</v>
      </c>
      <c r="O3642">
        <v>0</v>
      </c>
    </row>
    <row r="3643" spans="3:15" x14ac:dyDescent="0.3">
      <c r="C3643" t="s">
        <v>1807</v>
      </c>
      <c r="D3643" t="s">
        <v>366</v>
      </c>
      <c r="E3643">
        <v>190020</v>
      </c>
      <c r="H3643" t="s">
        <v>2495</v>
      </c>
      <c r="K3643">
        <v>0</v>
      </c>
      <c r="M3643">
        <v>0</v>
      </c>
      <c r="O3643">
        <v>0</v>
      </c>
    </row>
    <row r="3644" spans="3:15" x14ac:dyDescent="0.3">
      <c r="C3644" t="s">
        <v>1807</v>
      </c>
      <c r="D3644" t="s">
        <v>366</v>
      </c>
      <c r="E3644">
        <v>190021</v>
      </c>
      <c r="H3644" t="s">
        <v>2496</v>
      </c>
      <c r="K3644">
        <v>0</v>
      </c>
      <c r="M3644">
        <v>0</v>
      </c>
      <c r="O3644">
        <v>0</v>
      </c>
    </row>
    <row r="3645" spans="3:15" x14ac:dyDescent="0.3">
      <c r="C3645" t="s">
        <v>1807</v>
      </c>
      <c r="D3645" t="s">
        <v>366</v>
      </c>
      <c r="E3645">
        <v>190022</v>
      </c>
      <c r="H3645" t="s">
        <v>2497</v>
      </c>
      <c r="K3645">
        <v>0</v>
      </c>
      <c r="M3645">
        <v>0</v>
      </c>
      <c r="O3645">
        <v>0</v>
      </c>
    </row>
    <row r="3646" spans="3:15" x14ac:dyDescent="0.3">
      <c r="C3646" t="s">
        <v>1807</v>
      </c>
      <c r="D3646" t="s">
        <v>366</v>
      </c>
      <c r="E3646">
        <v>190023</v>
      </c>
      <c r="H3646" t="s">
        <v>2498</v>
      </c>
      <c r="K3646">
        <v>0</v>
      </c>
      <c r="M3646">
        <v>0</v>
      </c>
      <c r="O3646">
        <v>0</v>
      </c>
    </row>
    <row r="3647" spans="3:15" x14ac:dyDescent="0.3">
      <c r="C3647" t="s">
        <v>1807</v>
      </c>
      <c r="D3647" t="s">
        <v>366</v>
      </c>
      <c r="E3647">
        <v>190024</v>
      </c>
      <c r="H3647" t="s">
        <v>2499</v>
      </c>
      <c r="K3647">
        <v>0</v>
      </c>
      <c r="M3647">
        <v>0</v>
      </c>
      <c r="O3647">
        <v>0</v>
      </c>
    </row>
    <row r="3648" spans="3:15" x14ac:dyDescent="0.3">
      <c r="C3648" t="s">
        <v>1807</v>
      </c>
      <c r="D3648" t="s">
        <v>366</v>
      </c>
      <c r="E3648">
        <v>190025</v>
      </c>
      <c r="H3648" t="s">
        <v>2500</v>
      </c>
      <c r="K3648">
        <v>0</v>
      </c>
      <c r="M3648">
        <v>0</v>
      </c>
      <c r="O3648">
        <v>0</v>
      </c>
    </row>
    <row r="3649" spans="1:18" x14ac:dyDescent="0.3">
      <c r="C3649" t="s">
        <v>1807</v>
      </c>
      <c r="D3649" t="s">
        <v>366</v>
      </c>
      <c r="E3649">
        <v>190026</v>
      </c>
      <c r="H3649" t="s">
        <v>2501</v>
      </c>
      <c r="K3649">
        <v>0</v>
      </c>
      <c r="M3649">
        <v>0</v>
      </c>
      <c r="O3649">
        <v>0</v>
      </c>
    </row>
    <row r="3650" spans="1:18" x14ac:dyDescent="0.3">
      <c r="C3650" t="s">
        <v>1807</v>
      </c>
      <c r="D3650" t="s">
        <v>366</v>
      </c>
      <c r="E3650">
        <v>190027</v>
      </c>
      <c r="H3650" t="s">
        <v>2502</v>
      </c>
      <c r="K3650">
        <v>0</v>
      </c>
      <c r="M3650">
        <v>0</v>
      </c>
      <c r="O3650">
        <v>0</v>
      </c>
    </row>
    <row r="3651" spans="1:18" x14ac:dyDescent="0.3">
      <c r="C3651" t="s">
        <v>1807</v>
      </c>
      <c r="D3651" t="s">
        <v>366</v>
      </c>
      <c r="E3651">
        <v>190028</v>
      </c>
      <c r="H3651" t="s">
        <v>2503</v>
      </c>
      <c r="K3651">
        <v>0</v>
      </c>
      <c r="M3651">
        <v>0</v>
      </c>
      <c r="O3651">
        <v>0</v>
      </c>
    </row>
    <row r="3652" spans="1:18" x14ac:dyDescent="0.3">
      <c r="C3652" t="s">
        <v>1807</v>
      </c>
      <c r="D3652" t="s">
        <v>366</v>
      </c>
      <c r="E3652">
        <v>190029</v>
      </c>
      <c r="H3652" t="s">
        <v>2504</v>
      </c>
      <c r="K3652">
        <v>0</v>
      </c>
      <c r="M3652">
        <v>0</v>
      </c>
      <c r="O3652">
        <v>0</v>
      </c>
    </row>
    <row r="3653" spans="1:18" x14ac:dyDescent="0.3">
      <c r="C3653" t="s">
        <v>1807</v>
      </c>
      <c r="D3653" t="s">
        <v>366</v>
      </c>
      <c r="E3653">
        <v>190030</v>
      </c>
      <c r="H3653" t="s">
        <v>2505</v>
      </c>
      <c r="K3653">
        <v>0</v>
      </c>
      <c r="M3653">
        <v>0</v>
      </c>
      <c r="O3653">
        <v>0</v>
      </c>
    </row>
    <row r="3654" spans="1:18" x14ac:dyDescent="0.3">
      <c r="C3654" t="s">
        <v>1807</v>
      </c>
      <c r="D3654" t="s">
        <v>366</v>
      </c>
      <c r="E3654">
        <v>190031</v>
      </c>
      <c r="H3654" t="s">
        <v>2506</v>
      </c>
      <c r="K3654">
        <v>0</v>
      </c>
      <c r="M3654">
        <v>0</v>
      </c>
      <c r="O3654">
        <v>0</v>
      </c>
    </row>
    <row r="3655" spans="1:18" x14ac:dyDescent="0.3">
      <c r="C3655" t="s">
        <v>1807</v>
      </c>
      <c r="D3655" t="s">
        <v>366</v>
      </c>
      <c r="E3655">
        <v>190032</v>
      </c>
      <c r="H3655" t="s">
        <v>2507</v>
      </c>
      <c r="K3655">
        <v>0</v>
      </c>
      <c r="M3655">
        <v>0</v>
      </c>
      <c r="O3655">
        <v>0</v>
      </c>
    </row>
    <row r="3656" spans="1:18" x14ac:dyDescent="0.3">
      <c r="C3656" t="s">
        <v>1807</v>
      </c>
      <c r="D3656" t="s">
        <v>366</v>
      </c>
      <c r="E3656">
        <v>190033</v>
      </c>
      <c r="H3656" t="s">
        <v>2508</v>
      </c>
      <c r="K3656">
        <v>0</v>
      </c>
      <c r="M3656">
        <v>0</v>
      </c>
      <c r="O3656">
        <v>0</v>
      </c>
    </row>
    <row r="3657" spans="1:18" x14ac:dyDescent="0.3">
      <c r="C3657" t="s">
        <v>1807</v>
      </c>
      <c r="D3657" t="s">
        <v>366</v>
      </c>
      <c r="E3657">
        <v>190034</v>
      </c>
      <c r="H3657" t="s">
        <v>2509</v>
      </c>
      <c r="K3657">
        <v>0</v>
      </c>
      <c r="M3657">
        <v>0</v>
      </c>
      <c r="O3657">
        <v>0</v>
      </c>
    </row>
    <row r="3658" spans="1:18" x14ac:dyDescent="0.3">
      <c r="C3658" t="s">
        <v>1807</v>
      </c>
      <c r="D3658" t="s">
        <v>366</v>
      </c>
      <c r="E3658">
        <v>190035</v>
      </c>
      <c r="H3658" t="s">
        <v>2510</v>
      </c>
      <c r="K3658">
        <v>0</v>
      </c>
      <c r="M3658">
        <v>0</v>
      </c>
      <c r="O3658">
        <v>0</v>
      </c>
    </row>
    <row r="3659" spans="1:18" x14ac:dyDescent="0.3">
      <c r="E3659" t="s">
        <v>2511</v>
      </c>
      <c r="K3659">
        <v>0</v>
      </c>
      <c r="M3659">
        <v>0</v>
      </c>
      <c r="O3659">
        <v>0</v>
      </c>
      <c r="R3659" t="s">
        <v>1763</v>
      </c>
    </row>
    <row r="3660" spans="1:18" x14ac:dyDescent="0.3">
      <c r="E3660" t="s">
        <v>2512</v>
      </c>
    </row>
    <row r="3664" spans="1:18" x14ac:dyDescent="0.3">
      <c r="A3664" t="s">
        <v>2979</v>
      </c>
    </row>
    <row r="3665" spans="1:18" x14ac:dyDescent="0.3">
      <c r="A3665" t="s">
        <v>2513</v>
      </c>
    </row>
    <row r="3667" spans="1:18" x14ac:dyDescent="0.3">
      <c r="A3667" t="s">
        <v>363</v>
      </c>
      <c r="F3667" t="s">
        <v>1807</v>
      </c>
      <c r="G3667" t="s">
        <v>365</v>
      </c>
      <c r="I3667" t="s">
        <v>366</v>
      </c>
      <c r="N3667" t="s">
        <v>367</v>
      </c>
      <c r="P3667" t="s">
        <v>60</v>
      </c>
    </row>
    <row r="3669" spans="1:18" x14ac:dyDescent="0.3">
      <c r="B3669" t="s">
        <v>368</v>
      </c>
      <c r="C3669" t="s">
        <v>369</v>
      </c>
      <c r="D3669" t="s">
        <v>370</v>
      </c>
      <c r="E3669" t="s">
        <v>371</v>
      </c>
      <c r="J3669" t="s">
        <v>372</v>
      </c>
      <c r="L3669" t="s">
        <v>373</v>
      </c>
      <c r="O3669" t="s">
        <v>374</v>
      </c>
      <c r="Q3669" t="s">
        <v>375</v>
      </c>
      <c r="R3669" t="s">
        <v>376</v>
      </c>
    </row>
    <row r="3670" spans="1:18" x14ac:dyDescent="0.3">
      <c r="B3670" t="s">
        <v>377</v>
      </c>
      <c r="C3670" t="s">
        <v>378</v>
      </c>
      <c r="D3670" t="s">
        <v>379</v>
      </c>
      <c r="J3670" t="s">
        <v>2974</v>
      </c>
      <c r="L3670" t="s">
        <v>380</v>
      </c>
      <c r="O3670" t="s">
        <v>382</v>
      </c>
      <c r="Q3670" t="s">
        <v>383</v>
      </c>
      <c r="R3670" t="s">
        <v>384</v>
      </c>
    </row>
    <row r="3672" spans="1:18" x14ac:dyDescent="0.3">
      <c r="E3672" t="s">
        <v>1767</v>
      </c>
    </row>
    <row r="3673" spans="1:18" x14ac:dyDescent="0.3">
      <c r="E3673" t="s">
        <v>1768</v>
      </c>
    </row>
    <row r="3674" spans="1:18" x14ac:dyDescent="0.3">
      <c r="C3674" t="s">
        <v>1807</v>
      </c>
      <c r="D3674" t="s">
        <v>366</v>
      </c>
      <c r="E3674">
        <v>120104</v>
      </c>
      <c r="H3674" t="s">
        <v>2514</v>
      </c>
      <c r="K3674">
        <v>0</v>
      </c>
      <c r="M3674">
        <v>0</v>
      </c>
      <c r="O3674">
        <v>0</v>
      </c>
    </row>
    <row r="3675" spans="1:18" x14ac:dyDescent="0.3">
      <c r="C3675" t="s">
        <v>1807</v>
      </c>
      <c r="D3675" t="s">
        <v>366</v>
      </c>
      <c r="E3675">
        <v>133247</v>
      </c>
      <c r="H3675" t="s">
        <v>2515</v>
      </c>
      <c r="K3675">
        <v>0</v>
      </c>
      <c r="M3675">
        <v>0</v>
      </c>
      <c r="O3675">
        <v>0</v>
      </c>
    </row>
    <row r="3676" spans="1:18" x14ac:dyDescent="0.3">
      <c r="C3676" t="s">
        <v>1807</v>
      </c>
      <c r="D3676" t="s">
        <v>366</v>
      </c>
      <c r="E3676">
        <v>135155</v>
      </c>
      <c r="H3676" t="s">
        <v>2516</v>
      </c>
      <c r="K3676">
        <v>0</v>
      </c>
      <c r="M3676">
        <v>0</v>
      </c>
      <c r="O3676">
        <v>0</v>
      </c>
    </row>
    <row r="3677" spans="1:18" x14ac:dyDescent="0.3">
      <c r="C3677" t="s">
        <v>1807</v>
      </c>
      <c r="D3677" t="s">
        <v>366</v>
      </c>
      <c r="E3677">
        <v>135203</v>
      </c>
      <c r="H3677" t="s">
        <v>1772</v>
      </c>
      <c r="K3677">
        <v>0</v>
      </c>
      <c r="M3677">
        <v>0</v>
      </c>
      <c r="O3677">
        <v>0</v>
      </c>
    </row>
    <row r="3678" spans="1:18" x14ac:dyDescent="0.3">
      <c r="C3678" t="s">
        <v>1807</v>
      </c>
      <c r="D3678" t="s">
        <v>366</v>
      </c>
      <c r="E3678">
        <v>135705</v>
      </c>
      <c r="H3678" t="s">
        <v>2517</v>
      </c>
      <c r="K3678">
        <v>0</v>
      </c>
      <c r="M3678">
        <v>0</v>
      </c>
      <c r="O3678">
        <v>0</v>
      </c>
    </row>
    <row r="3679" spans="1:18" x14ac:dyDescent="0.3">
      <c r="C3679" t="s">
        <v>1807</v>
      </c>
      <c r="D3679" t="s">
        <v>366</v>
      </c>
      <c r="E3679">
        <v>135807</v>
      </c>
      <c r="H3679" t="s">
        <v>2518</v>
      </c>
      <c r="K3679">
        <v>0</v>
      </c>
      <c r="M3679">
        <v>0</v>
      </c>
      <c r="O3679">
        <v>0</v>
      </c>
    </row>
    <row r="3680" spans="1:18" x14ac:dyDescent="0.3">
      <c r="C3680" t="s">
        <v>1807</v>
      </c>
      <c r="D3680" t="s">
        <v>366</v>
      </c>
      <c r="E3680">
        <v>138703</v>
      </c>
      <c r="H3680" t="s">
        <v>2519</v>
      </c>
      <c r="K3680">
        <v>0</v>
      </c>
      <c r="M3680">
        <v>0</v>
      </c>
      <c r="O3680">
        <v>0</v>
      </c>
    </row>
    <row r="3681" spans="3:15" x14ac:dyDescent="0.3">
      <c r="C3681" t="s">
        <v>1807</v>
      </c>
      <c r="D3681" t="s">
        <v>366</v>
      </c>
      <c r="E3681">
        <v>138704</v>
      </c>
      <c r="H3681" t="s">
        <v>1778</v>
      </c>
      <c r="K3681">
        <v>0</v>
      </c>
      <c r="M3681">
        <v>0</v>
      </c>
      <c r="O3681">
        <v>0</v>
      </c>
    </row>
    <row r="3682" spans="3:15" x14ac:dyDescent="0.3">
      <c r="C3682" t="s">
        <v>1807</v>
      </c>
      <c r="D3682" t="s">
        <v>366</v>
      </c>
      <c r="E3682">
        <v>138705</v>
      </c>
      <c r="H3682" t="s">
        <v>2520</v>
      </c>
      <c r="K3682">
        <v>0</v>
      </c>
      <c r="M3682">
        <v>0</v>
      </c>
      <c r="O3682">
        <v>0</v>
      </c>
    </row>
    <row r="3683" spans="3:15" x14ac:dyDescent="0.3">
      <c r="C3683" t="s">
        <v>1807</v>
      </c>
      <c r="D3683" t="s">
        <v>366</v>
      </c>
      <c r="E3683">
        <v>140809</v>
      </c>
      <c r="H3683" t="s">
        <v>2521</v>
      </c>
      <c r="K3683">
        <v>0</v>
      </c>
      <c r="M3683">
        <v>0</v>
      </c>
      <c r="O3683">
        <v>0</v>
      </c>
    </row>
    <row r="3684" spans="3:15" x14ac:dyDescent="0.3">
      <c r="C3684" t="s">
        <v>1807</v>
      </c>
      <c r="D3684" t="s">
        <v>366</v>
      </c>
      <c r="E3684">
        <v>140810</v>
      </c>
      <c r="H3684" t="s">
        <v>2522</v>
      </c>
      <c r="K3684">
        <v>0</v>
      </c>
      <c r="M3684">
        <v>0</v>
      </c>
      <c r="O3684">
        <v>0</v>
      </c>
    </row>
    <row r="3685" spans="3:15" x14ac:dyDescent="0.3">
      <c r="C3685" t="s">
        <v>1807</v>
      </c>
      <c r="D3685" t="s">
        <v>366</v>
      </c>
      <c r="E3685">
        <v>190036</v>
      </c>
      <c r="H3685" t="s">
        <v>2523</v>
      </c>
      <c r="K3685">
        <v>0</v>
      </c>
      <c r="M3685">
        <v>0</v>
      </c>
      <c r="O3685">
        <v>0</v>
      </c>
    </row>
    <row r="3686" spans="3:15" x14ac:dyDescent="0.3">
      <c r="C3686" t="s">
        <v>1807</v>
      </c>
      <c r="D3686" t="s">
        <v>366</v>
      </c>
      <c r="E3686">
        <v>190037</v>
      </c>
      <c r="H3686" t="s">
        <v>2524</v>
      </c>
      <c r="K3686">
        <v>0</v>
      </c>
      <c r="M3686">
        <v>0</v>
      </c>
      <c r="O3686">
        <v>0</v>
      </c>
    </row>
    <row r="3687" spans="3:15" x14ac:dyDescent="0.3">
      <c r="C3687" t="s">
        <v>1807</v>
      </c>
      <c r="D3687" t="s">
        <v>366</v>
      </c>
      <c r="E3687">
        <v>190038</v>
      </c>
      <c r="H3687" t="s">
        <v>2525</v>
      </c>
      <c r="K3687">
        <v>0</v>
      </c>
      <c r="M3687">
        <v>0</v>
      </c>
      <c r="O3687">
        <v>0</v>
      </c>
    </row>
    <row r="3688" spans="3:15" x14ac:dyDescent="0.3">
      <c r="C3688" t="s">
        <v>1807</v>
      </c>
      <c r="D3688" t="s">
        <v>366</v>
      </c>
      <c r="E3688">
        <v>190039</v>
      </c>
      <c r="H3688" t="s">
        <v>2526</v>
      </c>
      <c r="K3688">
        <v>0</v>
      </c>
      <c r="M3688">
        <v>0</v>
      </c>
      <c r="O3688">
        <v>0</v>
      </c>
    </row>
    <row r="3689" spans="3:15" x14ac:dyDescent="0.3">
      <c r="C3689" t="s">
        <v>1807</v>
      </c>
      <c r="D3689" t="s">
        <v>366</v>
      </c>
      <c r="E3689">
        <v>190040</v>
      </c>
      <c r="H3689" t="s">
        <v>2527</v>
      </c>
      <c r="K3689">
        <v>0</v>
      </c>
      <c r="M3689">
        <v>0</v>
      </c>
      <c r="O3689">
        <v>0</v>
      </c>
    </row>
    <row r="3690" spans="3:15" x14ac:dyDescent="0.3">
      <c r="C3690" t="s">
        <v>1807</v>
      </c>
      <c r="D3690" t="s">
        <v>366</v>
      </c>
      <c r="E3690">
        <v>190041</v>
      </c>
      <c r="H3690" t="s">
        <v>2528</v>
      </c>
      <c r="K3690">
        <v>0</v>
      </c>
      <c r="M3690">
        <v>0</v>
      </c>
      <c r="O3690">
        <v>0</v>
      </c>
    </row>
    <row r="3691" spans="3:15" x14ac:dyDescent="0.3">
      <c r="C3691" t="s">
        <v>1807</v>
      </c>
      <c r="D3691" t="s">
        <v>366</v>
      </c>
      <c r="E3691">
        <v>200770</v>
      </c>
      <c r="H3691" t="s">
        <v>2529</v>
      </c>
      <c r="K3691">
        <v>0</v>
      </c>
      <c r="M3691">
        <v>0</v>
      </c>
      <c r="O3691">
        <v>0</v>
      </c>
    </row>
    <row r="3692" spans="3:15" x14ac:dyDescent="0.3">
      <c r="C3692" t="s">
        <v>1807</v>
      </c>
      <c r="D3692" t="s">
        <v>366</v>
      </c>
      <c r="E3692">
        <v>228249</v>
      </c>
      <c r="H3692" t="s">
        <v>2530</v>
      </c>
      <c r="K3692">
        <v>0</v>
      </c>
      <c r="M3692">
        <v>0</v>
      </c>
      <c r="O3692">
        <v>0</v>
      </c>
    </row>
    <row r="3693" spans="3:15" x14ac:dyDescent="0.3">
      <c r="C3693" t="s">
        <v>1807</v>
      </c>
      <c r="D3693" t="s">
        <v>366</v>
      </c>
      <c r="E3693">
        <v>420101</v>
      </c>
      <c r="H3693" t="s">
        <v>2531</v>
      </c>
      <c r="K3693">
        <v>0</v>
      </c>
      <c r="M3693">
        <v>0</v>
      </c>
      <c r="O3693">
        <v>0</v>
      </c>
    </row>
    <row r="3694" spans="3:15" x14ac:dyDescent="0.3">
      <c r="C3694" t="s">
        <v>1807</v>
      </c>
      <c r="D3694" t="s">
        <v>366</v>
      </c>
      <c r="E3694">
        <v>420306</v>
      </c>
      <c r="H3694" t="s">
        <v>2532</v>
      </c>
      <c r="K3694">
        <v>0</v>
      </c>
      <c r="M3694">
        <v>0</v>
      </c>
      <c r="O3694">
        <v>0</v>
      </c>
    </row>
    <row r="3695" spans="3:15" x14ac:dyDescent="0.3">
      <c r="C3695" t="s">
        <v>1807</v>
      </c>
      <c r="D3695" t="s">
        <v>366</v>
      </c>
      <c r="E3695">
        <v>420905</v>
      </c>
      <c r="H3695" t="s">
        <v>2533</v>
      </c>
      <c r="K3695">
        <v>0</v>
      </c>
      <c r="M3695">
        <v>0</v>
      </c>
      <c r="O3695">
        <v>0</v>
      </c>
    </row>
    <row r="3696" spans="3:15" x14ac:dyDescent="0.3">
      <c r="C3696" t="s">
        <v>1807</v>
      </c>
      <c r="D3696" t="s">
        <v>366</v>
      </c>
      <c r="E3696">
        <v>420906</v>
      </c>
      <c r="H3696" t="s">
        <v>2534</v>
      </c>
      <c r="K3696">
        <v>0</v>
      </c>
      <c r="M3696">
        <v>0</v>
      </c>
      <c r="O3696">
        <v>0</v>
      </c>
    </row>
    <row r="3697" spans="3:15" x14ac:dyDescent="0.3">
      <c r="C3697" t="s">
        <v>1807</v>
      </c>
      <c r="D3697" t="s">
        <v>366</v>
      </c>
      <c r="E3697">
        <v>421201</v>
      </c>
      <c r="H3697" t="s">
        <v>1493</v>
      </c>
      <c r="K3697">
        <v>0</v>
      </c>
      <c r="M3697">
        <v>0</v>
      </c>
      <c r="O3697">
        <v>0</v>
      </c>
    </row>
    <row r="3698" spans="3:15" x14ac:dyDescent="0.3">
      <c r="C3698" t="s">
        <v>1807</v>
      </c>
      <c r="D3698" t="s">
        <v>366</v>
      </c>
      <c r="E3698">
        <v>510157</v>
      </c>
      <c r="H3698" t="s">
        <v>2978</v>
      </c>
      <c r="K3698" s="37">
        <v>2000</v>
      </c>
      <c r="M3698">
        <v>0</v>
      </c>
      <c r="O3698" s="37">
        <v>2000</v>
      </c>
    </row>
    <row r="3699" spans="3:15" x14ac:dyDescent="0.3">
      <c r="C3699" t="s">
        <v>1807</v>
      </c>
      <c r="D3699" t="s">
        <v>366</v>
      </c>
      <c r="E3699">
        <v>2400012</v>
      </c>
      <c r="H3699" t="s">
        <v>2199</v>
      </c>
      <c r="K3699">
        <v>0</v>
      </c>
      <c r="M3699">
        <v>0</v>
      </c>
      <c r="O3699">
        <v>0</v>
      </c>
    </row>
    <row r="3700" spans="3:15" x14ac:dyDescent="0.3">
      <c r="C3700" t="s">
        <v>1807</v>
      </c>
      <c r="D3700" t="s">
        <v>366</v>
      </c>
      <c r="E3700">
        <v>4220402</v>
      </c>
      <c r="H3700" t="s">
        <v>1463</v>
      </c>
      <c r="K3700">
        <v>0</v>
      </c>
      <c r="M3700">
        <v>0</v>
      </c>
      <c r="O3700">
        <v>0</v>
      </c>
    </row>
    <row r="3701" spans="3:15" x14ac:dyDescent="0.3">
      <c r="C3701" t="s">
        <v>1807</v>
      </c>
      <c r="D3701" t="s">
        <v>366</v>
      </c>
      <c r="E3701">
        <v>10000017</v>
      </c>
      <c r="H3701" t="s">
        <v>2535</v>
      </c>
      <c r="K3701">
        <v>0</v>
      </c>
      <c r="M3701">
        <v>0</v>
      </c>
      <c r="O3701">
        <v>0</v>
      </c>
    </row>
    <row r="3702" spans="3:15" x14ac:dyDescent="0.3">
      <c r="C3702" t="s">
        <v>1807</v>
      </c>
      <c r="D3702" t="s">
        <v>366</v>
      </c>
      <c r="E3702">
        <v>10000117</v>
      </c>
      <c r="H3702" t="s">
        <v>2536</v>
      </c>
      <c r="K3702">
        <v>0</v>
      </c>
      <c r="M3702">
        <v>0</v>
      </c>
      <c r="O3702">
        <v>0</v>
      </c>
    </row>
    <row r="3703" spans="3:15" x14ac:dyDescent="0.3">
      <c r="C3703" t="s">
        <v>1807</v>
      </c>
      <c r="D3703" t="s">
        <v>366</v>
      </c>
      <c r="E3703">
        <v>10000217</v>
      </c>
      <c r="H3703" t="s">
        <v>2537</v>
      </c>
      <c r="K3703">
        <v>0</v>
      </c>
      <c r="M3703">
        <v>0</v>
      </c>
      <c r="O3703">
        <v>0</v>
      </c>
    </row>
    <row r="3704" spans="3:15" x14ac:dyDescent="0.3">
      <c r="C3704" t="s">
        <v>1807</v>
      </c>
      <c r="D3704" t="s">
        <v>366</v>
      </c>
      <c r="E3704">
        <v>10000317</v>
      </c>
      <c r="H3704" t="s">
        <v>2538</v>
      </c>
      <c r="K3704">
        <v>0</v>
      </c>
      <c r="M3704">
        <v>0</v>
      </c>
      <c r="O3704">
        <v>0</v>
      </c>
    </row>
    <row r="3705" spans="3:15" x14ac:dyDescent="0.3">
      <c r="C3705" t="s">
        <v>1807</v>
      </c>
      <c r="D3705" t="s">
        <v>366</v>
      </c>
      <c r="E3705">
        <v>10000417</v>
      </c>
      <c r="H3705" t="s">
        <v>2539</v>
      </c>
      <c r="K3705">
        <v>0</v>
      </c>
      <c r="M3705">
        <v>0</v>
      </c>
      <c r="O3705">
        <v>0</v>
      </c>
    </row>
    <row r="3706" spans="3:15" x14ac:dyDescent="0.3">
      <c r="C3706" t="s">
        <v>1807</v>
      </c>
      <c r="D3706" t="s">
        <v>366</v>
      </c>
      <c r="E3706">
        <v>10000517</v>
      </c>
      <c r="H3706" t="s">
        <v>2540</v>
      </c>
      <c r="K3706">
        <v>0</v>
      </c>
      <c r="M3706">
        <v>0</v>
      </c>
      <c r="O3706">
        <v>0</v>
      </c>
    </row>
    <row r="3707" spans="3:15" x14ac:dyDescent="0.3">
      <c r="C3707" t="s">
        <v>1807</v>
      </c>
      <c r="D3707" t="s">
        <v>366</v>
      </c>
      <c r="E3707">
        <v>10000617</v>
      </c>
      <c r="H3707" t="s">
        <v>2541</v>
      </c>
      <c r="K3707">
        <v>0</v>
      </c>
      <c r="M3707">
        <v>0</v>
      </c>
      <c r="O3707">
        <v>0</v>
      </c>
    </row>
    <row r="3708" spans="3:15" x14ac:dyDescent="0.3">
      <c r="C3708" t="s">
        <v>1807</v>
      </c>
      <c r="D3708" t="s">
        <v>366</v>
      </c>
      <c r="E3708">
        <v>10000717</v>
      </c>
      <c r="H3708" t="s">
        <v>2542</v>
      </c>
      <c r="K3708">
        <v>0</v>
      </c>
      <c r="M3708">
        <v>0</v>
      </c>
      <c r="O3708">
        <v>0</v>
      </c>
    </row>
    <row r="3709" spans="3:15" x14ac:dyDescent="0.3">
      <c r="C3709" t="s">
        <v>1807</v>
      </c>
      <c r="D3709" t="s">
        <v>366</v>
      </c>
      <c r="E3709">
        <v>10000817</v>
      </c>
      <c r="H3709" t="s">
        <v>2543</v>
      </c>
      <c r="K3709">
        <v>0</v>
      </c>
      <c r="M3709">
        <v>0</v>
      </c>
      <c r="O3709">
        <v>0</v>
      </c>
    </row>
    <row r="3710" spans="3:15" x14ac:dyDescent="0.3">
      <c r="C3710" t="s">
        <v>1807</v>
      </c>
      <c r="D3710" t="s">
        <v>366</v>
      </c>
      <c r="E3710">
        <v>10000917</v>
      </c>
      <c r="H3710" t="s">
        <v>2544</v>
      </c>
      <c r="K3710">
        <v>0</v>
      </c>
      <c r="M3710">
        <v>0</v>
      </c>
      <c r="O3710">
        <v>0</v>
      </c>
    </row>
    <row r="3711" spans="3:15" x14ac:dyDescent="0.3">
      <c r="C3711" t="s">
        <v>1807</v>
      </c>
      <c r="D3711" t="s">
        <v>366</v>
      </c>
      <c r="E3711">
        <v>10001017</v>
      </c>
      <c r="H3711" t="s">
        <v>2545</v>
      </c>
      <c r="K3711">
        <v>0</v>
      </c>
      <c r="M3711">
        <v>0</v>
      </c>
      <c r="O3711">
        <v>0</v>
      </c>
    </row>
    <row r="3712" spans="3:15" x14ac:dyDescent="0.3">
      <c r="C3712" t="s">
        <v>1807</v>
      </c>
      <c r="D3712" t="s">
        <v>366</v>
      </c>
      <c r="E3712">
        <v>10001117</v>
      </c>
      <c r="H3712" t="s">
        <v>2546</v>
      </c>
      <c r="K3712">
        <v>0</v>
      </c>
      <c r="M3712">
        <v>0</v>
      </c>
      <c r="O3712">
        <v>0</v>
      </c>
    </row>
    <row r="3713" spans="3:15" x14ac:dyDescent="0.3">
      <c r="C3713" t="s">
        <v>1807</v>
      </c>
      <c r="D3713" t="s">
        <v>366</v>
      </c>
      <c r="E3713">
        <v>10001217</v>
      </c>
      <c r="H3713" t="s">
        <v>2547</v>
      </c>
      <c r="K3713">
        <v>0</v>
      </c>
      <c r="M3713">
        <v>0</v>
      </c>
      <c r="O3713">
        <v>0</v>
      </c>
    </row>
    <row r="3714" spans="3:15" x14ac:dyDescent="0.3">
      <c r="C3714" t="s">
        <v>1807</v>
      </c>
      <c r="D3714" t="s">
        <v>366</v>
      </c>
      <c r="E3714">
        <v>10001317</v>
      </c>
      <c r="H3714" t="s">
        <v>2548</v>
      </c>
      <c r="K3714">
        <v>0</v>
      </c>
      <c r="M3714">
        <v>0</v>
      </c>
      <c r="O3714">
        <v>0</v>
      </c>
    </row>
    <row r="3715" spans="3:15" x14ac:dyDescent="0.3">
      <c r="C3715" t="s">
        <v>1807</v>
      </c>
      <c r="D3715" t="s">
        <v>366</v>
      </c>
      <c r="E3715">
        <v>10001417</v>
      </c>
      <c r="H3715" t="s">
        <v>2549</v>
      </c>
      <c r="K3715">
        <v>0</v>
      </c>
      <c r="M3715">
        <v>0</v>
      </c>
      <c r="O3715">
        <v>0</v>
      </c>
    </row>
    <row r="3716" spans="3:15" x14ac:dyDescent="0.3">
      <c r="C3716" t="s">
        <v>1807</v>
      </c>
      <c r="D3716" t="s">
        <v>366</v>
      </c>
      <c r="E3716">
        <v>10001517</v>
      </c>
      <c r="H3716" t="s">
        <v>2550</v>
      </c>
      <c r="K3716">
        <v>0</v>
      </c>
      <c r="M3716">
        <v>0</v>
      </c>
      <c r="O3716">
        <v>0</v>
      </c>
    </row>
    <row r="3717" spans="3:15" x14ac:dyDescent="0.3">
      <c r="C3717" t="s">
        <v>1807</v>
      </c>
      <c r="D3717" t="s">
        <v>366</v>
      </c>
      <c r="E3717">
        <v>10001617</v>
      </c>
      <c r="H3717" t="s">
        <v>2551</v>
      </c>
      <c r="K3717">
        <v>0</v>
      </c>
      <c r="M3717">
        <v>0</v>
      </c>
      <c r="O3717">
        <v>0</v>
      </c>
    </row>
    <row r="3718" spans="3:15" x14ac:dyDescent="0.3">
      <c r="C3718" t="s">
        <v>1807</v>
      </c>
      <c r="D3718" t="s">
        <v>366</v>
      </c>
      <c r="E3718">
        <v>10001717</v>
      </c>
      <c r="H3718" t="s">
        <v>2552</v>
      </c>
      <c r="K3718">
        <v>0</v>
      </c>
      <c r="M3718">
        <v>0</v>
      </c>
      <c r="O3718">
        <v>0</v>
      </c>
    </row>
    <row r="3719" spans="3:15" x14ac:dyDescent="0.3">
      <c r="C3719" t="s">
        <v>1807</v>
      </c>
      <c r="D3719" t="s">
        <v>366</v>
      </c>
      <c r="E3719">
        <v>10001817</v>
      </c>
      <c r="H3719" t="s">
        <v>2553</v>
      </c>
      <c r="K3719">
        <v>0</v>
      </c>
      <c r="M3719">
        <v>0</v>
      </c>
      <c r="O3719">
        <v>0</v>
      </c>
    </row>
    <row r="3720" spans="3:15" x14ac:dyDescent="0.3">
      <c r="C3720" t="s">
        <v>1807</v>
      </c>
      <c r="D3720" t="s">
        <v>366</v>
      </c>
      <c r="E3720">
        <v>10001917</v>
      </c>
      <c r="H3720" t="s">
        <v>2554</v>
      </c>
      <c r="K3720">
        <v>0</v>
      </c>
      <c r="M3720">
        <v>0</v>
      </c>
      <c r="O3720">
        <v>0</v>
      </c>
    </row>
    <row r="3721" spans="3:15" x14ac:dyDescent="0.3">
      <c r="C3721" t="s">
        <v>1807</v>
      </c>
      <c r="D3721" t="s">
        <v>366</v>
      </c>
      <c r="E3721">
        <v>10002017</v>
      </c>
      <c r="H3721" t="s">
        <v>2555</v>
      </c>
      <c r="K3721">
        <v>0</v>
      </c>
      <c r="M3721">
        <v>0</v>
      </c>
      <c r="O3721">
        <v>0</v>
      </c>
    </row>
    <row r="3722" spans="3:15" x14ac:dyDescent="0.3">
      <c r="C3722" t="s">
        <v>1807</v>
      </c>
      <c r="D3722" t="s">
        <v>366</v>
      </c>
      <c r="E3722">
        <v>10002117</v>
      </c>
      <c r="H3722" t="s">
        <v>2556</v>
      </c>
      <c r="K3722">
        <v>0</v>
      </c>
      <c r="M3722">
        <v>0</v>
      </c>
      <c r="O3722">
        <v>0</v>
      </c>
    </row>
    <row r="3723" spans="3:15" x14ac:dyDescent="0.3">
      <c r="C3723" t="s">
        <v>1807</v>
      </c>
      <c r="D3723" t="s">
        <v>366</v>
      </c>
      <c r="E3723">
        <v>11000017</v>
      </c>
      <c r="H3723" t="s">
        <v>2557</v>
      </c>
      <c r="K3723">
        <v>0</v>
      </c>
      <c r="M3723">
        <v>0</v>
      </c>
      <c r="O3723">
        <v>0</v>
      </c>
    </row>
    <row r="3724" spans="3:15" x14ac:dyDescent="0.3">
      <c r="C3724" t="s">
        <v>1807</v>
      </c>
      <c r="D3724" t="s">
        <v>366</v>
      </c>
      <c r="E3724">
        <v>11000217</v>
      </c>
      <c r="H3724" t="s">
        <v>2558</v>
      </c>
      <c r="K3724" s="37">
        <v>4860607.4400000004</v>
      </c>
      <c r="M3724" s="37">
        <v>4860607.4400000004</v>
      </c>
      <c r="O3724">
        <v>0</v>
      </c>
    </row>
    <row r="3725" spans="3:15" x14ac:dyDescent="0.3">
      <c r="C3725" t="s">
        <v>1807</v>
      </c>
      <c r="D3725" t="s">
        <v>366</v>
      </c>
      <c r="E3725">
        <v>12000017</v>
      </c>
      <c r="H3725" t="s">
        <v>2559</v>
      </c>
      <c r="K3725">
        <v>0</v>
      </c>
      <c r="M3725">
        <v>0</v>
      </c>
      <c r="O3725">
        <v>0</v>
      </c>
    </row>
    <row r="3726" spans="3:15" x14ac:dyDescent="0.3">
      <c r="C3726" t="s">
        <v>1807</v>
      </c>
      <c r="D3726" t="s">
        <v>366</v>
      </c>
      <c r="E3726">
        <v>12000117</v>
      </c>
      <c r="H3726" t="s">
        <v>2560</v>
      </c>
      <c r="K3726">
        <v>0</v>
      </c>
      <c r="M3726">
        <v>0</v>
      </c>
      <c r="O3726">
        <v>0</v>
      </c>
    </row>
    <row r="3727" spans="3:15" x14ac:dyDescent="0.3">
      <c r="C3727" t="s">
        <v>1807</v>
      </c>
      <c r="D3727" t="s">
        <v>366</v>
      </c>
      <c r="E3727">
        <v>13000017</v>
      </c>
      <c r="H3727" t="s">
        <v>2561</v>
      </c>
      <c r="K3727" s="37">
        <v>918919.15</v>
      </c>
      <c r="M3727" s="37">
        <v>918919.15</v>
      </c>
      <c r="O3727">
        <v>0</v>
      </c>
    </row>
    <row r="3728" spans="3:15" x14ac:dyDescent="0.3">
      <c r="C3728" t="s">
        <v>1807</v>
      </c>
      <c r="D3728" t="s">
        <v>366</v>
      </c>
      <c r="E3728">
        <v>13000117</v>
      </c>
      <c r="H3728" t="s">
        <v>2562</v>
      </c>
      <c r="K3728" s="37">
        <v>454783.51</v>
      </c>
      <c r="M3728" s="37">
        <v>454783.51</v>
      </c>
      <c r="O3728">
        <v>0</v>
      </c>
    </row>
    <row r="3729" spans="3:15" x14ac:dyDescent="0.3">
      <c r="C3729" t="s">
        <v>1807</v>
      </c>
      <c r="D3729" t="s">
        <v>366</v>
      </c>
      <c r="E3729">
        <v>13000217</v>
      </c>
      <c r="H3729" t="s">
        <v>2563</v>
      </c>
      <c r="K3729" s="37">
        <v>-2621038.5299999998</v>
      </c>
      <c r="M3729" s="37">
        <v>-2621038.5299999998</v>
      </c>
      <c r="O3729">
        <v>0</v>
      </c>
    </row>
    <row r="3730" spans="3:15" x14ac:dyDescent="0.3">
      <c r="C3730" t="s">
        <v>1807</v>
      </c>
      <c r="D3730" t="s">
        <v>366</v>
      </c>
      <c r="E3730">
        <v>13000317</v>
      </c>
      <c r="H3730" t="s">
        <v>2564</v>
      </c>
      <c r="K3730" s="37">
        <v>-4367812.53</v>
      </c>
      <c r="M3730" s="37">
        <v>-4367812.53</v>
      </c>
      <c r="O3730">
        <v>0</v>
      </c>
    </row>
    <row r="3731" spans="3:15" x14ac:dyDescent="0.3">
      <c r="C3731" t="s">
        <v>1807</v>
      </c>
      <c r="D3731" t="s">
        <v>366</v>
      </c>
      <c r="E3731">
        <v>13000417</v>
      </c>
      <c r="H3731" t="s">
        <v>2565</v>
      </c>
      <c r="K3731" s="37">
        <v>4367812.53</v>
      </c>
      <c r="M3731" s="37">
        <v>4367812.53</v>
      </c>
      <c r="O3731">
        <v>0</v>
      </c>
    </row>
    <row r="3732" spans="3:15" x14ac:dyDescent="0.3">
      <c r="C3732" t="s">
        <v>1807</v>
      </c>
      <c r="D3732" t="s">
        <v>366</v>
      </c>
      <c r="E3732">
        <v>13301017</v>
      </c>
      <c r="H3732" t="s">
        <v>620</v>
      </c>
      <c r="K3732" s="37">
        <v>43430990.979999997</v>
      </c>
      <c r="M3732" s="37">
        <v>43430990.979999997</v>
      </c>
      <c r="O3732">
        <v>0</v>
      </c>
    </row>
    <row r="3733" spans="3:15" x14ac:dyDescent="0.3">
      <c r="C3733" t="s">
        <v>1807</v>
      </c>
      <c r="D3733" t="s">
        <v>366</v>
      </c>
      <c r="E3733">
        <v>13501317</v>
      </c>
      <c r="H3733" t="s">
        <v>761</v>
      </c>
      <c r="K3733" s="37">
        <v>57114.73</v>
      </c>
      <c r="M3733" s="37">
        <v>57114.73</v>
      </c>
      <c r="O3733">
        <v>0</v>
      </c>
    </row>
    <row r="3734" spans="3:15" x14ac:dyDescent="0.3">
      <c r="C3734" t="s">
        <v>1807</v>
      </c>
      <c r="D3734" t="s">
        <v>366</v>
      </c>
      <c r="E3734">
        <v>13830517</v>
      </c>
      <c r="H3734" t="s">
        <v>2566</v>
      </c>
      <c r="K3734" s="37">
        <v>800000000.35000002</v>
      </c>
      <c r="M3734" s="37">
        <v>800000000.35000002</v>
      </c>
      <c r="O3734">
        <v>0</v>
      </c>
    </row>
    <row r="3735" spans="3:15" x14ac:dyDescent="0.3">
      <c r="C3735" t="s">
        <v>1807</v>
      </c>
      <c r="D3735" t="s">
        <v>366</v>
      </c>
      <c r="E3735">
        <v>13830617</v>
      </c>
      <c r="H3735" t="s">
        <v>2567</v>
      </c>
      <c r="K3735" s="37">
        <v>161645.63</v>
      </c>
      <c r="M3735" s="37">
        <v>161645.63</v>
      </c>
      <c r="O3735">
        <v>0</v>
      </c>
    </row>
    <row r="3736" spans="3:15" x14ac:dyDescent="0.3">
      <c r="C3736" t="s">
        <v>1807</v>
      </c>
      <c r="D3736" t="s">
        <v>366</v>
      </c>
      <c r="E3736">
        <v>13830817</v>
      </c>
      <c r="H3736" t="s">
        <v>1993</v>
      </c>
      <c r="K3736" s="37">
        <v>-1750</v>
      </c>
      <c r="M3736" s="37">
        <v>-1750</v>
      </c>
      <c r="O3736">
        <v>0</v>
      </c>
    </row>
    <row r="3737" spans="3:15" x14ac:dyDescent="0.3">
      <c r="C3737" t="s">
        <v>1807</v>
      </c>
      <c r="D3737" t="s">
        <v>366</v>
      </c>
      <c r="E3737">
        <v>13830917</v>
      </c>
      <c r="H3737" t="s">
        <v>1786</v>
      </c>
      <c r="K3737" s="37">
        <v>3456863.51</v>
      </c>
      <c r="M3737" s="37">
        <v>3456863.51</v>
      </c>
      <c r="O3737">
        <v>0</v>
      </c>
    </row>
    <row r="3738" spans="3:15" x14ac:dyDescent="0.3">
      <c r="C3738" t="s">
        <v>1807</v>
      </c>
      <c r="D3738" t="s">
        <v>366</v>
      </c>
      <c r="E3738">
        <v>13880017</v>
      </c>
      <c r="H3738" t="s">
        <v>2568</v>
      </c>
      <c r="K3738" s="37">
        <v>20122908.27</v>
      </c>
      <c r="M3738" s="37">
        <v>20122908.27</v>
      </c>
      <c r="O3738">
        <v>0</v>
      </c>
    </row>
    <row r="3739" spans="3:15" x14ac:dyDescent="0.3">
      <c r="C3739" t="s">
        <v>1807</v>
      </c>
      <c r="D3739" t="s">
        <v>366</v>
      </c>
      <c r="E3739">
        <v>13890517</v>
      </c>
      <c r="H3739" t="s">
        <v>1935</v>
      </c>
      <c r="K3739" s="37">
        <v>303088.95</v>
      </c>
      <c r="M3739" s="37">
        <v>303088.95</v>
      </c>
      <c r="O3739">
        <v>0</v>
      </c>
    </row>
    <row r="3740" spans="3:15" x14ac:dyDescent="0.3">
      <c r="C3740" t="s">
        <v>1807</v>
      </c>
      <c r="D3740" t="s">
        <v>366</v>
      </c>
      <c r="E3740">
        <v>13890617</v>
      </c>
      <c r="H3740" t="s">
        <v>1936</v>
      </c>
      <c r="K3740" s="37">
        <v>16196.71</v>
      </c>
      <c r="M3740" s="37">
        <v>16196.71</v>
      </c>
      <c r="O3740">
        <v>0</v>
      </c>
    </row>
    <row r="3741" spans="3:15" x14ac:dyDescent="0.3">
      <c r="C3741" t="s">
        <v>1807</v>
      </c>
      <c r="D3741" t="s">
        <v>366</v>
      </c>
      <c r="E3741">
        <v>14000017</v>
      </c>
      <c r="H3741" t="s">
        <v>2569</v>
      </c>
      <c r="K3741" s="37">
        <v>62306.080000000002</v>
      </c>
      <c r="M3741" s="37">
        <v>62306.080000000002</v>
      </c>
      <c r="O3741">
        <v>0</v>
      </c>
    </row>
    <row r="3742" spans="3:15" x14ac:dyDescent="0.3">
      <c r="C3742" t="s">
        <v>1807</v>
      </c>
      <c r="D3742" t="s">
        <v>366</v>
      </c>
      <c r="E3742">
        <v>14000117</v>
      </c>
      <c r="H3742" t="s">
        <v>2570</v>
      </c>
      <c r="K3742" s="37">
        <v>157463.6</v>
      </c>
      <c r="M3742" s="37">
        <v>157463.6</v>
      </c>
      <c r="O3742">
        <v>0</v>
      </c>
    </row>
    <row r="3743" spans="3:15" x14ac:dyDescent="0.3">
      <c r="C3743" t="s">
        <v>1807</v>
      </c>
      <c r="D3743" t="s">
        <v>366</v>
      </c>
      <c r="E3743">
        <v>14060017</v>
      </c>
      <c r="H3743" t="s">
        <v>2571</v>
      </c>
      <c r="K3743">
        <v>0</v>
      </c>
      <c r="M3743">
        <v>0</v>
      </c>
      <c r="O3743">
        <v>0</v>
      </c>
    </row>
    <row r="3744" spans="3:15" x14ac:dyDescent="0.3">
      <c r="C3744" t="s">
        <v>1807</v>
      </c>
      <c r="D3744" t="s">
        <v>366</v>
      </c>
      <c r="E3744">
        <v>14060117</v>
      </c>
      <c r="H3744" t="s">
        <v>2572</v>
      </c>
      <c r="K3744">
        <v>0</v>
      </c>
      <c r="M3744">
        <v>0</v>
      </c>
      <c r="O3744">
        <v>0</v>
      </c>
    </row>
    <row r="3745" spans="3:15" x14ac:dyDescent="0.3">
      <c r="C3745" t="s">
        <v>1807</v>
      </c>
      <c r="D3745" t="s">
        <v>366</v>
      </c>
      <c r="E3745">
        <v>15000417</v>
      </c>
      <c r="H3745" t="s">
        <v>2573</v>
      </c>
      <c r="K3745">
        <v>0</v>
      </c>
      <c r="M3745">
        <v>0</v>
      </c>
      <c r="O3745">
        <v>0</v>
      </c>
    </row>
    <row r="3746" spans="3:15" x14ac:dyDescent="0.3">
      <c r="C3746" t="s">
        <v>1807</v>
      </c>
      <c r="D3746" t="s">
        <v>366</v>
      </c>
      <c r="E3746">
        <v>15000517</v>
      </c>
      <c r="H3746" t="s">
        <v>2574</v>
      </c>
      <c r="K3746">
        <v>0</v>
      </c>
      <c r="M3746">
        <v>0</v>
      </c>
      <c r="O3746">
        <v>0</v>
      </c>
    </row>
    <row r="3747" spans="3:15" x14ac:dyDescent="0.3">
      <c r="C3747" t="s">
        <v>1807</v>
      </c>
      <c r="D3747" t="s">
        <v>366</v>
      </c>
      <c r="E3747">
        <v>15000617</v>
      </c>
      <c r="H3747" t="s">
        <v>2575</v>
      </c>
      <c r="K3747">
        <v>0.02</v>
      </c>
      <c r="M3747">
        <v>0.02</v>
      </c>
      <c r="O3747">
        <v>0</v>
      </c>
    </row>
    <row r="3748" spans="3:15" x14ac:dyDescent="0.3">
      <c r="C3748" t="s">
        <v>1807</v>
      </c>
      <c r="D3748" t="s">
        <v>366</v>
      </c>
      <c r="E3748">
        <v>20000617</v>
      </c>
      <c r="H3748" t="s">
        <v>2576</v>
      </c>
      <c r="K3748" s="37">
        <v>-1262494.92</v>
      </c>
      <c r="M3748" s="37">
        <v>-1262494.92</v>
      </c>
      <c r="O3748">
        <v>0</v>
      </c>
    </row>
    <row r="3749" spans="3:15" x14ac:dyDescent="0.3">
      <c r="C3749" t="s">
        <v>1807</v>
      </c>
      <c r="D3749" t="s">
        <v>366</v>
      </c>
      <c r="E3749">
        <v>20000717</v>
      </c>
      <c r="H3749" t="s">
        <v>2577</v>
      </c>
      <c r="K3749">
        <v>0</v>
      </c>
      <c r="M3749">
        <v>0</v>
      </c>
      <c r="O3749">
        <v>0</v>
      </c>
    </row>
    <row r="3750" spans="3:15" x14ac:dyDescent="0.3">
      <c r="C3750" t="s">
        <v>1807</v>
      </c>
      <c r="D3750" t="s">
        <v>366</v>
      </c>
      <c r="E3750">
        <v>20040217</v>
      </c>
      <c r="H3750" t="s">
        <v>2578</v>
      </c>
      <c r="K3750" s="37">
        <v>438502.17</v>
      </c>
      <c r="M3750" s="37">
        <v>438502.17</v>
      </c>
      <c r="O3750">
        <v>0</v>
      </c>
    </row>
    <row r="3751" spans="3:15" x14ac:dyDescent="0.3">
      <c r="C3751" t="s">
        <v>1807</v>
      </c>
      <c r="D3751" t="s">
        <v>366</v>
      </c>
      <c r="E3751">
        <v>20060217</v>
      </c>
      <c r="H3751" t="s">
        <v>2141</v>
      </c>
      <c r="K3751" s="37">
        <v>-599584.63</v>
      </c>
      <c r="M3751" s="37">
        <v>-599584.63</v>
      </c>
      <c r="O3751">
        <v>0</v>
      </c>
    </row>
    <row r="3752" spans="3:15" x14ac:dyDescent="0.3">
      <c r="C3752" t="s">
        <v>1807</v>
      </c>
      <c r="D3752" t="s">
        <v>366</v>
      </c>
      <c r="E3752">
        <v>20081017</v>
      </c>
      <c r="H3752" t="s">
        <v>1046</v>
      </c>
      <c r="K3752">
        <v>0</v>
      </c>
      <c r="M3752">
        <v>0</v>
      </c>
      <c r="O3752">
        <v>0</v>
      </c>
    </row>
    <row r="3753" spans="3:15" x14ac:dyDescent="0.3">
      <c r="C3753" t="s">
        <v>1807</v>
      </c>
      <c r="D3753" t="s">
        <v>366</v>
      </c>
      <c r="E3753">
        <v>20081117</v>
      </c>
      <c r="H3753" t="s">
        <v>2121</v>
      </c>
      <c r="K3753">
        <v>0</v>
      </c>
      <c r="M3753">
        <v>0</v>
      </c>
      <c r="O3753">
        <v>0</v>
      </c>
    </row>
    <row r="3754" spans="3:15" x14ac:dyDescent="0.3">
      <c r="C3754" t="s">
        <v>1807</v>
      </c>
      <c r="D3754" t="s">
        <v>366</v>
      </c>
      <c r="E3754">
        <v>20081217</v>
      </c>
      <c r="H3754" t="s">
        <v>2122</v>
      </c>
      <c r="K3754" s="37">
        <v>788366.02</v>
      </c>
      <c r="M3754" s="37">
        <v>788366.02</v>
      </c>
      <c r="O3754">
        <v>0</v>
      </c>
    </row>
    <row r="3755" spans="3:15" x14ac:dyDescent="0.3">
      <c r="C3755" t="s">
        <v>1807</v>
      </c>
      <c r="D3755" t="s">
        <v>366</v>
      </c>
      <c r="E3755">
        <v>20082017</v>
      </c>
      <c r="H3755" t="s">
        <v>1044</v>
      </c>
      <c r="K3755" s="37">
        <v>1934930.71</v>
      </c>
      <c r="M3755" s="37">
        <v>1934930.71</v>
      </c>
      <c r="O3755">
        <v>0</v>
      </c>
    </row>
    <row r="3756" spans="3:15" x14ac:dyDescent="0.3">
      <c r="C3756" t="s">
        <v>1807</v>
      </c>
      <c r="D3756" t="s">
        <v>366</v>
      </c>
      <c r="E3756">
        <v>20082117</v>
      </c>
      <c r="H3756" t="s">
        <v>2579</v>
      </c>
      <c r="K3756" s="37">
        <v>-1342593.8</v>
      </c>
      <c r="M3756" s="37">
        <v>-1342593.8</v>
      </c>
      <c r="O3756">
        <v>0</v>
      </c>
    </row>
    <row r="3757" spans="3:15" x14ac:dyDescent="0.3">
      <c r="C3757" t="s">
        <v>1807</v>
      </c>
      <c r="D3757" t="s">
        <v>366</v>
      </c>
      <c r="E3757">
        <v>20082217</v>
      </c>
      <c r="H3757" t="s">
        <v>2120</v>
      </c>
      <c r="K3757" s="37">
        <v>-1299702.93</v>
      </c>
      <c r="M3757" s="37">
        <v>-1299702.93</v>
      </c>
      <c r="O3757">
        <v>0</v>
      </c>
    </row>
    <row r="3758" spans="3:15" x14ac:dyDescent="0.3">
      <c r="C3758" t="s">
        <v>1807</v>
      </c>
      <c r="D3758" t="s">
        <v>366</v>
      </c>
      <c r="E3758">
        <v>20101517</v>
      </c>
      <c r="H3758" t="s">
        <v>2580</v>
      </c>
      <c r="K3758">
        <v>0.55000000000000004</v>
      </c>
      <c r="M3758">
        <v>0.55000000000000004</v>
      </c>
      <c r="O3758">
        <v>0</v>
      </c>
    </row>
    <row r="3759" spans="3:15" x14ac:dyDescent="0.3">
      <c r="C3759" t="s">
        <v>1807</v>
      </c>
      <c r="D3759" t="s">
        <v>366</v>
      </c>
      <c r="E3759">
        <v>20101617</v>
      </c>
      <c r="H3759" t="s">
        <v>2581</v>
      </c>
      <c r="K3759">
        <v>-0.1</v>
      </c>
      <c r="M3759">
        <v>-0.1</v>
      </c>
      <c r="O3759">
        <v>0</v>
      </c>
    </row>
    <row r="3760" spans="3:15" x14ac:dyDescent="0.3">
      <c r="C3760" t="s">
        <v>1807</v>
      </c>
      <c r="D3760" t="s">
        <v>366</v>
      </c>
      <c r="E3760">
        <v>20200017</v>
      </c>
      <c r="H3760" t="s">
        <v>2582</v>
      </c>
      <c r="K3760" s="37">
        <v>902060.59</v>
      </c>
      <c r="M3760" s="37">
        <v>902060.59</v>
      </c>
      <c r="O3760">
        <v>0</v>
      </c>
    </row>
    <row r="3761" spans="3:15" x14ac:dyDescent="0.3">
      <c r="C3761" t="s">
        <v>1807</v>
      </c>
      <c r="D3761" t="s">
        <v>366</v>
      </c>
      <c r="E3761">
        <v>20200317</v>
      </c>
      <c r="H3761" t="s">
        <v>2583</v>
      </c>
      <c r="K3761" s="37">
        <v>300054.27</v>
      </c>
      <c r="M3761" s="37">
        <v>300054.27</v>
      </c>
      <c r="O3761">
        <v>0</v>
      </c>
    </row>
    <row r="3762" spans="3:15" x14ac:dyDescent="0.3">
      <c r="C3762" t="s">
        <v>1807</v>
      </c>
      <c r="D3762" t="s">
        <v>366</v>
      </c>
      <c r="E3762">
        <v>20200417</v>
      </c>
      <c r="H3762" t="s">
        <v>2584</v>
      </c>
      <c r="K3762">
        <v>0</v>
      </c>
      <c r="M3762">
        <v>0</v>
      </c>
      <c r="O3762">
        <v>0</v>
      </c>
    </row>
    <row r="3763" spans="3:15" x14ac:dyDescent="0.3">
      <c r="C3763" t="s">
        <v>1807</v>
      </c>
      <c r="D3763" t="s">
        <v>366</v>
      </c>
      <c r="E3763">
        <v>20300517</v>
      </c>
      <c r="H3763" t="s">
        <v>2585</v>
      </c>
      <c r="K3763" s="37">
        <v>-4134559.7</v>
      </c>
      <c r="M3763" s="37">
        <v>-4134559.7</v>
      </c>
      <c r="O3763">
        <v>0</v>
      </c>
    </row>
    <row r="3764" spans="3:15" x14ac:dyDescent="0.3">
      <c r="C3764" t="s">
        <v>1807</v>
      </c>
      <c r="D3764" t="s">
        <v>366</v>
      </c>
      <c r="E3764">
        <v>20300617</v>
      </c>
      <c r="H3764" t="s">
        <v>2586</v>
      </c>
      <c r="K3764" s="37">
        <v>-1714334.39</v>
      </c>
      <c r="M3764" s="37">
        <v>-1714334.39</v>
      </c>
      <c r="O3764">
        <v>0</v>
      </c>
    </row>
    <row r="3765" spans="3:15" x14ac:dyDescent="0.3">
      <c r="C3765" t="s">
        <v>1807</v>
      </c>
      <c r="D3765" t="s">
        <v>366</v>
      </c>
      <c r="E3765">
        <v>20400117</v>
      </c>
      <c r="H3765" t="s">
        <v>2587</v>
      </c>
      <c r="K3765" s="37">
        <v>-14287483.619999999</v>
      </c>
      <c r="M3765" s="37">
        <v>-14287483.619999999</v>
      </c>
      <c r="O3765">
        <v>0</v>
      </c>
    </row>
    <row r="3766" spans="3:15" x14ac:dyDescent="0.3">
      <c r="C3766" t="s">
        <v>1807</v>
      </c>
      <c r="D3766" t="s">
        <v>366</v>
      </c>
      <c r="E3766">
        <v>20400217</v>
      </c>
      <c r="H3766" t="s">
        <v>2588</v>
      </c>
      <c r="K3766" s="37">
        <v>-61019.32</v>
      </c>
      <c r="M3766" s="37">
        <v>-61019.32</v>
      </c>
      <c r="O3766">
        <v>0</v>
      </c>
    </row>
    <row r="3767" spans="3:15" x14ac:dyDescent="0.3">
      <c r="C3767" t="s">
        <v>1807</v>
      </c>
      <c r="D3767" t="s">
        <v>366</v>
      </c>
      <c r="E3767">
        <v>20500017</v>
      </c>
      <c r="H3767" t="s">
        <v>2589</v>
      </c>
      <c r="K3767">
        <v>0</v>
      </c>
      <c r="M3767">
        <v>0</v>
      </c>
      <c r="O3767">
        <v>0</v>
      </c>
    </row>
    <row r="3768" spans="3:15" x14ac:dyDescent="0.3">
      <c r="C3768" t="s">
        <v>1807</v>
      </c>
      <c r="D3768" t="s">
        <v>366</v>
      </c>
      <c r="E3768">
        <v>20500117</v>
      </c>
      <c r="H3768" t="s">
        <v>2590</v>
      </c>
      <c r="K3768">
        <v>0</v>
      </c>
      <c r="M3768">
        <v>0</v>
      </c>
      <c r="O3768">
        <v>0</v>
      </c>
    </row>
    <row r="3769" spans="3:15" x14ac:dyDescent="0.3">
      <c r="C3769" t="s">
        <v>1807</v>
      </c>
      <c r="D3769" t="s">
        <v>366</v>
      </c>
      <c r="E3769">
        <v>20500217</v>
      </c>
      <c r="H3769" t="s">
        <v>2591</v>
      </c>
      <c r="K3769">
        <v>0</v>
      </c>
      <c r="M3769">
        <v>0</v>
      </c>
      <c r="O3769">
        <v>0</v>
      </c>
    </row>
    <row r="3770" spans="3:15" x14ac:dyDescent="0.3">
      <c r="C3770" t="s">
        <v>1807</v>
      </c>
      <c r="D3770" t="s">
        <v>366</v>
      </c>
      <c r="E3770">
        <v>21040017</v>
      </c>
      <c r="H3770" t="s">
        <v>2592</v>
      </c>
      <c r="K3770" s="37">
        <v>-5566000</v>
      </c>
      <c r="M3770" s="37">
        <v>-5566000</v>
      </c>
      <c r="O3770">
        <v>0</v>
      </c>
    </row>
    <row r="3771" spans="3:15" x14ac:dyDescent="0.3">
      <c r="C3771" t="s">
        <v>1807</v>
      </c>
      <c r="D3771" t="s">
        <v>366</v>
      </c>
      <c r="E3771">
        <v>21041017</v>
      </c>
      <c r="H3771" t="s">
        <v>2593</v>
      </c>
      <c r="K3771">
        <v>0</v>
      </c>
      <c r="M3771">
        <v>0</v>
      </c>
      <c r="O3771">
        <v>0</v>
      </c>
    </row>
    <row r="3772" spans="3:15" x14ac:dyDescent="0.3">
      <c r="C3772" t="s">
        <v>1807</v>
      </c>
      <c r="D3772" t="s">
        <v>366</v>
      </c>
      <c r="E3772">
        <v>21050017</v>
      </c>
      <c r="H3772" t="s">
        <v>2594</v>
      </c>
      <c r="K3772" s="37">
        <v>-233527.79</v>
      </c>
      <c r="M3772" s="37">
        <v>-233527.79</v>
      </c>
      <c r="O3772">
        <v>0</v>
      </c>
    </row>
    <row r="3773" spans="3:15" x14ac:dyDescent="0.3">
      <c r="C3773" t="s">
        <v>1807</v>
      </c>
      <c r="D3773" t="s">
        <v>366</v>
      </c>
      <c r="E3773">
        <v>21050117</v>
      </c>
      <c r="H3773" t="s">
        <v>2594</v>
      </c>
      <c r="K3773" s="37">
        <v>-832193.3</v>
      </c>
      <c r="M3773" s="37">
        <v>-832193.3</v>
      </c>
      <c r="O3773">
        <v>0</v>
      </c>
    </row>
    <row r="3774" spans="3:15" x14ac:dyDescent="0.3">
      <c r="C3774" t="s">
        <v>1807</v>
      </c>
      <c r="D3774" t="s">
        <v>366</v>
      </c>
      <c r="E3774">
        <v>30000217</v>
      </c>
      <c r="H3774" t="s">
        <v>2595</v>
      </c>
      <c r="K3774">
        <v>0</v>
      </c>
      <c r="M3774">
        <v>0</v>
      </c>
      <c r="O3774">
        <v>0</v>
      </c>
    </row>
    <row r="3775" spans="3:15" x14ac:dyDescent="0.3">
      <c r="C3775" t="s">
        <v>1807</v>
      </c>
      <c r="D3775" t="s">
        <v>366</v>
      </c>
      <c r="E3775">
        <v>30000317</v>
      </c>
      <c r="H3775" t="s">
        <v>2596</v>
      </c>
      <c r="K3775">
        <v>0</v>
      </c>
      <c r="M3775">
        <v>0</v>
      </c>
      <c r="O3775">
        <v>0</v>
      </c>
    </row>
    <row r="3776" spans="3:15" x14ac:dyDescent="0.3">
      <c r="C3776" t="s">
        <v>1807</v>
      </c>
      <c r="D3776" t="s">
        <v>366</v>
      </c>
      <c r="E3776">
        <v>30000417</v>
      </c>
      <c r="H3776" t="s">
        <v>2597</v>
      </c>
      <c r="K3776">
        <v>0</v>
      </c>
      <c r="M3776">
        <v>0</v>
      </c>
      <c r="O3776">
        <v>0</v>
      </c>
    </row>
    <row r="3777" spans="3:15" x14ac:dyDescent="0.3">
      <c r="C3777" t="s">
        <v>1807</v>
      </c>
      <c r="D3777" t="s">
        <v>366</v>
      </c>
      <c r="E3777">
        <v>30000517</v>
      </c>
      <c r="H3777" t="s">
        <v>2598</v>
      </c>
      <c r="K3777">
        <v>0</v>
      </c>
      <c r="M3777">
        <v>0</v>
      </c>
      <c r="O3777">
        <v>0</v>
      </c>
    </row>
    <row r="3778" spans="3:15" x14ac:dyDescent="0.3">
      <c r="C3778" t="s">
        <v>1807</v>
      </c>
      <c r="D3778" t="s">
        <v>366</v>
      </c>
      <c r="E3778">
        <v>30000617</v>
      </c>
      <c r="H3778" t="s">
        <v>2599</v>
      </c>
      <c r="K3778">
        <v>0</v>
      </c>
      <c r="M3778">
        <v>0</v>
      </c>
      <c r="O3778">
        <v>0</v>
      </c>
    </row>
    <row r="3779" spans="3:15" x14ac:dyDescent="0.3">
      <c r="C3779" t="s">
        <v>1807</v>
      </c>
      <c r="D3779" t="s">
        <v>366</v>
      </c>
      <c r="E3779">
        <v>30000717</v>
      </c>
      <c r="H3779" t="s">
        <v>2600</v>
      </c>
      <c r="K3779">
        <v>0</v>
      </c>
      <c r="M3779">
        <v>0</v>
      </c>
      <c r="O3779">
        <v>0</v>
      </c>
    </row>
    <row r="3780" spans="3:15" x14ac:dyDescent="0.3">
      <c r="C3780" t="s">
        <v>1807</v>
      </c>
      <c r="D3780" t="s">
        <v>366</v>
      </c>
      <c r="E3780">
        <v>30000817</v>
      </c>
      <c r="H3780" t="s">
        <v>2601</v>
      </c>
      <c r="K3780">
        <v>0</v>
      </c>
      <c r="M3780">
        <v>0</v>
      </c>
      <c r="O3780">
        <v>0</v>
      </c>
    </row>
    <row r="3781" spans="3:15" x14ac:dyDescent="0.3">
      <c r="C3781" t="s">
        <v>1807</v>
      </c>
      <c r="D3781" t="s">
        <v>366</v>
      </c>
      <c r="E3781">
        <v>30000917</v>
      </c>
      <c r="H3781" t="s">
        <v>2602</v>
      </c>
      <c r="K3781">
        <v>0</v>
      </c>
      <c r="M3781">
        <v>0</v>
      </c>
      <c r="O3781">
        <v>0</v>
      </c>
    </row>
    <row r="3782" spans="3:15" x14ac:dyDescent="0.3">
      <c r="C3782" t="s">
        <v>1807</v>
      </c>
      <c r="D3782" t="s">
        <v>366</v>
      </c>
      <c r="E3782">
        <v>30001017</v>
      </c>
      <c r="H3782" t="s">
        <v>2603</v>
      </c>
      <c r="K3782">
        <v>0</v>
      </c>
      <c r="M3782">
        <v>0</v>
      </c>
      <c r="O3782">
        <v>0</v>
      </c>
    </row>
    <row r="3783" spans="3:15" x14ac:dyDescent="0.3">
      <c r="C3783" t="s">
        <v>1807</v>
      </c>
      <c r="D3783" t="s">
        <v>366</v>
      </c>
      <c r="E3783">
        <v>30001117</v>
      </c>
      <c r="H3783" t="s">
        <v>2604</v>
      </c>
      <c r="K3783">
        <v>0</v>
      </c>
      <c r="M3783">
        <v>0</v>
      </c>
      <c r="O3783">
        <v>0</v>
      </c>
    </row>
    <row r="3784" spans="3:15" x14ac:dyDescent="0.3">
      <c r="C3784" t="s">
        <v>1807</v>
      </c>
      <c r="D3784" t="s">
        <v>366</v>
      </c>
      <c r="E3784">
        <v>30001217</v>
      </c>
      <c r="H3784" t="s">
        <v>2605</v>
      </c>
      <c r="K3784">
        <v>0</v>
      </c>
      <c r="M3784">
        <v>0</v>
      </c>
      <c r="O3784">
        <v>0</v>
      </c>
    </row>
    <row r="3785" spans="3:15" x14ac:dyDescent="0.3">
      <c r="C3785" t="s">
        <v>1807</v>
      </c>
      <c r="D3785" t="s">
        <v>366</v>
      </c>
      <c r="E3785">
        <v>30100017</v>
      </c>
      <c r="H3785" t="s">
        <v>2606</v>
      </c>
      <c r="K3785">
        <v>0</v>
      </c>
      <c r="M3785">
        <v>0</v>
      </c>
      <c r="O3785">
        <v>0</v>
      </c>
    </row>
    <row r="3786" spans="3:15" x14ac:dyDescent="0.3">
      <c r="C3786" t="s">
        <v>1807</v>
      </c>
      <c r="D3786" t="s">
        <v>366</v>
      </c>
      <c r="E3786">
        <v>30100117</v>
      </c>
      <c r="H3786" t="s">
        <v>2607</v>
      </c>
      <c r="K3786">
        <v>0</v>
      </c>
      <c r="M3786">
        <v>0</v>
      </c>
      <c r="O3786">
        <v>0</v>
      </c>
    </row>
    <row r="3787" spans="3:15" x14ac:dyDescent="0.3">
      <c r="C3787" t="s">
        <v>1807</v>
      </c>
      <c r="D3787" t="s">
        <v>366</v>
      </c>
      <c r="E3787">
        <v>30100217</v>
      </c>
      <c r="H3787" t="s">
        <v>2608</v>
      </c>
      <c r="K3787">
        <v>0</v>
      </c>
      <c r="M3787">
        <v>0</v>
      </c>
      <c r="O3787">
        <v>0</v>
      </c>
    </row>
    <row r="3788" spans="3:15" x14ac:dyDescent="0.3">
      <c r="C3788" t="s">
        <v>1807</v>
      </c>
      <c r="D3788" t="s">
        <v>366</v>
      </c>
      <c r="E3788">
        <v>39999903</v>
      </c>
      <c r="H3788" t="s">
        <v>1787</v>
      </c>
      <c r="K3788" s="37">
        <v>-2078623708.73</v>
      </c>
      <c r="M3788" s="37">
        <v>-2078623708.73</v>
      </c>
      <c r="O3788">
        <v>0</v>
      </c>
    </row>
    <row r="3789" spans="3:15" x14ac:dyDescent="0.3">
      <c r="C3789" t="s">
        <v>1807</v>
      </c>
      <c r="D3789" t="s">
        <v>366</v>
      </c>
      <c r="E3789">
        <v>39999917</v>
      </c>
      <c r="H3789" t="s">
        <v>1788</v>
      </c>
      <c r="K3789" s="37">
        <v>1234213188.52</v>
      </c>
      <c r="M3789" s="37">
        <v>1234213188.52</v>
      </c>
      <c r="O3789">
        <v>0</v>
      </c>
    </row>
    <row r="3790" spans="3:15" x14ac:dyDescent="0.3">
      <c r="C3790" t="s">
        <v>1807</v>
      </c>
      <c r="D3790" t="s">
        <v>366</v>
      </c>
      <c r="E3790">
        <v>40000117</v>
      </c>
      <c r="H3790" t="s">
        <v>2609</v>
      </c>
      <c r="K3790">
        <v>0</v>
      </c>
      <c r="M3790">
        <v>0</v>
      </c>
      <c r="O3790">
        <v>0</v>
      </c>
    </row>
    <row r="3791" spans="3:15" x14ac:dyDescent="0.3">
      <c r="C3791" t="s">
        <v>1807</v>
      </c>
      <c r="D3791" t="s">
        <v>366</v>
      </c>
      <c r="E3791">
        <v>40000217</v>
      </c>
      <c r="H3791" t="s">
        <v>2610</v>
      </c>
      <c r="K3791">
        <v>0</v>
      </c>
      <c r="M3791">
        <v>0</v>
      </c>
      <c r="O3791">
        <v>0</v>
      </c>
    </row>
    <row r="3792" spans="3:15" x14ac:dyDescent="0.3">
      <c r="C3792" t="s">
        <v>1807</v>
      </c>
      <c r="D3792" t="s">
        <v>366</v>
      </c>
      <c r="E3792">
        <v>40000317</v>
      </c>
      <c r="H3792" t="s">
        <v>2611</v>
      </c>
      <c r="K3792">
        <v>0</v>
      </c>
      <c r="M3792">
        <v>0</v>
      </c>
      <c r="O3792">
        <v>0</v>
      </c>
    </row>
    <row r="3793" spans="3:15" x14ac:dyDescent="0.3">
      <c r="C3793" t="s">
        <v>1807</v>
      </c>
      <c r="D3793" t="s">
        <v>366</v>
      </c>
      <c r="E3793">
        <v>40030117</v>
      </c>
      <c r="H3793" t="s">
        <v>2612</v>
      </c>
      <c r="K3793">
        <v>0</v>
      </c>
      <c r="M3793">
        <v>0</v>
      </c>
      <c r="O3793">
        <v>0</v>
      </c>
    </row>
    <row r="3794" spans="3:15" x14ac:dyDescent="0.3">
      <c r="C3794" t="s">
        <v>1807</v>
      </c>
      <c r="D3794" t="s">
        <v>366</v>
      </c>
      <c r="E3794">
        <v>40030217</v>
      </c>
      <c r="H3794" t="s">
        <v>2613</v>
      </c>
      <c r="K3794">
        <v>0</v>
      </c>
      <c r="M3794">
        <v>0</v>
      </c>
      <c r="O3794">
        <v>0</v>
      </c>
    </row>
    <row r="3795" spans="3:15" x14ac:dyDescent="0.3">
      <c r="C3795" t="s">
        <v>1807</v>
      </c>
      <c r="D3795" t="s">
        <v>366</v>
      </c>
      <c r="E3795">
        <v>40030317</v>
      </c>
      <c r="H3795" t="s">
        <v>2614</v>
      </c>
      <c r="K3795">
        <v>0</v>
      </c>
      <c r="M3795">
        <v>0</v>
      </c>
      <c r="O3795">
        <v>0</v>
      </c>
    </row>
    <row r="3796" spans="3:15" x14ac:dyDescent="0.3">
      <c r="C3796" t="s">
        <v>1807</v>
      </c>
      <c r="D3796" t="s">
        <v>366</v>
      </c>
      <c r="E3796">
        <v>40030417</v>
      </c>
      <c r="H3796" t="s">
        <v>2615</v>
      </c>
      <c r="K3796">
        <v>0</v>
      </c>
      <c r="M3796">
        <v>0</v>
      </c>
      <c r="O3796">
        <v>0</v>
      </c>
    </row>
    <row r="3797" spans="3:15" x14ac:dyDescent="0.3">
      <c r="C3797" t="s">
        <v>1807</v>
      </c>
      <c r="D3797" t="s">
        <v>366</v>
      </c>
      <c r="E3797">
        <v>40030717</v>
      </c>
      <c r="H3797" t="s">
        <v>2616</v>
      </c>
      <c r="K3797">
        <v>0</v>
      </c>
      <c r="M3797">
        <v>0</v>
      </c>
      <c r="O3797">
        <v>0</v>
      </c>
    </row>
    <row r="3798" spans="3:15" x14ac:dyDescent="0.3">
      <c r="C3798" t="s">
        <v>1807</v>
      </c>
      <c r="D3798" t="s">
        <v>366</v>
      </c>
      <c r="E3798">
        <v>40030917</v>
      </c>
      <c r="H3798" t="s">
        <v>2617</v>
      </c>
      <c r="K3798">
        <v>0</v>
      </c>
      <c r="M3798">
        <v>0</v>
      </c>
      <c r="O3798">
        <v>0</v>
      </c>
    </row>
    <row r="3799" spans="3:15" x14ac:dyDescent="0.3">
      <c r="C3799" t="s">
        <v>1807</v>
      </c>
      <c r="D3799" t="s">
        <v>366</v>
      </c>
      <c r="E3799">
        <v>40040117</v>
      </c>
      <c r="H3799" t="s">
        <v>2618</v>
      </c>
      <c r="K3799">
        <v>0</v>
      </c>
      <c r="M3799">
        <v>0</v>
      </c>
      <c r="O3799">
        <v>0</v>
      </c>
    </row>
    <row r="3800" spans="3:15" x14ac:dyDescent="0.3">
      <c r="C3800" t="s">
        <v>1807</v>
      </c>
      <c r="D3800" t="s">
        <v>366</v>
      </c>
      <c r="E3800">
        <v>40040217</v>
      </c>
      <c r="H3800" t="s">
        <v>2619</v>
      </c>
      <c r="K3800">
        <v>0</v>
      </c>
      <c r="M3800">
        <v>0</v>
      </c>
      <c r="O3800">
        <v>0</v>
      </c>
    </row>
    <row r="3801" spans="3:15" x14ac:dyDescent="0.3">
      <c r="C3801" t="s">
        <v>1807</v>
      </c>
      <c r="D3801" t="s">
        <v>366</v>
      </c>
      <c r="E3801">
        <v>40040317</v>
      </c>
      <c r="H3801" t="s">
        <v>2620</v>
      </c>
      <c r="K3801">
        <v>0</v>
      </c>
      <c r="M3801">
        <v>0</v>
      </c>
      <c r="O3801">
        <v>0</v>
      </c>
    </row>
    <row r="3802" spans="3:15" x14ac:dyDescent="0.3">
      <c r="C3802" t="s">
        <v>1807</v>
      </c>
      <c r="D3802" t="s">
        <v>366</v>
      </c>
      <c r="E3802">
        <v>40040417</v>
      </c>
      <c r="H3802" t="s">
        <v>2621</v>
      </c>
      <c r="K3802">
        <v>0</v>
      </c>
      <c r="M3802">
        <v>0</v>
      </c>
      <c r="O3802">
        <v>0</v>
      </c>
    </row>
    <row r="3803" spans="3:15" x14ac:dyDescent="0.3">
      <c r="C3803" t="s">
        <v>1807</v>
      </c>
      <c r="D3803" t="s">
        <v>366</v>
      </c>
      <c r="E3803">
        <v>40040517</v>
      </c>
      <c r="H3803" t="s">
        <v>2622</v>
      </c>
      <c r="K3803">
        <v>0</v>
      </c>
      <c r="M3803">
        <v>0</v>
      </c>
      <c r="O3803">
        <v>0</v>
      </c>
    </row>
    <row r="3804" spans="3:15" x14ac:dyDescent="0.3">
      <c r="C3804" t="s">
        <v>1807</v>
      </c>
      <c r="D3804" t="s">
        <v>366</v>
      </c>
      <c r="E3804">
        <v>40050017</v>
      </c>
      <c r="H3804" t="s">
        <v>2623</v>
      </c>
      <c r="K3804">
        <v>0</v>
      </c>
      <c r="M3804">
        <v>0</v>
      </c>
      <c r="O3804">
        <v>0</v>
      </c>
    </row>
    <row r="3805" spans="3:15" x14ac:dyDescent="0.3">
      <c r="C3805" t="s">
        <v>1807</v>
      </c>
      <c r="D3805" t="s">
        <v>366</v>
      </c>
      <c r="E3805">
        <v>40050217</v>
      </c>
      <c r="H3805" t="s">
        <v>2624</v>
      </c>
      <c r="K3805">
        <v>0</v>
      </c>
      <c r="M3805">
        <v>0</v>
      </c>
      <c r="O3805">
        <v>0</v>
      </c>
    </row>
    <row r="3806" spans="3:15" x14ac:dyDescent="0.3">
      <c r="C3806" t="s">
        <v>1807</v>
      </c>
      <c r="D3806" t="s">
        <v>366</v>
      </c>
      <c r="E3806">
        <v>40050317</v>
      </c>
      <c r="H3806" t="s">
        <v>2625</v>
      </c>
      <c r="K3806">
        <v>0</v>
      </c>
      <c r="M3806">
        <v>0</v>
      </c>
      <c r="O3806">
        <v>0</v>
      </c>
    </row>
    <row r="3807" spans="3:15" x14ac:dyDescent="0.3">
      <c r="C3807" t="s">
        <v>1807</v>
      </c>
      <c r="D3807" t="s">
        <v>366</v>
      </c>
      <c r="E3807">
        <v>40050417</v>
      </c>
      <c r="H3807" t="s">
        <v>2579</v>
      </c>
      <c r="K3807">
        <v>0</v>
      </c>
      <c r="M3807">
        <v>0</v>
      </c>
      <c r="O3807">
        <v>0</v>
      </c>
    </row>
    <row r="3808" spans="3:15" x14ac:dyDescent="0.3">
      <c r="C3808" t="s">
        <v>1807</v>
      </c>
      <c r="D3808" t="s">
        <v>366</v>
      </c>
      <c r="E3808">
        <v>40050517</v>
      </c>
      <c r="H3808" t="s">
        <v>2626</v>
      </c>
      <c r="K3808">
        <v>0</v>
      </c>
      <c r="M3808">
        <v>0</v>
      </c>
      <c r="O3808">
        <v>0</v>
      </c>
    </row>
    <row r="3809" spans="3:15" x14ac:dyDescent="0.3">
      <c r="C3809" t="s">
        <v>1807</v>
      </c>
      <c r="D3809" t="s">
        <v>366</v>
      </c>
      <c r="E3809">
        <v>40050617</v>
      </c>
      <c r="H3809" t="s">
        <v>2627</v>
      </c>
      <c r="K3809">
        <v>0</v>
      </c>
      <c r="M3809">
        <v>0</v>
      </c>
      <c r="O3809">
        <v>0</v>
      </c>
    </row>
    <row r="3810" spans="3:15" x14ac:dyDescent="0.3">
      <c r="C3810" t="s">
        <v>1807</v>
      </c>
      <c r="D3810" t="s">
        <v>366</v>
      </c>
      <c r="E3810">
        <v>40100017</v>
      </c>
      <c r="H3810" t="s">
        <v>2628</v>
      </c>
      <c r="K3810">
        <v>0</v>
      </c>
      <c r="M3810">
        <v>0</v>
      </c>
      <c r="O3810">
        <v>0</v>
      </c>
    </row>
    <row r="3811" spans="3:15" x14ac:dyDescent="0.3">
      <c r="C3811" t="s">
        <v>1807</v>
      </c>
      <c r="D3811" t="s">
        <v>366</v>
      </c>
      <c r="E3811">
        <v>40200017</v>
      </c>
      <c r="H3811" t="s">
        <v>2629</v>
      </c>
      <c r="K3811">
        <v>0</v>
      </c>
      <c r="M3811">
        <v>0</v>
      </c>
      <c r="O3811">
        <v>0</v>
      </c>
    </row>
    <row r="3812" spans="3:15" x14ac:dyDescent="0.3">
      <c r="C3812" t="s">
        <v>1807</v>
      </c>
      <c r="D3812" t="s">
        <v>366</v>
      </c>
      <c r="E3812">
        <v>40300017</v>
      </c>
      <c r="H3812" t="s">
        <v>2630</v>
      </c>
      <c r="K3812">
        <v>0</v>
      </c>
      <c r="M3812">
        <v>0</v>
      </c>
      <c r="O3812">
        <v>0</v>
      </c>
    </row>
    <row r="3813" spans="3:15" x14ac:dyDescent="0.3">
      <c r="C3813" t="s">
        <v>1807</v>
      </c>
      <c r="D3813" t="s">
        <v>366</v>
      </c>
      <c r="E3813">
        <v>40400017</v>
      </c>
      <c r="H3813" t="s">
        <v>2631</v>
      </c>
      <c r="K3813">
        <v>0</v>
      </c>
      <c r="M3813">
        <v>0</v>
      </c>
      <c r="O3813">
        <v>0</v>
      </c>
    </row>
    <row r="3814" spans="3:15" x14ac:dyDescent="0.3">
      <c r="C3814" t="s">
        <v>1807</v>
      </c>
      <c r="D3814" t="s">
        <v>366</v>
      </c>
      <c r="E3814">
        <v>41020017</v>
      </c>
      <c r="H3814" t="s">
        <v>1792</v>
      </c>
      <c r="K3814">
        <v>0</v>
      </c>
      <c r="M3814">
        <v>0</v>
      </c>
      <c r="O3814">
        <v>0</v>
      </c>
    </row>
    <row r="3815" spans="3:15" x14ac:dyDescent="0.3">
      <c r="C3815" t="s">
        <v>1807</v>
      </c>
      <c r="D3815" t="s">
        <v>366</v>
      </c>
      <c r="E3815">
        <v>41020117</v>
      </c>
      <c r="H3815" t="s">
        <v>1793</v>
      </c>
      <c r="K3815">
        <v>0</v>
      </c>
      <c r="M3815">
        <v>0</v>
      </c>
      <c r="O3815">
        <v>0</v>
      </c>
    </row>
    <row r="3816" spans="3:15" x14ac:dyDescent="0.3">
      <c r="C3816" t="s">
        <v>1807</v>
      </c>
      <c r="D3816" t="s">
        <v>366</v>
      </c>
      <c r="E3816">
        <v>41030017</v>
      </c>
      <c r="H3816" t="s">
        <v>1796</v>
      </c>
      <c r="K3816">
        <v>0</v>
      </c>
      <c r="M3816">
        <v>0</v>
      </c>
      <c r="O3816">
        <v>0</v>
      </c>
    </row>
    <row r="3817" spans="3:15" x14ac:dyDescent="0.3">
      <c r="C3817" t="s">
        <v>1807</v>
      </c>
      <c r="D3817" t="s">
        <v>366</v>
      </c>
      <c r="E3817">
        <v>41030117</v>
      </c>
      <c r="H3817" t="s">
        <v>2632</v>
      </c>
      <c r="K3817">
        <v>0</v>
      </c>
      <c r="M3817">
        <v>0</v>
      </c>
      <c r="O3817">
        <v>0</v>
      </c>
    </row>
    <row r="3818" spans="3:15" x14ac:dyDescent="0.3">
      <c r="C3818" t="s">
        <v>1807</v>
      </c>
      <c r="D3818" t="s">
        <v>366</v>
      </c>
      <c r="E3818">
        <v>41040017</v>
      </c>
      <c r="H3818" t="s">
        <v>2633</v>
      </c>
      <c r="K3818">
        <v>0</v>
      </c>
      <c r="M3818">
        <v>0</v>
      </c>
      <c r="O3818">
        <v>0</v>
      </c>
    </row>
    <row r="3819" spans="3:15" x14ac:dyDescent="0.3">
      <c r="C3819" t="s">
        <v>1807</v>
      </c>
      <c r="D3819" t="s">
        <v>366</v>
      </c>
      <c r="E3819">
        <v>41040117</v>
      </c>
      <c r="H3819" t="s">
        <v>2634</v>
      </c>
      <c r="K3819">
        <v>0</v>
      </c>
      <c r="M3819">
        <v>0</v>
      </c>
      <c r="O3819">
        <v>0</v>
      </c>
    </row>
    <row r="3820" spans="3:15" x14ac:dyDescent="0.3">
      <c r="C3820" t="s">
        <v>1807</v>
      </c>
      <c r="D3820" t="s">
        <v>366</v>
      </c>
      <c r="E3820">
        <v>41045017</v>
      </c>
      <c r="H3820" t="s">
        <v>2635</v>
      </c>
      <c r="K3820">
        <v>0</v>
      </c>
      <c r="M3820">
        <v>0</v>
      </c>
      <c r="O3820">
        <v>0</v>
      </c>
    </row>
    <row r="3821" spans="3:15" x14ac:dyDescent="0.3">
      <c r="C3821" t="s">
        <v>1807</v>
      </c>
      <c r="D3821" t="s">
        <v>366</v>
      </c>
      <c r="E3821">
        <v>41050017</v>
      </c>
      <c r="H3821" t="s">
        <v>2636</v>
      </c>
      <c r="K3821">
        <v>0</v>
      </c>
      <c r="M3821">
        <v>0</v>
      </c>
      <c r="O3821">
        <v>0</v>
      </c>
    </row>
    <row r="3822" spans="3:15" x14ac:dyDescent="0.3">
      <c r="C3822" t="s">
        <v>1807</v>
      </c>
      <c r="D3822" t="s">
        <v>366</v>
      </c>
      <c r="E3822">
        <v>41060017</v>
      </c>
      <c r="H3822" t="s">
        <v>2637</v>
      </c>
      <c r="K3822">
        <v>0</v>
      </c>
      <c r="M3822">
        <v>0</v>
      </c>
      <c r="O3822">
        <v>0</v>
      </c>
    </row>
    <row r="3823" spans="3:15" x14ac:dyDescent="0.3">
      <c r="C3823" t="s">
        <v>1807</v>
      </c>
      <c r="D3823" t="s">
        <v>366</v>
      </c>
      <c r="E3823">
        <v>43010217</v>
      </c>
      <c r="H3823" t="s">
        <v>2638</v>
      </c>
      <c r="K3823">
        <v>0</v>
      </c>
      <c r="M3823">
        <v>0</v>
      </c>
      <c r="O3823">
        <v>0</v>
      </c>
    </row>
    <row r="3824" spans="3:15" x14ac:dyDescent="0.3">
      <c r="C3824" t="s">
        <v>1807</v>
      </c>
      <c r="D3824" t="s">
        <v>366</v>
      </c>
      <c r="E3824">
        <v>45000017</v>
      </c>
      <c r="H3824" t="s">
        <v>2639</v>
      </c>
      <c r="K3824">
        <v>0</v>
      </c>
      <c r="M3824">
        <v>0</v>
      </c>
      <c r="O3824">
        <v>0</v>
      </c>
    </row>
    <row r="3825" spans="3:15" x14ac:dyDescent="0.3">
      <c r="C3825" t="s">
        <v>1807</v>
      </c>
      <c r="D3825" t="s">
        <v>366</v>
      </c>
      <c r="E3825">
        <v>45000117</v>
      </c>
      <c r="H3825" t="s">
        <v>2640</v>
      </c>
      <c r="K3825">
        <v>0</v>
      </c>
      <c r="M3825">
        <v>0</v>
      </c>
      <c r="O3825">
        <v>0</v>
      </c>
    </row>
    <row r="3826" spans="3:15" x14ac:dyDescent="0.3">
      <c r="C3826" t="s">
        <v>1807</v>
      </c>
      <c r="D3826" t="s">
        <v>366</v>
      </c>
      <c r="E3826">
        <v>50000117</v>
      </c>
      <c r="H3826" t="s">
        <v>2641</v>
      </c>
      <c r="K3826">
        <v>0</v>
      </c>
      <c r="M3826">
        <v>0</v>
      </c>
      <c r="O3826">
        <v>0</v>
      </c>
    </row>
    <row r="3827" spans="3:15" x14ac:dyDescent="0.3">
      <c r="C3827" t="s">
        <v>1807</v>
      </c>
      <c r="D3827" t="s">
        <v>366</v>
      </c>
      <c r="E3827">
        <v>50000217</v>
      </c>
      <c r="H3827" t="s">
        <v>2642</v>
      </c>
      <c r="K3827">
        <v>0</v>
      </c>
      <c r="M3827">
        <v>0</v>
      </c>
      <c r="O3827">
        <v>0</v>
      </c>
    </row>
    <row r="3828" spans="3:15" x14ac:dyDescent="0.3">
      <c r="C3828" t="s">
        <v>1807</v>
      </c>
      <c r="D3828" t="s">
        <v>366</v>
      </c>
      <c r="E3828">
        <v>50000317</v>
      </c>
      <c r="H3828" t="s">
        <v>2643</v>
      </c>
      <c r="K3828">
        <v>0</v>
      </c>
      <c r="M3828">
        <v>0</v>
      </c>
      <c r="O3828">
        <v>0</v>
      </c>
    </row>
    <row r="3829" spans="3:15" x14ac:dyDescent="0.3">
      <c r="C3829" t="s">
        <v>1807</v>
      </c>
      <c r="D3829" t="s">
        <v>366</v>
      </c>
      <c r="E3829">
        <v>50000417</v>
      </c>
      <c r="H3829" t="s">
        <v>2644</v>
      </c>
      <c r="K3829">
        <v>0</v>
      </c>
      <c r="M3829">
        <v>0</v>
      </c>
      <c r="O3829">
        <v>0</v>
      </c>
    </row>
    <row r="3830" spans="3:15" x14ac:dyDescent="0.3">
      <c r="C3830" t="s">
        <v>1807</v>
      </c>
      <c r="D3830" t="s">
        <v>366</v>
      </c>
      <c r="E3830">
        <v>50000517</v>
      </c>
      <c r="H3830" t="s">
        <v>2645</v>
      </c>
      <c r="K3830">
        <v>0</v>
      </c>
      <c r="M3830">
        <v>0</v>
      </c>
      <c r="O3830">
        <v>0</v>
      </c>
    </row>
    <row r="3831" spans="3:15" x14ac:dyDescent="0.3">
      <c r="C3831" t="s">
        <v>1807</v>
      </c>
      <c r="D3831" t="s">
        <v>366</v>
      </c>
      <c r="E3831">
        <v>50000617</v>
      </c>
      <c r="H3831" t="s">
        <v>2646</v>
      </c>
      <c r="K3831">
        <v>0</v>
      </c>
      <c r="M3831">
        <v>0</v>
      </c>
      <c r="O3831">
        <v>0</v>
      </c>
    </row>
    <row r="3832" spans="3:15" x14ac:dyDescent="0.3">
      <c r="C3832" t="s">
        <v>1807</v>
      </c>
      <c r="D3832" t="s">
        <v>366</v>
      </c>
      <c r="E3832">
        <v>50000717</v>
      </c>
      <c r="H3832" t="s">
        <v>2647</v>
      </c>
      <c r="K3832">
        <v>0</v>
      </c>
      <c r="M3832">
        <v>0</v>
      </c>
      <c r="O3832">
        <v>0</v>
      </c>
    </row>
    <row r="3833" spans="3:15" x14ac:dyDescent="0.3">
      <c r="C3833" t="s">
        <v>1807</v>
      </c>
      <c r="D3833" t="s">
        <v>366</v>
      </c>
      <c r="E3833">
        <v>50000817</v>
      </c>
      <c r="H3833" t="s">
        <v>2648</v>
      </c>
      <c r="K3833">
        <v>0</v>
      </c>
      <c r="M3833">
        <v>0</v>
      </c>
      <c r="O3833">
        <v>0</v>
      </c>
    </row>
    <row r="3834" spans="3:15" x14ac:dyDescent="0.3">
      <c r="C3834" t="s">
        <v>1807</v>
      </c>
      <c r="D3834" t="s">
        <v>366</v>
      </c>
      <c r="E3834">
        <v>50000917</v>
      </c>
      <c r="H3834" t="s">
        <v>2649</v>
      </c>
      <c r="K3834">
        <v>0</v>
      </c>
      <c r="M3834">
        <v>0</v>
      </c>
      <c r="O3834">
        <v>0</v>
      </c>
    </row>
    <row r="3835" spans="3:15" x14ac:dyDescent="0.3">
      <c r="C3835" t="s">
        <v>1807</v>
      </c>
      <c r="D3835" t="s">
        <v>366</v>
      </c>
      <c r="E3835">
        <v>50001017</v>
      </c>
      <c r="H3835" t="s">
        <v>2650</v>
      </c>
      <c r="K3835">
        <v>0</v>
      </c>
      <c r="M3835">
        <v>0</v>
      </c>
      <c r="O3835">
        <v>0</v>
      </c>
    </row>
    <row r="3836" spans="3:15" x14ac:dyDescent="0.3">
      <c r="C3836" t="s">
        <v>1807</v>
      </c>
      <c r="D3836" t="s">
        <v>366</v>
      </c>
      <c r="E3836">
        <v>50001117</v>
      </c>
      <c r="H3836" t="s">
        <v>2651</v>
      </c>
      <c r="K3836">
        <v>0</v>
      </c>
      <c r="M3836">
        <v>0</v>
      </c>
      <c r="O3836">
        <v>0</v>
      </c>
    </row>
    <row r="3837" spans="3:15" x14ac:dyDescent="0.3">
      <c r="C3837" t="s">
        <v>1807</v>
      </c>
      <c r="D3837" t="s">
        <v>366</v>
      </c>
      <c r="E3837">
        <v>50010317</v>
      </c>
      <c r="H3837" t="s">
        <v>1683</v>
      </c>
      <c r="K3837">
        <v>0</v>
      </c>
      <c r="M3837">
        <v>0</v>
      </c>
      <c r="O3837">
        <v>0</v>
      </c>
    </row>
    <row r="3838" spans="3:15" x14ac:dyDescent="0.3">
      <c r="C3838" t="s">
        <v>1807</v>
      </c>
      <c r="D3838" t="s">
        <v>366</v>
      </c>
      <c r="E3838">
        <v>50015017</v>
      </c>
      <c r="H3838" t="s">
        <v>2639</v>
      </c>
      <c r="K3838">
        <v>0</v>
      </c>
      <c r="M3838">
        <v>0</v>
      </c>
      <c r="O3838">
        <v>0</v>
      </c>
    </row>
    <row r="3839" spans="3:15" x14ac:dyDescent="0.3">
      <c r="C3839" t="s">
        <v>1807</v>
      </c>
      <c r="D3839" t="s">
        <v>366</v>
      </c>
      <c r="E3839">
        <v>50015117</v>
      </c>
      <c r="H3839" t="s">
        <v>2639</v>
      </c>
      <c r="K3839">
        <v>0</v>
      </c>
      <c r="M3839">
        <v>0</v>
      </c>
      <c r="O3839">
        <v>0</v>
      </c>
    </row>
    <row r="3840" spans="3:15" x14ac:dyDescent="0.3">
      <c r="C3840" t="s">
        <v>1807</v>
      </c>
      <c r="D3840" t="s">
        <v>366</v>
      </c>
      <c r="E3840">
        <v>50015217</v>
      </c>
      <c r="H3840" t="s">
        <v>2652</v>
      </c>
      <c r="K3840">
        <v>0</v>
      </c>
      <c r="M3840">
        <v>0</v>
      </c>
      <c r="O3840">
        <v>0</v>
      </c>
    </row>
    <row r="3841" spans="3:15" x14ac:dyDescent="0.3">
      <c r="C3841" t="s">
        <v>1807</v>
      </c>
      <c r="D3841" t="s">
        <v>366</v>
      </c>
      <c r="E3841">
        <v>50020017</v>
      </c>
      <c r="H3841" t="s">
        <v>2426</v>
      </c>
      <c r="K3841">
        <v>0</v>
      </c>
      <c r="M3841">
        <v>0</v>
      </c>
      <c r="O3841">
        <v>0</v>
      </c>
    </row>
    <row r="3842" spans="3:15" x14ac:dyDescent="0.3">
      <c r="C3842" t="s">
        <v>1807</v>
      </c>
      <c r="D3842" t="s">
        <v>366</v>
      </c>
      <c r="E3842">
        <v>50040017</v>
      </c>
      <c r="H3842" t="s">
        <v>2455</v>
      </c>
      <c r="K3842">
        <v>0</v>
      </c>
      <c r="M3842">
        <v>0</v>
      </c>
      <c r="O3842">
        <v>0</v>
      </c>
    </row>
    <row r="3843" spans="3:15" x14ac:dyDescent="0.3">
      <c r="C3843" t="s">
        <v>1807</v>
      </c>
      <c r="D3843" t="s">
        <v>366</v>
      </c>
      <c r="E3843">
        <v>50040117</v>
      </c>
      <c r="H3843" t="s">
        <v>2456</v>
      </c>
      <c r="K3843">
        <v>0</v>
      </c>
      <c r="M3843">
        <v>0</v>
      </c>
      <c r="O3843">
        <v>0</v>
      </c>
    </row>
    <row r="3844" spans="3:15" x14ac:dyDescent="0.3">
      <c r="C3844" t="s">
        <v>1807</v>
      </c>
      <c r="D3844" t="s">
        <v>366</v>
      </c>
      <c r="E3844">
        <v>50100017</v>
      </c>
      <c r="H3844" t="s">
        <v>2653</v>
      </c>
      <c r="K3844">
        <v>0</v>
      </c>
      <c r="M3844">
        <v>0</v>
      </c>
      <c r="O3844">
        <v>0</v>
      </c>
    </row>
    <row r="3845" spans="3:15" x14ac:dyDescent="0.3">
      <c r="C3845" t="s">
        <v>1807</v>
      </c>
      <c r="D3845" t="s">
        <v>366</v>
      </c>
      <c r="E3845">
        <v>50100117</v>
      </c>
      <c r="H3845" t="s">
        <v>2654</v>
      </c>
      <c r="K3845">
        <v>0</v>
      </c>
      <c r="M3845">
        <v>0</v>
      </c>
      <c r="O3845">
        <v>0</v>
      </c>
    </row>
    <row r="3846" spans="3:15" x14ac:dyDescent="0.3">
      <c r="C3846" t="s">
        <v>1807</v>
      </c>
      <c r="D3846" t="s">
        <v>366</v>
      </c>
      <c r="E3846">
        <v>50200017</v>
      </c>
      <c r="H3846" t="s">
        <v>2655</v>
      </c>
      <c r="K3846">
        <v>0</v>
      </c>
      <c r="M3846">
        <v>0</v>
      </c>
      <c r="O3846">
        <v>0</v>
      </c>
    </row>
    <row r="3847" spans="3:15" x14ac:dyDescent="0.3">
      <c r="C3847" t="s">
        <v>1807</v>
      </c>
      <c r="D3847" t="s">
        <v>366</v>
      </c>
      <c r="E3847">
        <v>50300017</v>
      </c>
      <c r="H3847" t="s">
        <v>2656</v>
      </c>
      <c r="K3847">
        <v>0</v>
      </c>
      <c r="M3847">
        <v>0</v>
      </c>
      <c r="O3847">
        <v>0</v>
      </c>
    </row>
    <row r="3848" spans="3:15" x14ac:dyDescent="0.3">
      <c r="C3848" t="s">
        <v>1807</v>
      </c>
      <c r="D3848" t="s">
        <v>366</v>
      </c>
      <c r="E3848">
        <v>50300117</v>
      </c>
      <c r="H3848" t="s">
        <v>2657</v>
      </c>
      <c r="K3848">
        <v>0</v>
      </c>
      <c r="M3848">
        <v>0</v>
      </c>
      <c r="O3848">
        <v>0</v>
      </c>
    </row>
    <row r="3849" spans="3:15" x14ac:dyDescent="0.3">
      <c r="C3849" t="s">
        <v>1807</v>
      </c>
      <c r="D3849" t="s">
        <v>366</v>
      </c>
      <c r="E3849">
        <v>50300217</v>
      </c>
      <c r="H3849" t="s">
        <v>2658</v>
      </c>
      <c r="K3849">
        <v>0</v>
      </c>
      <c r="M3849">
        <v>0</v>
      </c>
      <c r="O3849">
        <v>0</v>
      </c>
    </row>
    <row r="3850" spans="3:15" x14ac:dyDescent="0.3">
      <c r="C3850" t="s">
        <v>1807</v>
      </c>
      <c r="D3850" t="s">
        <v>366</v>
      </c>
      <c r="E3850">
        <v>50300317</v>
      </c>
      <c r="H3850" t="s">
        <v>2659</v>
      </c>
      <c r="K3850">
        <v>0</v>
      </c>
      <c r="M3850">
        <v>0</v>
      </c>
      <c r="O3850">
        <v>0</v>
      </c>
    </row>
    <row r="3851" spans="3:15" x14ac:dyDescent="0.3">
      <c r="C3851" t="s">
        <v>1807</v>
      </c>
      <c r="D3851" t="s">
        <v>366</v>
      </c>
      <c r="E3851">
        <v>50300417</v>
      </c>
      <c r="H3851" t="s">
        <v>2660</v>
      </c>
      <c r="K3851">
        <v>0</v>
      </c>
      <c r="M3851">
        <v>0</v>
      </c>
      <c r="O3851">
        <v>0</v>
      </c>
    </row>
    <row r="3852" spans="3:15" x14ac:dyDescent="0.3">
      <c r="C3852" t="s">
        <v>1807</v>
      </c>
      <c r="D3852" t="s">
        <v>366</v>
      </c>
      <c r="E3852">
        <v>50400017</v>
      </c>
      <c r="H3852" t="s">
        <v>2661</v>
      </c>
      <c r="K3852">
        <v>0</v>
      </c>
      <c r="M3852">
        <v>0</v>
      </c>
      <c r="O3852">
        <v>0</v>
      </c>
    </row>
    <row r="3853" spans="3:15" x14ac:dyDescent="0.3">
      <c r="C3853" t="s">
        <v>1807</v>
      </c>
      <c r="D3853" t="s">
        <v>366</v>
      </c>
      <c r="E3853">
        <v>50400117</v>
      </c>
      <c r="H3853" t="s">
        <v>2662</v>
      </c>
      <c r="K3853">
        <v>0</v>
      </c>
      <c r="M3853">
        <v>0</v>
      </c>
      <c r="O3853">
        <v>0</v>
      </c>
    </row>
    <row r="3854" spans="3:15" x14ac:dyDescent="0.3">
      <c r="C3854" t="s">
        <v>1807</v>
      </c>
      <c r="D3854" t="s">
        <v>366</v>
      </c>
      <c r="E3854">
        <v>50500017</v>
      </c>
      <c r="H3854" t="s">
        <v>2663</v>
      </c>
      <c r="K3854">
        <v>0</v>
      </c>
      <c r="M3854">
        <v>0</v>
      </c>
      <c r="O3854">
        <v>0</v>
      </c>
    </row>
    <row r="3855" spans="3:15" x14ac:dyDescent="0.3">
      <c r="C3855" t="s">
        <v>1807</v>
      </c>
      <c r="D3855" t="s">
        <v>366</v>
      </c>
      <c r="E3855">
        <v>50600017</v>
      </c>
      <c r="H3855" t="s">
        <v>2664</v>
      </c>
      <c r="K3855">
        <v>0</v>
      </c>
      <c r="M3855">
        <v>0</v>
      </c>
      <c r="O3855">
        <v>0</v>
      </c>
    </row>
    <row r="3856" spans="3:15" x14ac:dyDescent="0.3">
      <c r="C3856" t="s">
        <v>1807</v>
      </c>
      <c r="D3856" t="s">
        <v>366</v>
      </c>
      <c r="E3856">
        <v>50600117</v>
      </c>
      <c r="H3856" t="s">
        <v>2665</v>
      </c>
      <c r="K3856">
        <v>0</v>
      </c>
      <c r="M3856">
        <v>0</v>
      </c>
      <c r="O3856">
        <v>0</v>
      </c>
    </row>
    <row r="3857" spans="3:15" x14ac:dyDescent="0.3">
      <c r="C3857" t="s">
        <v>1807</v>
      </c>
      <c r="D3857" t="s">
        <v>366</v>
      </c>
      <c r="E3857">
        <v>50700117</v>
      </c>
      <c r="H3857" t="s">
        <v>2666</v>
      </c>
      <c r="K3857">
        <v>0</v>
      </c>
      <c r="M3857">
        <v>0</v>
      </c>
      <c r="O3857">
        <v>0</v>
      </c>
    </row>
    <row r="3858" spans="3:15" x14ac:dyDescent="0.3">
      <c r="C3858" t="s">
        <v>1807</v>
      </c>
      <c r="D3858" t="s">
        <v>366</v>
      </c>
      <c r="E3858">
        <v>50700217</v>
      </c>
      <c r="H3858" t="s">
        <v>2667</v>
      </c>
      <c r="K3858">
        <v>0</v>
      </c>
      <c r="M3858">
        <v>0</v>
      </c>
      <c r="O3858">
        <v>0</v>
      </c>
    </row>
    <row r="3859" spans="3:15" x14ac:dyDescent="0.3">
      <c r="C3859" t="s">
        <v>1807</v>
      </c>
      <c r="D3859" t="s">
        <v>366</v>
      </c>
      <c r="E3859">
        <v>50700317</v>
      </c>
      <c r="H3859" t="s">
        <v>2668</v>
      </c>
      <c r="K3859">
        <v>0</v>
      </c>
      <c r="M3859">
        <v>0</v>
      </c>
      <c r="O3859">
        <v>0</v>
      </c>
    </row>
    <row r="3860" spans="3:15" x14ac:dyDescent="0.3">
      <c r="C3860" t="s">
        <v>1807</v>
      </c>
      <c r="D3860" t="s">
        <v>366</v>
      </c>
      <c r="E3860">
        <v>50700417</v>
      </c>
      <c r="H3860" t="s">
        <v>2669</v>
      </c>
      <c r="K3860">
        <v>0</v>
      </c>
      <c r="M3860">
        <v>0</v>
      </c>
      <c r="O3860">
        <v>0</v>
      </c>
    </row>
    <row r="3861" spans="3:15" x14ac:dyDescent="0.3">
      <c r="C3861" t="s">
        <v>1807</v>
      </c>
      <c r="D3861" t="s">
        <v>366</v>
      </c>
      <c r="E3861">
        <v>50700517</v>
      </c>
      <c r="H3861" t="s">
        <v>2670</v>
      </c>
      <c r="K3861">
        <v>0</v>
      </c>
      <c r="M3861">
        <v>0</v>
      </c>
      <c r="O3861">
        <v>0</v>
      </c>
    </row>
    <row r="3862" spans="3:15" x14ac:dyDescent="0.3">
      <c r="C3862" t="s">
        <v>1807</v>
      </c>
      <c r="D3862" t="s">
        <v>366</v>
      </c>
      <c r="E3862">
        <v>50700617</v>
      </c>
      <c r="H3862" t="s">
        <v>2671</v>
      </c>
      <c r="K3862">
        <v>0</v>
      </c>
      <c r="M3862">
        <v>0</v>
      </c>
      <c r="O3862">
        <v>0</v>
      </c>
    </row>
    <row r="3863" spans="3:15" x14ac:dyDescent="0.3">
      <c r="C3863" t="s">
        <v>1807</v>
      </c>
      <c r="D3863" t="s">
        <v>366</v>
      </c>
      <c r="E3863">
        <v>50700717</v>
      </c>
      <c r="H3863" t="s">
        <v>2672</v>
      </c>
      <c r="K3863">
        <v>0</v>
      </c>
      <c r="M3863">
        <v>0</v>
      </c>
      <c r="O3863">
        <v>0</v>
      </c>
    </row>
    <row r="3864" spans="3:15" x14ac:dyDescent="0.3">
      <c r="C3864" t="s">
        <v>1807</v>
      </c>
      <c r="D3864" t="s">
        <v>366</v>
      </c>
      <c r="E3864">
        <v>50700817</v>
      </c>
      <c r="H3864" t="s">
        <v>2673</v>
      </c>
      <c r="K3864">
        <v>0</v>
      </c>
      <c r="M3864">
        <v>0</v>
      </c>
      <c r="O3864">
        <v>0</v>
      </c>
    </row>
    <row r="3865" spans="3:15" x14ac:dyDescent="0.3">
      <c r="C3865" t="s">
        <v>1807</v>
      </c>
      <c r="D3865" t="s">
        <v>366</v>
      </c>
      <c r="E3865">
        <v>50700917</v>
      </c>
      <c r="H3865" t="s">
        <v>2674</v>
      </c>
      <c r="K3865">
        <v>0</v>
      </c>
      <c r="M3865">
        <v>0</v>
      </c>
      <c r="O3865">
        <v>0</v>
      </c>
    </row>
    <row r="3866" spans="3:15" x14ac:dyDescent="0.3">
      <c r="C3866" t="s">
        <v>1807</v>
      </c>
      <c r="D3866" t="s">
        <v>366</v>
      </c>
      <c r="E3866">
        <v>50701017</v>
      </c>
      <c r="H3866" t="s">
        <v>2675</v>
      </c>
      <c r="K3866">
        <v>0</v>
      </c>
      <c r="M3866">
        <v>0</v>
      </c>
      <c r="O3866">
        <v>0</v>
      </c>
    </row>
    <row r="3867" spans="3:15" x14ac:dyDescent="0.3">
      <c r="C3867" t="s">
        <v>1807</v>
      </c>
      <c r="D3867" t="s">
        <v>366</v>
      </c>
      <c r="E3867">
        <v>50701117</v>
      </c>
      <c r="H3867" t="s">
        <v>2676</v>
      </c>
      <c r="K3867">
        <v>0</v>
      </c>
      <c r="M3867">
        <v>0</v>
      </c>
      <c r="O3867">
        <v>0</v>
      </c>
    </row>
    <row r="3868" spans="3:15" x14ac:dyDescent="0.3">
      <c r="C3868" t="s">
        <v>1807</v>
      </c>
      <c r="D3868" t="s">
        <v>366</v>
      </c>
      <c r="E3868">
        <v>50701217</v>
      </c>
      <c r="H3868" t="s">
        <v>2677</v>
      </c>
      <c r="K3868">
        <v>0</v>
      </c>
      <c r="M3868">
        <v>0</v>
      </c>
      <c r="O3868">
        <v>0</v>
      </c>
    </row>
    <row r="3869" spans="3:15" x14ac:dyDescent="0.3">
      <c r="C3869" t="s">
        <v>1807</v>
      </c>
      <c r="D3869" t="s">
        <v>366</v>
      </c>
      <c r="E3869">
        <v>50701317</v>
      </c>
      <c r="H3869" t="s">
        <v>2678</v>
      </c>
      <c r="K3869">
        <v>0</v>
      </c>
      <c r="M3869">
        <v>0</v>
      </c>
      <c r="O3869">
        <v>0</v>
      </c>
    </row>
    <row r="3870" spans="3:15" x14ac:dyDescent="0.3">
      <c r="C3870" t="s">
        <v>1807</v>
      </c>
      <c r="D3870" t="s">
        <v>366</v>
      </c>
      <c r="E3870">
        <v>50701417</v>
      </c>
      <c r="H3870" t="s">
        <v>2679</v>
      </c>
      <c r="K3870">
        <v>0</v>
      </c>
      <c r="M3870">
        <v>0</v>
      </c>
      <c r="O3870">
        <v>0</v>
      </c>
    </row>
    <row r="3871" spans="3:15" x14ac:dyDescent="0.3">
      <c r="C3871" t="s">
        <v>1807</v>
      </c>
      <c r="D3871" t="s">
        <v>366</v>
      </c>
      <c r="E3871">
        <v>50800017</v>
      </c>
      <c r="H3871" t="s">
        <v>2680</v>
      </c>
      <c r="K3871">
        <v>0</v>
      </c>
      <c r="M3871">
        <v>0</v>
      </c>
      <c r="O3871">
        <v>0</v>
      </c>
    </row>
    <row r="3872" spans="3:15" x14ac:dyDescent="0.3">
      <c r="C3872" t="s">
        <v>1807</v>
      </c>
      <c r="D3872" t="s">
        <v>366</v>
      </c>
      <c r="E3872">
        <v>50800117</v>
      </c>
      <c r="H3872" t="s">
        <v>2681</v>
      </c>
      <c r="K3872">
        <v>0</v>
      </c>
      <c r="M3872">
        <v>0</v>
      </c>
      <c r="O3872">
        <v>0</v>
      </c>
    </row>
    <row r="3873" spans="3:15" x14ac:dyDescent="0.3">
      <c r="C3873" t="s">
        <v>1807</v>
      </c>
      <c r="D3873" t="s">
        <v>366</v>
      </c>
      <c r="E3873">
        <v>50800217</v>
      </c>
      <c r="H3873" t="s">
        <v>2682</v>
      </c>
      <c r="K3873">
        <v>0</v>
      </c>
      <c r="M3873">
        <v>0</v>
      </c>
      <c r="O3873">
        <v>0</v>
      </c>
    </row>
    <row r="3874" spans="3:15" x14ac:dyDescent="0.3">
      <c r="C3874" t="s">
        <v>1807</v>
      </c>
      <c r="D3874" t="s">
        <v>366</v>
      </c>
      <c r="E3874">
        <v>50800317</v>
      </c>
      <c r="H3874" t="s">
        <v>2683</v>
      </c>
      <c r="K3874">
        <v>0</v>
      </c>
      <c r="M3874">
        <v>0</v>
      </c>
      <c r="O3874">
        <v>0</v>
      </c>
    </row>
    <row r="3875" spans="3:15" x14ac:dyDescent="0.3">
      <c r="C3875" t="s">
        <v>1807</v>
      </c>
      <c r="D3875" t="s">
        <v>366</v>
      </c>
      <c r="E3875">
        <v>50900017</v>
      </c>
      <c r="H3875" t="s">
        <v>2684</v>
      </c>
      <c r="K3875">
        <v>0</v>
      </c>
      <c r="M3875">
        <v>0</v>
      </c>
      <c r="O3875">
        <v>0</v>
      </c>
    </row>
    <row r="3876" spans="3:15" x14ac:dyDescent="0.3">
      <c r="C3876" t="s">
        <v>1807</v>
      </c>
      <c r="D3876" t="s">
        <v>366</v>
      </c>
      <c r="E3876">
        <v>50900117</v>
      </c>
      <c r="H3876" t="s">
        <v>2685</v>
      </c>
      <c r="K3876">
        <v>0</v>
      </c>
      <c r="M3876">
        <v>0</v>
      </c>
      <c r="O3876">
        <v>0</v>
      </c>
    </row>
    <row r="3877" spans="3:15" x14ac:dyDescent="0.3">
      <c r="C3877" t="s">
        <v>1807</v>
      </c>
      <c r="D3877" t="s">
        <v>366</v>
      </c>
      <c r="E3877">
        <v>50900217</v>
      </c>
      <c r="H3877" t="s">
        <v>2686</v>
      </c>
      <c r="K3877">
        <v>0</v>
      </c>
      <c r="M3877">
        <v>0</v>
      </c>
      <c r="O3877">
        <v>0</v>
      </c>
    </row>
    <row r="3878" spans="3:15" x14ac:dyDescent="0.3">
      <c r="C3878" t="s">
        <v>1807</v>
      </c>
      <c r="D3878" t="s">
        <v>366</v>
      </c>
      <c r="E3878">
        <v>50900317</v>
      </c>
      <c r="H3878" t="s">
        <v>2687</v>
      </c>
      <c r="K3878">
        <v>0</v>
      </c>
      <c r="M3878">
        <v>0</v>
      </c>
      <c r="O3878">
        <v>0</v>
      </c>
    </row>
    <row r="3879" spans="3:15" x14ac:dyDescent="0.3">
      <c r="C3879" t="s">
        <v>1807</v>
      </c>
      <c r="D3879" t="s">
        <v>366</v>
      </c>
      <c r="E3879">
        <v>50900417</v>
      </c>
      <c r="H3879" t="s">
        <v>2688</v>
      </c>
      <c r="K3879">
        <v>0</v>
      </c>
      <c r="M3879">
        <v>0</v>
      </c>
      <c r="O3879">
        <v>0</v>
      </c>
    </row>
    <row r="3880" spans="3:15" x14ac:dyDescent="0.3">
      <c r="C3880" t="s">
        <v>1807</v>
      </c>
      <c r="D3880" t="s">
        <v>366</v>
      </c>
      <c r="E3880">
        <v>50900517</v>
      </c>
      <c r="H3880" t="s">
        <v>2689</v>
      </c>
      <c r="K3880">
        <v>0</v>
      </c>
      <c r="M3880">
        <v>0</v>
      </c>
      <c r="O3880">
        <v>0</v>
      </c>
    </row>
    <row r="3881" spans="3:15" x14ac:dyDescent="0.3">
      <c r="C3881" t="s">
        <v>1807</v>
      </c>
      <c r="D3881" t="s">
        <v>366</v>
      </c>
      <c r="E3881">
        <v>51010017</v>
      </c>
      <c r="H3881" t="s">
        <v>1579</v>
      </c>
      <c r="K3881">
        <v>0</v>
      </c>
      <c r="M3881">
        <v>0</v>
      </c>
      <c r="O3881">
        <v>0</v>
      </c>
    </row>
    <row r="3882" spans="3:15" x14ac:dyDescent="0.3">
      <c r="C3882" t="s">
        <v>1807</v>
      </c>
      <c r="D3882" t="s">
        <v>366</v>
      </c>
      <c r="E3882">
        <v>51010117</v>
      </c>
      <c r="H3882" t="s">
        <v>1580</v>
      </c>
      <c r="K3882">
        <v>0</v>
      </c>
      <c r="M3882">
        <v>0</v>
      </c>
      <c r="O3882">
        <v>0</v>
      </c>
    </row>
    <row r="3883" spans="3:15" x14ac:dyDescent="0.3">
      <c r="C3883" t="s">
        <v>1807</v>
      </c>
      <c r="D3883" t="s">
        <v>366</v>
      </c>
      <c r="E3883">
        <v>51010217</v>
      </c>
      <c r="H3883" t="s">
        <v>1581</v>
      </c>
      <c r="K3883">
        <v>0</v>
      </c>
      <c r="M3883">
        <v>0</v>
      </c>
      <c r="O3883">
        <v>0</v>
      </c>
    </row>
    <row r="3884" spans="3:15" x14ac:dyDescent="0.3">
      <c r="C3884" t="s">
        <v>1807</v>
      </c>
      <c r="D3884" t="s">
        <v>366</v>
      </c>
      <c r="E3884">
        <v>51010317</v>
      </c>
      <c r="H3884" t="s">
        <v>1582</v>
      </c>
      <c r="K3884">
        <v>0</v>
      </c>
      <c r="M3884">
        <v>0</v>
      </c>
      <c r="O3884">
        <v>0</v>
      </c>
    </row>
    <row r="3885" spans="3:15" x14ac:dyDescent="0.3">
      <c r="C3885" t="s">
        <v>1807</v>
      </c>
      <c r="D3885" t="s">
        <v>366</v>
      </c>
      <c r="E3885">
        <v>51010417</v>
      </c>
      <c r="H3885" t="s">
        <v>1583</v>
      </c>
      <c r="K3885">
        <v>0</v>
      </c>
      <c r="M3885">
        <v>0</v>
      </c>
      <c r="O3885">
        <v>0</v>
      </c>
    </row>
    <row r="3886" spans="3:15" x14ac:dyDescent="0.3">
      <c r="C3886" t="s">
        <v>1807</v>
      </c>
      <c r="D3886" t="s">
        <v>366</v>
      </c>
      <c r="E3886">
        <v>51010517</v>
      </c>
      <c r="H3886" t="s">
        <v>1584</v>
      </c>
      <c r="K3886">
        <v>0</v>
      </c>
      <c r="M3886">
        <v>0</v>
      </c>
      <c r="O3886">
        <v>0</v>
      </c>
    </row>
    <row r="3887" spans="3:15" x14ac:dyDescent="0.3">
      <c r="C3887" t="s">
        <v>1807</v>
      </c>
      <c r="D3887" t="s">
        <v>366</v>
      </c>
      <c r="E3887">
        <v>51010617</v>
      </c>
      <c r="H3887" t="s">
        <v>1611</v>
      </c>
      <c r="K3887">
        <v>0</v>
      </c>
      <c r="M3887">
        <v>0</v>
      </c>
      <c r="O3887">
        <v>0</v>
      </c>
    </row>
    <row r="3888" spans="3:15" x14ac:dyDescent="0.3">
      <c r="C3888" t="s">
        <v>1807</v>
      </c>
      <c r="D3888" t="s">
        <v>366</v>
      </c>
      <c r="E3888">
        <v>51010717</v>
      </c>
      <c r="H3888" t="s">
        <v>1585</v>
      </c>
      <c r="K3888">
        <v>0</v>
      </c>
      <c r="M3888">
        <v>0</v>
      </c>
      <c r="O3888">
        <v>0</v>
      </c>
    </row>
    <row r="3889" spans="3:15" x14ac:dyDescent="0.3">
      <c r="C3889" t="s">
        <v>1807</v>
      </c>
      <c r="D3889" t="s">
        <v>366</v>
      </c>
      <c r="E3889">
        <v>51010817</v>
      </c>
      <c r="H3889" t="s">
        <v>1586</v>
      </c>
      <c r="K3889">
        <v>0</v>
      </c>
      <c r="M3889">
        <v>0</v>
      </c>
      <c r="O3889">
        <v>0</v>
      </c>
    </row>
    <row r="3890" spans="3:15" x14ac:dyDescent="0.3">
      <c r="C3890" t="s">
        <v>1807</v>
      </c>
      <c r="D3890" t="s">
        <v>366</v>
      </c>
      <c r="E3890">
        <v>51010917</v>
      </c>
      <c r="H3890" t="s">
        <v>1587</v>
      </c>
      <c r="K3890">
        <v>0</v>
      </c>
      <c r="M3890">
        <v>0</v>
      </c>
      <c r="O3890">
        <v>0</v>
      </c>
    </row>
    <row r="3891" spans="3:15" x14ac:dyDescent="0.3">
      <c r="C3891" t="s">
        <v>1807</v>
      </c>
      <c r="D3891" t="s">
        <v>366</v>
      </c>
      <c r="E3891">
        <v>51011017</v>
      </c>
      <c r="H3891" t="s">
        <v>1588</v>
      </c>
      <c r="K3891">
        <v>0</v>
      </c>
      <c r="M3891">
        <v>0</v>
      </c>
      <c r="O3891">
        <v>0</v>
      </c>
    </row>
    <row r="3892" spans="3:15" x14ac:dyDescent="0.3">
      <c r="C3892" t="s">
        <v>1807</v>
      </c>
      <c r="D3892" t="s">
        <v>366</v>
      </c>
      <c r="E3892">
        <v>51011117</v>
      </c>
      <c r="H3892" t="s">
        <v>1589</v>
      </c>
      <c r="K3892">
        <v>0</v>
      </c>
      <c r="M3892">
        <v>0</v>
      </c>
      <c r="O3892">
        <v>0</v>
      </c>
    </row>
    <row r="3893" spans="3:15" x14ac:dyDescent="0.3">
      <c r="C3893" t="s">
        <v>1807</v>
      </c>
      <c r="D3893" t="s">
        <v>366</v>
      </c>
      <c r="E3893">
        <v>51011317</v>
      </c>
      <c r="H3893" t="s">
        <v>1591</v>
      </c>
      <c r="K3893">
        <v>0</v>
      </c>
      <c r="M3893">
        <v>0</v>
      </c>
      <c r="O3893">
        <v>0</v>
      </c>
    </row>
    <row r="3894" spans="3:15" x14ac:dyDescent="0.3">
      <c r="C3894" t="s">
        <v>1807</v>
      </c>
      <c r="D3894" t="s">
        <v>366</v>
      </c>
      <c r="E3894">
        <v>51011417</v>
      </c>
      <c r="H3894" t="s">
        <v>1592</v>
      </c>
      <c r="K3894">
        <v>0</v>
      </c>
      <c r="M3894">
        <v>0</v>
      </c>
      <c r="O3894">
        <v>0</v>
      </c>
    </row>
    <row r="3895" spans="3:15" x14ac:dyDescent="0.3">
      <c r="C3895" t="s">
        <v>1807</v>
      </c>
      <c r="D3895" t="s">
        <v>366</v>
      </c>
      <c r="E3895">
        <v>51011517</v>
      </c>
      <c r="H3895" t="s">
        <v>1593</v>
      </c>
      <c r="K3895">
        <v>0</v>
      </c>
      <c r="M3895">
        <v>0</v>
      </c>
      <c r="O3895">
        <v>0</v>
      </c>
    </row>
    <row r="3896" spans="3:15" x14ac:dyDescent="0.3">
      <c r="C3896" t="s">
        <v>1807</v>
      </c>
      <c r="D3896" t="s">
        <v>366</v>
      </c>
      <c r="E3896">
        <v>51011617</v>
      </c>
      <c r="H3896" t="s">
        <v>1594</v>
      </c>
      <c r="K3896">
        <v>0</v>
      </c>
      <c r="M3896">
        <v>0</v>
      </c>
      <c r="O3896">
        <v>0</v>
      </c>
    </row>
    <row r="3897" spans="3:15" x14ac:dyDescent="0.3">
      <c r="C3897" t="s">
        <v>1807</v>
      </c>
      <c r="D3897" t="s">
        <v>366</v>
      </c>
      <c r="E3897">
        <v>51011717</v>
      </c>
      <c r="H3897" t="s">
        <v>1612</v>
      </c>
      <c r="K3897">
        <v>0</v>
      </c>
      <c r="M3897">
        <v>0</v>
      </c>
      <c r="O3897">
        <v>0</v>
      </c>
    </row>
    <row r="3898" spans="3:15" x14ac:dyDescent="0.3">
      <c r="C3898" t="s">
        <v>1807</v>
      </c>
      <c r="D3898" t="s">
        <v>366</v>
      </c>
      <c r="E3898">
        <v>51011817</v>
      </c>
      <c r="H3898" t="s">
        <v>1595</v>
      </c>
      <c r="K3898">
        <v>0</v>
      </c>
      <c r="M3898">
        <v>0</v>
      </c>
      <c r="O3898">
        <v>0</v>
      </c>
    </row>
    <row r="3899" spans="3:15" x14ac:dyDescent="0.3">
      <c r="C3899" t="s">
        <v>1807</v>
      </c>
      <c r="D3899" t="s">
        <v>366</v>
      </c>
      <c r="E3899">
        <v>51011917</v>
      </c>
      <c r="H3899" t="s">
        <v>1596</v>
      </c>
      <c r="K3899">
        <v>0</v>
      </c>
      <c r="M3899">
        <v>0</v>
      </c>
      <c r="O3899">
        <v>0</v>
      </c>
    </row>
    <row r="3900" spans="3:15" x14ac:dyDescent="0.3">
      <c r="C3900" t="s">
        <v>1807</v>
      </c>
      <c r="D3900" t="s">
        <v>366</v>
      </c>
      <c r="E3900">
        <v>51012017</v>
      </c>
      <c r="H3900" t="s">
        <v>1597</v>
      </c>
      <c r="K3900">
        <v>0</v>
      </c>
      <c r="M3900">
        <v>0</v>
      </c>
      <c r="O3900">
        <v>0</v>
      </c>
    </row>
    <row r="3901" spans="3:15" x14ac:dyDescent="0.3">
      <c r="C3901" t="s">
        <v>1807</v>
      </c>
      <c r="D3901" t="s">
        <v>366</v>
      </c>
      <c r="E3901">
        <v>51012117</v>
      </c>
      <c r="H3901" t="s">
        <v>1598</v>
      </c>
      <c r="K3901">
        <v>0</v>
      </c>
      <c r="M3901">
        <v>0</v>
      </c>
      <c r="O3901">
        <v>0</v>
      </c>
    </row>
    <row r="3902" spans="3:15" x14ac:dyDescent="0.3">
      <c r="C3902" t="s">
        <v>1807</v>
      </c>
      <c r="D3902" t="s">
        <v>366</v>
      </c>
      <c r="E3902">
        <v>51012217</v>
      </c>
      <c r="H3902" t="s">
        <v>1599</v>
      </c>
      <c r="K3902">
        <v>0</v>
      </c>
      <c r="M3902">
        <v>0</v>
      </c>
      <c r="O3902">
        <v>0</v>
      </c>
    </row>
    <row r="3903" spans="3:15" x14ac:dyDescent="0.3">
      <c r="C3903" t="s">
        <v>1807</v>
      </c>
      <c r="D3903" t="s">
        <v>366</v>
      </c>
      <c r="E3903">
        <v>51012317</v>
      </c>
      <c r="H3903" t="s">
        <v>1600</v>
      </c>
      <c r="K3903">
        <v>0</v>
      </c>
      <c r="M3903">
        <v>0</v>
      </c>
      <c r="O3903">
        <v>0</v>
      </c>
    </row>
    <row r="3904" spans="3:15" x14ac:dyDescent="0.3">
      <c r="C3904" t="s">
        <v>1807</v>
      </c>
      <c r="D3904" t="s">
        <v>366</v>
      </c>
      <c r="E3904">
        <v>51012517</v>
      </c>
      <c r="H3904" t="s">
        <v>1602</v>
      </c>
      <c r="K3904">
        <v>0</v>
      </c>
      <c r="M3904">
        <v>0</v>
      </c>
      <c r="O3904">
        <v>0</v>
      </c>
    </row>
    <row r="3905" spans="3:15" x14ac:dyDescent="0.3">
      <c r="C3905" t="s">
        <v>1807</v>
      </c>
      <c r="D3905" t="s">
        <v>366</v>
      </c>
      <c r="E3905">
        <v>51012617</v>
      </c>
      <c r="H3905" t="s">
        <v>1603</v>
      </c>
      <c r="K3905">
        <v>0</v>
      </c>
      <c r="M3905">
        <v>0</v>
      </c>
      <c r="O3905">
        <v>0</v>
      </c>
    </row>
    <row r="3906" spans="3:15" x14ac:dyDescent="0.3">
      <c r="C3906" t="s">
        <v>1807</v>
      </c>
      <c r="D3906" t="s">
        <v>366</v>
      </c>
      <c r="E3906">
        <v>51012817</v>
      </c>
      <c r="H3906" t="s">
        <v>1605</v>
      </c>
      <c r="K3906">
        <v>0</v>
      </c>
      <c r="M3906">
        <v>0</v>
      </c>
      <c r="O3906">
        <v>0</v>
      </c>
    </row>
    <row r="3907" spans="3:15" x14ac:dyDescent="0.3">
      <c r="C3907" t="s">
        <v>1807</v>
      </c>
      <c r="D3907" t="s">
        <v>366</v>
      </c>
      <c r="E3907">
        <v>51012917</v>
      </c>
      <c r="H3907" t="s">
        <v>2690</v>
      </c>
      <c r="K3907">
        <v>0</v>
      </c>
      <c r="M3907">
        <v>0</v>
      </c>
      <c r="O3907">
        <v>0</v>
      </c>
    </row>
    <row r="3908" spans="3:15" x14ac:dyDescent="0.3">
      <c r="C3908" t="s">
        <v>1807</v>
      </c>
      <c r="D3908" t="s">
        <v>366</v>
      </c>
      <c r="E3908">
        <v>51013017</v>
      </c>
      <c r="H3908" t="s">
        <v>1607</v>
      </c>
      <c r="K3908">
        <v>0</v>
      </c>
      <c r="M3908">
        <v>0</v>
      </c>
      <c r="O3908">
        <v>0</v>
      </c>
    </row>
    <row r="3909" spans="3:15" x14ac:dyDescent="0.3">
      <c r="C3909" t="s">
        <v>1807</v>
      </c>
      <c r="D3909" t="s">
        <v>366</v>
      </c>
      <c r="E3909">
        <v>51013217</v>
      </c>
      <c r="H3909" t="s">
        <v>2360</v>
      </c>
      <c r="K3909">
        <v>0</v>
      </c>
      <c r="M3909">
        <v>0</v>
      </c>
      <c r="O3909">
        <v>0</v>
      </c>
    </row>
    <row r="3910" spans="3:15" x14ac:dyDescent="0.3">
      <c r="C3910" t="s">
        <v>1807</v>
      </c>
      <c r="D3910" t="s">
        <v>366</v>
      </c>
      <c r="E3910">
        <v>51013317</v>
      </c>
      <c r="H3910" t="s">
        <v>2361</v>
      </c>
      <c r="K3910">
        <v>0</v>
      </c>
      <c r="M3910">
        <v>0</v>
      </c>
      <c r="O3910">
        <v>0</v>
      </c>
    </row>
    <row r="3911" spans="3:15" x14ac:dyDescent="0.3">
      <c r="C3911" t="s">
        <v>1807</v>
      </c>
      <c r="D3911" t="s">
        <v>366</v>
      </c>
      <c r="E3911">
        <v>51013417</v>
      </c>
      <c r="H3911" t="s">
        <v>2362</v>
      </c>
      <c r="K3911">
        <v>0</v>
      </c>
      <c r="M3911">
        <v>0</v>
      </c>
      <c r="O3911">
        <v>0</v>
      </c>
    </row>
    <row r="3912" spans="3:15" x14ac:dyDescent="0.3">
      <c r="C3912" t="s">
        <v>1807</v>
      </c>
      <c r="D3912" t="s">
        <v>366</v>
      </c>
      <c r="E3912">
        <v>51013517</v>
      </c>
      <c r="H3912" t="s">
        <v>2691</v>
      </c>
      <c r="K3912">
        <v>0</v>
      </c>
      <c r="M3912">
        <v>0</v>
      </c>
      <c r="O3912">
        <v>0</v>
      </c>
    </row>
    <row r="3913" spans="3:15" x14ac:dyDescent="0.3">
      <c r="C3913" t="s">
        <v>1807</v>
      </c>
      <c r="D3913" t="s">
        <v>366</v>
      </c>
      <c r="E3913">
        <v>51013617</v>
      </c>
      <c r="H3913" t="s">
        <v>2692</v>
      </c>
      <c r="K3913">
        <v>0</v>
      </c>
      <c r="M3913">
        <v>0</v>
      </c>
      <c r="O3913">
        <v>0</v>
      </c>
    </row>
    <row r="3914" spans="3:15" x14ac:dyDescent="0.3">
      <c r="C3914" t="s">
        <v>1807</v>
      </c>
      <c r="D3914" t="s">
        <v>366</v>
      </c>
      <c r="E3914">
        <v>51013717</v>
      </c>
      <c r="H3914" t="s">
        <v>2365</v>
      </c>
      <c r="K3914">
        <v>0</v>
      </c>
      <c r="M3914">
        <v>0</v>
      </c>
      <c r="O3914">
        <v>0</v>
      </c>
    </row>
    <row r="3915" spans="3:15" x14ac:dyDescent="0.3">
      <c r="C3915" t="s">
        <v>1807</v>
      </c>
      <c r="D3915" t="s">
        <v>366</v>
      </c>
      <c r="E3915">
        <v>51013817</v>
      </c>
      <c r="H3915" t="s">
        <v>2366</v>
      </c>
      <c r="K3915">
        <v>0</v>
      </c>
      <c r="M3915">
        <v>0</v>
      </c>
      <c r="O3915">
        <v>0</v>
      </c>
    </row>
    <row r="3916" spans="3:15" x14ac:dyDescent="0.3">
      <c r="C3916" t="s">
        <v>1807</v>
      </c>
      <c r="D3916" t="s">
        <v>366</v>
      </c>
      <c r="E3916">
        <v>51013917</v>
      </c>
      <c r="H3916" t="s">
        <v>2367</v>
      </c>
      <c r="K3916">
        <v>0</v>
      </c>
      <c r="M3916">
        <v>0</v>
      </c>
      <c r="O3916">
        <v>0</v>
      </c>
    </row>
    <row r="3917" spans="3:15" x14ac:dyDescent="0.3">
      <c r="C3917" t="s">
        <v>1807</v>
      </c>
      <c r="D3917" t="s">
        <v>366</v>
      </c>
      <c r="E3917">
        <v>51014017</v>
      </c>
      <c r="H3917" t="s">
        <v>2368</v>
      </c>
      <c r="K3917">
        <v>0</v>
      </c>
      <c r="M3917">
        <v>0</v>
      </c>
      <c r="O3917">
        <v>0</v>
      </c>
    </row>
    <row r="3918" spans="3:15" x14ac:dyDescent="0.3">
      <c r="C3918" t="s">
        <v>1807</v>
      </c>
      <c r="D3918" t="s">
        <v>366</v>
      </c>
      <c r="E3918">
        <v>51014117</v>
      </c>
      <c r="H3918" t="s">
        <v>1609</v>
      </c>
      <c r="K3918">
        <v>0</v>
      </c>
      <c r="M3918">
        <v>0</v>
      </c>
      <c r="O3918">
        <v>0</v>
      </c>
    </row>
    <row r="3919" spans="3:15" x14ac:dyDescent="0.3">
      <c r="C3919" t="s">
        <v>1807</v>
      </c>
      <c r="D3919" t="s">
        <v>366</v>
      </c>
      <c r="E3919">
        <v>51014517</v>
      </c>
      <c r="H3919" t="s">
        <v>2370</v>
      </c>
      <c r="K3919">
        <v>0</v>
      </c>
      <c r="M3919">
        <v>0</v>
      </c>
      <c r="O3919">
        <v>0</v>
      </c>
    </row>
    <row r="3920" spans="3:15" x14ac:dyDescent="0.3">
      <c r="C3920" t="s">
        <v>1807</v>
      </c>
      <c r="D3920" t="s">
        <v>366</v>
      </c>
      <c r="E3920">
        <v>51014617</v>
      </c>
      <c r="H3920" t="s">
        <v>2371</v>
      </c>
      <c r="K3920">
        <v>0</v>
      </c>
      <c r="M3920">
        <v>0</v>
      </c>
      <c r="O3920">
        <v>0</v>
      </c>
    </row>
    <row r="3921" spans="3:15" x14ac:dyDescent="0.3">
      <c r="C3921" t="s">
        <v>1807</v>
      </c>
      <c r="D3921" t="s">
        <v>366</v>
      </c>
      <c r="E3921">
        <v>51014717</v>
      </c>
      <c r="H3921" t="s">
        <v>2693</v>
      </c>
      <c r="K3921">
        <v>0</v>
      </c>
      <c r="M3921">
        <v>0</v>
      </c>
      <c r="O3921">
        <v>0</v>
      </c>
    </row>
    <row r="3922" spans="3:15" x14ac:dyDescent="0.3">
      <c r="C3922" t="s">
        <v>1807</v>
      </c>
      <c r="D3922" t="s">
        <v>366</v>
      </c>
      <c r="E3922">
        <v>51014817</v>
      </c>
      <c r="H3922" t="s">
        <v>2694</v>
      </c>
      <c r="K3922">
        <v>0</v>
      </c>
      <c r="M3922">
        <v>0</v>
      </c>
      <c r="O3922">
        <v>0</v>
      </c>
    </row>
    <row r="3923" spans="3:15" x14ac:dyDescent="0.3">
      <c r="C3923" t="s">
        <v>1807</v>
      </c>
      <c r="D3923" t="s">
        <v>366</v>
      </c>
      <c r="E3923">
        <v>51014917</v>
      </c>
      <c r="H3923" t="s">
        <v>1783</v>
      </c>
      <c r="K3923">
        <v>0</v>
      </c>
      <c r="M3923">
        <v>0</v>
      </c>
      <c r="O3923">
        <v>0</v>
      </c>
    </row>
    <row r="3924" spans="3:15" x14ac:dyDescent="0.3">
      <c r="C3924" t="s">
        <v>1807</v>
      </c>
      <c r="D3924" t="s">
        <v>366</v>
      </c>
      <c r="E3924">
        <v>51015017</v>
      </c>
      <c r="H3924" t="s">
        <v>2380</v>
      </c>
      <c r="K3924">
        <v>0</v>
      </c>
      <c r="M3924">
        <v>0</v>
      </c>
      <c r="O3924">
        <v>0</v>
      </c>
    </row>
    <row r="3925" spans="3:15" x14ac:dyDescent="0.3">
      <c r="C3925" t="s">
        <v>1807</v>
      </c>
      <c r="D3925" t="s">
        <v>366</v>
      </c>
      <c r="E3925">
        <v>51015117</v>
      </c>
      <c r="H3925" t="s">
        <v>2695</v>
      </c>
      <c r="K3925">
        <v>0</v>
      </c>
      <c r="M3925">
        <v>0</v>
      </c>
      <c r="O3925">
        <v>0</v>
      </c>
    </row>
    <row r="3926" spans="3:15" x14ac:dyDescent="0.3">
      <c r="C3926" t="s">
        <v>1807</v>
      </c>
      <c r="D3926" t="s">
        <v>366</v>
      </c>
      <c r="E3926">
        <v>51015217</v>
      </c>
      <c r="H3926" t="s">
        <v>2696</v>
      </c>
      <c r="K3926">
        <v>0</v>
      </c>
      <c r="M3926">
        <v>0</v>
      </c>
      <c r="O3926">
        <v>0</v>
      </c>
    </row>
    <row r="3927" spans="3:15" x14ac:dyDescent="0.3">
      <c r="C3927" t="s">
        <v>1807</v>
      </c>
      <c r="D3927" t="s">
        <v>366</v>
      </c>
      <c r="E3927">
        <v>51015317</v>
      </c>
      <c r="H3927" t="s">
        <v>2375</v>
      </c>
      <c r="K3927">
        <v>0</v>
      </c>
      <c r="M3927">
        <v>0</v>
      </c>
      <c r="O3927">
        <v>0</v>
      </c>
    </row>
    <row r="3928" spans="3:15" x14ac:dyDescent="0.3">
      <c r="C3928" t="s">
        <v>1807</v>
      </c>
      <c r="D3928" t="s">
        <v>366</v>
      </c>
      <c r="E3928">
        <v>51015417</v>
      </c>
      <c r="H3928" t="s">
        <v>2376</v>
      </c>
      <c r="K3928">
        <v>0</v>
      </c>
      <c r="M3928">
        <v>0</v>
      </c>
      <c r="O3928">
        <v>0</v>
      </c>
    </row>
    <row r="3929" spans="3:15" x14ac:dyDescent="0.3">
      <c r="C3929" t="s">
        <v>1807</v>
      </c>
      <c r="D3929" t="s">
        <v>366</v>
      </c>
      <c r="E3929">
        <v>51015517</v>
      </c>
      <c r="H3929" t="s">
        <v>2697</v>
      </c>
      <c r="K3929">
        <v>0</v>
      </c>
      <c r="M3929">
        <v>0</v>
      </c>
      <c r="O3929">
        <v>0</v>
      </c>
    </row>
    <row r="3930" spans="3:15" x14ac:dyDescent="0.3">
      <c r="C3930" t="s">
        <v>1807</v>
      </c>
      <c r="D3930" t="s">
        <v>366</v>
      </c>
      <c r="E3930">
        <v>51015617</v>
      </c>
      <c r="H3930" t="s">
        <v>1577</v>
      </c>
      <c r="K3930">
        <v>0</v>
      </c>
      <c r="M3930">
        <v>0</v>
      </c>
      <c r="O3930">
        <v>0</v>
      </c>
    </row>
    <row r="3931" spans="3:15" x14ac:dyDescent="0.3">
      <c r="C3931" t="s">
        <v>1807</v>
      </c>
      <c r="D3931" t="s">
        <v>366</v>
      </c>
      <c r="E3931">
        <v>51020017</v>
      </c>
      <c r="H3931" t="s">
        <v>1613</v>
      </c>
      <c r="K3931">
        <v>0</v>
      </c>
      <c r="M3931">
        <v>0</v>
      </c>
      <c r="O3931">
        <v>0</v>
      </c>
    </row>
    <row r="3932" spans="3:15" x14ac:dyDescent="0.3">
      <c r="C3932" t="s">
        <v>1807</v>
      </c>
      <c r="D3932" t="s">
        <v>366</v>
      </c>
      <c r="E3932">
        <v>51020217</v>
      </c>
      <c r="H3932" t="s">
        <v>1615</v>
      </c>
      <c r="K3932">
        <v>0</v>
      </c>
      <c r="M3932">
        <v>0</v>
      </c>
      <c r="O3932">
        <v>0</v>
      </c>
    </row>
    <row r="3933" spans="3:15" x14ac:dyDescent="0.3">
      <c r="C3933" t="s">
        <v>1807</v>
      </c>
      <c r="D3933" t="s">
        <v>366</v>
      </c>
      <c r="E3933">
        <v>51020317</v>
      </c>
      <c r="H3933" t="s">
        <v>1616</v>
      </c>
      <c r="K3933">
        <v>0</v>
      </c>
      <c r="M3933">
        <v>0</v>
      </c>
      <c r="O3933">
        <v>0</v>
      </c>
    </row>
    <row r="3934" spans="3:15" x14ac:dyDescent="0.3">
      <c r="C3934" t="s">
        <v>1807</v>
      </c>
      <c r="D3934" t="s">
        <v>366</v>
      </c>
      <c r="E3934">
        <v>51020417</v>
      </c>
      <c r="H3934" t="s">
        <v>1617</v>
      </c>
      <c r="K3934">
        <v>0</v>
      </c>
      <c r="M3934">
        <v>0</v>
      </c>
      <c r="O3934">
        <v>0</v>
      </c>
    </row>
    <row r="3935" spans="3:15" x14ac:dyDescent="0.3">
      <c r="C3935" t="s">
        <v>1807</v>
      </c>
      <c r="D3935" t="s">
        <v>366</v>
      </c>
      <c r="E3935">
        <v>51020517</v>
      </c>
      <c r="H3935" t="s">
        <v>1618</v>
      </c>
      <c r="K3935">
        <v>0</v>
      </c>
      <c r="M3935">
        <v>0</v>
      </c>
      <c r="O3935">
        <v>0</v>
      </c>
    </row>
    <row r="3936" spans="3:15" x14ac:dyDescent="0.3">
      <c r="C3936" t="s">
        <v>1807</v>
      </c>
      <c r="D3936" t="s">
        <v>366</v>
      </c>
      <c r="E3936">
        <v>51020617</v>
      </c>
      <c r="H3936" t="s">
        <v>1619</v>
      </c>
      <c r="K3936">
        <v>0</v>
      </c>
      <c r="M3936">
        <v>0</v>
      </c>
      <c r="O3936">
        <v>0</v>
      </c>
    </row>
    <row r="3937" spans="3:15" x14ac:dyDescent="0.3">
      <c r="C3937" t="s">
        <v>1807</v>
      </c>
      <c r="D3937" t="s">
        <v>366</v>
      </c>
      <c r="E3937">
        <v>51020717</v>
      </c>
      <c r="H3937" t="s">
        <v>1620</v>
      </c>
      <c r="K3937">
        <v>0</v>
      </c>
      <c r="M3937">
        <v>0</v>
      </c>
      <c r="O3937">
        <v>0</v>
      </c>
    </row>
    <row r="3938" spans="3:15" x14ac:dyDescent="0.3">
      <c r="C3938" t="s">
        <v>1807</v>
      </c>
      <c r="D3938" t="s">
        <v>366</v>
      </c>
      <c r="E3938">
        <v>51020817</v>
      </c>
      <c r="H3938" t="s">
        <v>2382</v>
      </c>
      <c r="K3938">
        <v>0</v>
      </c>
      <c r="M3938">
        <v>0</v>
      </c>
      <c r="O3938">
        <v>0</v>
      </c>
    </row>
    <row r="3939" spans="3:15" x14ac:dyDescent="0.3">
      <c r="C3939" t="s">
        <v>1807</v>
      </c>
      <c r="D3939" t="s">
        <v>366</v>
      </c>
      <c r="E3939">
        <v>51020917</v>
      </c>
      <c r="H3939" t="s">
        <v>2383</v>
      </c>
      <c r="K3939">
        <v>0</v>
      </c>
      <c r="M3939">
        <v>0</v>
      </c>
      <c r="O3939">
        <v>0</v>
      </c>
    </row>
    <row r="3940" spans="3:15" x14ac:dyDescent="0.3">
      <c r="C3940" t="s">
        <v>1807</v>
      </c>
      <c r="D3940" t="s">
        <v>366</v>
      </c>
      <c r="E3940">
        <v>51021017</v>
      </c>
      <c r="H3940" t="s">
        <v>2384</v>
      </c>
      <c r="K3940">
        <v>0</v>
      </c>
      <c r="M3940">
        <v>0</v>
      </c>
      <c r="O3940">
        <v>0</v>
      </c>
    </row>
    <row r="3941" spans="3:15" x14ac:dyDescent="0.3">
      <c r="C3941" t="s">
        <v>1807</v>
      </c>
      <c r="D3941" t="s">
        <v>366</v>
      </c>
      <c r="E3941">
        <v>51021117</v>
      </c>
      <c r="H3941" t="s">
        <v>2385</v>
      </c>
      <c r="K3941">
        <v>0</v>
      </c>
      <c r="M3941">
        <v>0</v>
      </c>
      <c r="O3941">
        <v>0</v>
      </c>
    </row>
    <row r="3942" spans="3:15" x14ac:dyDescent="0.3">
      <c r="C3942" t="s">
        <v>1807</v>
      </c>
      <c r="D3942" t="s">
        <v>366</v>
      </c>
      <c r="E3942">
        <v>51021317</v>
      </c>
      <c r="H3942" t="s">
        <v>2386</v>
      </c>
      <c r="K3942">
        <v>0</v>
      </c>
      <c r="M3942">
        <v>0</v>
      </c>
      <c r="O3942">
        <v>0</v>
      </c>
    </row>
    <row r="3943" spans="3:15" x14ac:dyDescent="0.3">
      <c r="C3943" t="s">
        <v>1807</v>
      </c>
      <c r="D3943" t="s">
        <v>366</v>
      </c>
      <c r="E3943">
        <v>51021417</v>
      </c>
      <c r="H3943" t="s">
        <v>2387</v>
      </c>
      <c r="K3943">
        <v>0</v>
      </c>
      <c r="M3943">
        <v>0</v>
      </c>
      <c r="O3943">
        <v>0</v>
      </c>
    </row>
    <row r="3944" spans="3:15" x14ac:dyDescent="0.3">
      <c r="C3944" t="s">
        <v>1807</v>
      </c>
      <c r="D3944" t="s">
        <v>366</v>
      </c>
      <c r="E3944">
        <v>51021517</v>
      </c>
      <c r="H3944" t="s">
        <v>2388</v>
      </c>
      <c r="K3944">
        <v>0</v>
      </c>
      <c r="M3944">
        <v>0</v>
      </c>
      <c r="O3944">
        <v>0</v>
      </c>
    </row>
    <row r="3945" spans="3:15" x14ac:dyDescent="0.3">
      <c r="C3945" t="s">
        <v>1807</v>
      </c>
      <c r="D3945" t="s">
        <v>366</v>
      </c>
      <c r="E3945">
        <v>51021617</v>
      </c>
      <c r="H3945" t="s">
        <v>2377</v>
      </c>
      <c r="K3945">
        <v>0</v>
      </c>
      <c r="M3945">
        <v>0</v>
      </c>
      <c r="O3945">
        <v>0</v>
      </c>
    </row>
    <row r="3946" spans="3:15" x14ac:dyDescent="0.3">
      <c r="C3946" t="s">
        <v>1807</v>
      </c>
      <c r="D3946" t="s">
        <v>366</v>
      </c>
      <c r="E3946">
        <v>51021817</v>
      </c>
      <c r="H3946" t="s">
        <v>2389</v>
      </c>
      <c r="K3946">
        <v>0</v>
      </c>
      <c r="M3946">
        <v>0</v>
      </c>
      <c r="O3946">
        <v>0</v>
      </c>
    </row>
    <row r="3947" spans="3:15" x14ac:dyDescent="0.3">
      <c r="C3947" t="s">
        <v>1807</v>
      </c>
      <c r="D3947" t="s">
        <v>366</v>
      </c>
      <c r="E3947">
        <v>51021917</v>
      </c>
      <c r="H3947" t="s">
        <v>2390</v>
      </c>
      <c r="K3947">
        <v>0</v>
      </c>
      <c r="M3947">
        <v>0</v>
      </c>
      <c r="O3947">
        <v>0</v>
      </c>
    </row>
    <row r="3948" spans="3:15" x14ac:dyDescent="0.3">
      <c r="C3948" t="s">
        <v>1807</v>
      </c>
      <c r="D3948" t="s">
        <v>366</v>
      </c>
      <c r="E3948">
        <v>51022017</v>
      </c>
      <c r="H3948" t="s">
        <v>2378</v>
      </c>
      <c r="K3948">
        <v>0</v>
      </c>
      <c r="M3948">
        <v>0</v>
      </c>
      <c r="O3948">
        <v>0</v>
      </c>
    </row>
    <row r="3949" spans="3:15" x14ac:dyDescent="0.3">
      <c r="C3949" t="s">
        <v>1807</v>
      </c>
      <c r="D3949" t="s">
        <v>366</v>
      </c>
      <c r="E3949">
        <v>51022117</v>
      </c>
      <c r="H3949" t="s">
        <v>2379</v>
      </c>
      <c r="K3949">
        <v>0</v>
      </c>
      <c r="M3949">
        <v>0</v>
      </c>
      <c r="O3949">
        <v>0</v>
      </c>
    </row>
    <row r="3950" spans="3:15" x14ac:dyDescent="0.3">
      <c r="C3950" t="s">
        <v>1807</v>
      </c>
      <c r="D3950" t="s">
        <v>366</v>
      </c>
      <c r="E3950">
        <v>51022317</v>
      </c>
      <c r="H3950" t="s">
        <v>2408</v>
      </c>
      <c r="K3950">
        <v>0</v>
      </c>
      <c r="M3950">
        <v>0</v>
      </c>
      <c r="O3950">
        <v>0</v>
      </c>
    </row>
    <row r="3951" spans="3:15" x14ac:dyDescent="0.3">
      <c r="C3951" t="s">
        <v>1807</v>
      </c>
      <c r="D3951" t="s">
        <v>366</v>
      </c>
      <c r="E3951">
        <v>51030017</v>
      </c>
      <c r="H3951" t="s">
        <v>1621</v>
      </c>
      <c r="K3951">
        <v>0</v>
      </c>
      <c r="M3951">
        <v>0</v>
      </c>
      <c r="O3951">
        <v>0</v>
      </c>
    </row>
    <row r="3952" spans="3:15" x14ac:dyDescent="0.3">
      <c r="C3952" t="s">
        <v>1807</v>
      </c>
      <c r="D3952" t="s">
        <v>366</v>
      </c>
      <c r="E3952">
        <v>51030117</v>
      </c>
      <c r="H3952" t="s">
        <v>1621</v>
      </c>
      <c r="K3952">
        <v>0</v>
      </c>
      <c r="M3952">
        <v>0</v>
      </c>
      <c r="O3952">
        <v>0</v>
      </c>
    </row>
    <row r="3953" spans="3:15" x14ac:dyDescent="0.3">
      <c r="C3953" t="s">
        <v>1807</v>
      </c>
      <c r="D3953" t="s">
        <v>366</v>
      </c>
      <c r="E3953">
        <v>51030217</v>
      </c>
      <c r="H3953" t="s">
        <v>2409</v>
      </c>
      <c r="K3953">
        <v>0</v>
      </c>
      <c r="M3953">
        <v>0</v>
      </c>
      <c r="O3953">
        <v>0</v>
      </c>
    </row>
    <row r="3954" spans="3:15" x14ac:dyDescent="0.3">
      <c r="C3954" t="s">
        <v>1807</v>
      </c>
      <c r="D3954" t="s">
        <v>366</v>
      </c>
      <c r="E3954">
        <v>51030317</v>
      </c>
      <c r="H3954" t="s">
        <v>2410</v>
      </c>
      <c r="K3954">
        <v>0</v>
      </c>
      <c r="M3954">
        <v>0</v>
      </c>
      <c r="O3954">
        <v>0</v>
      </c>
    </row>
    <row r="3955" spans="3:15" x14ac:dyDescent="0.3">
      <c r="C3955" t="s">
        <v>1807</v>
      </c>
      <c r="D3955" t="s">
        <v>366</v>
      </c>
      <c r="E3955">
        <v>51030417</v>
      </c>
      <c r="H3955" t="s">
        <v>2411</v>
      </c>
      <c r="K3955">
        <v>0</v>
      </c>
      <c r="M3955">
        <v>0</v>
      </c>
      <c r="O3955">
        <v>0</v>
      </c>
    </row>
    <row r="3956" spans="3:15" x14ac:dyDescent="0.3">
      <c r="C3956" t="s">
        <v>1807</v>
      </c>
      <c r="D3956" t="s">
        <v>366</v>
      </c>
      <c r="E3956">
        <v>51030517</v>
      </c>
      <c r="H3956" t="s">
        <v>2411</v>
      </c>
      <c r="K3956">
        <v>0</v>
      </c>
      <c r="M3956">
        <v>0</v>
      </c>
      <c r="O3956">
        <v>0</v>
      </c>
    </row>
    <row r="3957" spans="3:15" x14ac:dyDescent="0.3">
      <c r="C3957" t="s">
        <v>1807</v>
      </c>
      <c r="D3957" t="s">
        <v>366</v>
      </c>
      <c r="E3957">
        <v>51040017</v>
      </c>
      <c r="H3957" t="s">
        <v>1623</v>
      </c>
      <c r="K3957">
        <v>0</v>
      </c>
      <c r="M3957">
        <v>0</v>
      </c>
      <c r="O3957">
        <v>0</v>
      </c>
    </row>
    <row r="3958" spans="3:15" x14ac:dyDescent="0.3">
      <c r="C3958" t="s">
        <v>1807</v>
      </c>
      <c r="D3958" t="s">
        <v>366</v>
      </c>
      <c r="E3958">
        <v>51040117</v>
      </c>
      <c r="H3958" t="s">
        <v>1624</v>
      </c>
      <c r="K3958">
        <v>0</v>
      </c>
      <c r="M3958">
        <v>0</v>
      </c>
      <c r="O3958">
        <v>0</v>
      </c>
    </row>
    <row r="3959" spans="3:15" x14ac:dyDescent="0.3">
      <c r="C3959" t="s">
        <v>1807</v>
      </c>
      <c r="D3959" t="s">
        <v>366</v>
      </c>
      <c r="E3959">
        <v>51040217</v>
      </c>
      <c r="H3959" t="s">
        <v>1625</v>
      </c>
      <c r="K3959">
        <v>0</v>
      </c>
      <c r="M3959">
        <v>0</v>
      </c>
      <c r="O3959">
        <v>0</v>
      </c>
    </row>
    <row r="3960" spans="3:15" x14ac:dyDescent="0.3">
      <c r="C3960" t="s">
        <v>1807</v>
      </c>
      <c r="D3960" t="s">
        <v>366</v>
      </c>
      <c r="E3960">
        <v>51040317</v>
      </c>
      <c r="H3960" t="s">
        <v>1626</v>
      </c>
      <c r="K3960">
        <v>0</v>
      </c>
      <c r="M3960">
        <v>0</v>
      </c>
      <c r="O3960">
        <v>0</v>
      </c>
    </row>
    <row r="3961" spans="3:15" x14ac:dyDescent="0.3">
      <c r="C3961" t="s">
        <v>1807</v>
      </c>
      <c r="D3961" t="s">
        <v>366</v>
      </c>
      <c r="E3961">
        <v>51040417</v>
      </c>
      <c r="H3961" t="s">
        <v>1627</v>
      </c>
      <c r="K3961">
        <v>0</v>
      </c>
      <c r="M3961">
        <v>0</v>
      </c>
      <c r="O3961">
        <v>0</v>
      </c>
    </row>
    <row r="3962" spans="3:15" x14ac:dyDescent="0.3">
      <c r="C3962" t="s">
        <v>1807</v>
      </c>
      <c r="D3962" t="s">
        <v>366</v>
      </c>
      <c r="E3962">
        <v>51040517</v>
      </c>
      <c r="H3962" t="s">
        <v>1628</v>
      </c>
      <c r="K3962">
        <v>0</v>
      </c>
      <c r="M3962">
        <v>0</v>
      </c>
      <c r="O3962">
        <v>0</v>
      </c>
    </row>
    <row r="3963" spans="3:15" x14ac:dyDescent="0.3">
      <c r="C3963" t="s">
        <v>1807</v>
      </c>
      <c r="D3963" t="s">
        <v>366</v>
      </c>
      <c r="E3963">
        <v>51040617</v>
      </c>
      <c r="H3963" t="s">
        <v>1629</v>
      </c>
      <c r="K3963">
        <v>0</v>
      </c>
      <c r="M3963">
        <v>0</v>
      </c>
      <c r="O3963">
        <v>0</v>
      </c>
    </row>
    <row r="3964" spans="3:15" x14ac:dyDescent="0.3">
      <c r="C3964" t="s">
        <v>1807</v>
      </c>
      <c r="D3964" t="s">
        <v>366</v>
      </c>
      <c r="E3964">
        <v>51040717</v>
      </c>
      <c r="H3964" t="s">
        <v>1674</v>
      </c>
      <c r="K3964">
        <v>0</v>
      </c>
      <c r="M3964">
        <v>0</v>
      </c>
      <c r="O3964">
        <v>0</v>
      </c>
    </row>
    <row r="3965" spans="3:15" x14ac:dyDescent="0.3">
      <c r="C3965" t="s">
        <v>1807</v>
      </c>
      <c r="D3965" t="s">
        <v>366</v>
      </c>
      <c r="E3965">
        <v>51050017</v>
      </c>
      <c r="H3965" t="s">
        <v>1630</v>
      </c>
      <c r="K3965">
        <v>0</v>
      </c>
      <c r="M3965">
        <v>0</v>
      </c>
      <c r="O3965">
        <v>0</v>
      </c>
    </row>
    <row r="3966" spans="3:15" x14ac:dyDescent="0.3">
      <c r="C3966" t="s">
        <v>1807</v>
      </c>
      <c r="D3966" t="s">
        <v>366</v>
      </c>
      <c r="E3966">
        <v>51050117</v>
      </c>
      <c r="H3966" t="s">
        <v>1631</v>
      </c>
      <c r="K3966">
        <v>0</v>
      </c>
      <c r="M3966">
        <v>0</v>
      </c>
      <c r="O3966">
        <v>0</v>
      </c>
    </row>
    <row r="3967" spans="3:15" x14ac:dyDescent="0.3">
      <c r="C3967" t="s">
        <v>1807</v>
      </c>
      <c r="D3967" t="s">
        <v>366</v>
      </c>
      <c r="E3967">
        <v>51050217</v>
      </c>
      <c r="H3967" t="s">
        <v>1632</v>
      </c>
      <c r="K3967">
        <v>0</v>
      </c>
      <c r="M3967">
        <v>0</v>
      </c>
      <c r="O3967">
        <v>0</v>
      </c>
    </row>
    <row r="3968" spans="3:15" x14ac:dyDescent="0.3">
      <c r="C3968" t="s">
        <v>1807</v>
      </c>
      <c r="D3968" t="s">
        <v>366</v>
      </c>
      <c r="E3968">
        <v>51050417</v>
      </c>
      <c r="H3968" t="s">
        <v>1634</v>
      </c>
      <c r="K3968">
        <v>0</v>
      </c>
      <c r="M3968">
        <v>0</v>
      </c>
      <c r="O3968">
        <v>0</v>
      </c>
    </row>
    <row r="3969" spans="3:15" x14ac:dyDescent="0.3">
      <c r="C3969" t="s">
        <v>1807</v>
      </c>
      <c r="D3969" t="s">
        <v>366</v>
      </c>
      <c r="E3969">
        <v>51050517</v>
      </c>
      <c r="H3969" t="s">
        <v>1799</v>
      </c>
      <c r="K3969">
        <v>0</v>
      </c>
      <c r="M3969">
        <v>0</v>
      </c>
      <c r="O3969">
        <v>0</v>
      </c>
    </row>
    <row r="3970" spans="3:15" x14ac:dyDescent="0.3">
      <c r="C3970" t="s">
        <v>1807</v>
      </c>
      <c r="D3970" t="s">
        <v>366</v>
      </c>
      <c r="E3970">
        <v>51050617</v>
      </c>
      <c r="H3970" t="s">
        <v>1636</v>
      </c>
      <c r="K3970">
        <v>0</v>
      </c>
      <c r="M3970">
        <v>0</v>
      </c>
      <c r="O3970">
        <v>0</v>
      </c>
    </row>
    <row r="3971" spans="3:15" x14ac:dyDescent="0.3">
      <c r="C3971" t="s">
        <v>1807</v>
      </c>
      <c r="D3971" t="s">
        <v>366</v>
      </c>
      <c r="E3971">
        <v>51050717</v>
      </c>
      <c r="H3971" t="s">
        <v>2698</v>
      </c>
      <c r="K3971">
        <v>0</v>
      </c>
      <c r="M3971">
        <v>0</v>
      </c>
      <c r="O3971">
        <v>0</v>
      </c>
    </row>
    <row r="3972" spans="3:15" x14ac:dyDescent="0.3">
      <c r="C3972" t="s">
        <v>1807</v>
      </c>
      <c r="D3972" t="s">
        <v>366</v>
      </c>
      <c r="E3972">
        <v>51050817</v>
      </c>
      <c r="H3972" t="s">
        <v>2392</v>
      </c>
      <c r="K3972">
        <v>0</v>
      </c>
      <c r="M3972">
        <v>0</v>
      </c>
      <c r="O3972">
        <v>0</v>
      </c>
    </row>
    <row r="3973" spans="3:15" x14ac:dyDescent="0.3">
      <c r="C3973" t="s">
        <v>1807</v>
      </c>
      <c r="D3973" t="s">
        <v>366</v>
      </c>
      <c r="E3973">
        <v>51050917</v>
      </c>
      <c r="H3973" t="s">
        <v>2413</v>
      </c>
      <c r="K3973">
        <v>0</v>
      </c>
      <c r="M3973">
        <v>0</v>
      </c>
      <c r="O3973">
        <v>0</v>
      </c>
    </row>
    <row r="3974" spans="3:15" x14ac:dyDescent="0.3">
      <c r="C3974" t="s">
        <v>1807</v>
      </c>
      <c r="D3974" t="s">
        <v>366</v>
      </c>
      <c r="E3974">
        <v>51051017</v>
      </c>
      <c r="H3974" t="s">
        <v>1676</v>
      </c>
      <c r="K3974">
        <v>0</v>
      </c>
      <c r="M3974">
        <v>0</v>
      </c>
      <c r="O3974">
        <v>0</v>
      </c>
    </row>
    <row r="3975" spans="3:15" x14ac:dyDescent="0.3">
      <c r="C3975" t="s">
        <v>1807</v>
      </c>
      <c r="D3975" t="s">
        <v>366</v>
      </c>
      <c r="E3975">
        <v>51051117</v>
      </c>
      <c r="H3975" t="s">
        <v>2699</v>
      </c>
      <c r="K3975">
        <v>0</v>
      </c>
      <c r="M3975">
        <v>0</v>
      </c>
      <c r="O3975">
        <v>0</v>
      </c>
    </row>
    <row r="3976" spans="3:15" x14ac:dyDescent="0.3">
      <c r="C3976" t="s">
        <v>1807</v>
      </c>
      <c r="D3976" t="s">
        <v>366</v>
      </c>
      <c r="E3976">
        <v>51051217</v>
      </c>
      <c r="H3976" t="s">
        <v>1784</v>
      </c>
      <c r="K3976">
        <v>0</v>
      </c>
      <c r="M3976">
        <v>0</v>
      </c>
      <c r="O3976">
        <v>0</v>
      </c>
    </row>
    <row r="3977" spans="3:15" x14ac:dyDescent="0.3">
      <c r="C3977" t="s">
        <v>1807</v>
      </c>
      <c r="D3977" t="s">
        <v>366</v>
      </c>
      <c r="E3977">
        <v>51060017</v>
      </c>
      <c r="H3977" t="s">
        <v>1637</v>
      </c>
      <c r="K3977">
        <v>0</v>
      </c>
      <c r="M3977">
        <v>0</v>
      </c>
      <c r="O3977">
        <v>0</v>
      </c>
    </row>
    <row r="3978" spans="3:15" x14ac:dyDescent="0.3">
      <c r="C3978" t="s">
        <v>1807</v>
      </c>
      <c r="D3978" t="s">
        <v>366</v>
      </c>
      <c r="E3978">
        <v>51060117</v>
      </c>
      <c r="H3978" t="s">
        <v>2700</v>
      </c>
      <c r="K3978">
        <v>0</v>
      </c>
      <c r="M3978">
        <v>0</v>
      </c>
      <c r="O3978">
        <v>0</v>
      </c>
    </row>
    <row r="3979" spans="3:15" x14ac:dyDescent="0.3">
      <c r="C3979" t="s">
        <v>1807</v>
      </c>
      <c r="D3979" t="s">
        <v>366</v>
      </c>
      <c r="E3979">
        <v>51060317</v>
      </c>
      <c r="H3979" t="s">
        <v>1640</v>
      </c>
      <c r="K3979">
        <v>0</v>
      </c>
      <c r="M3979">
        <v>0</v>
      </c>
      <c r="O3979">
        <v>0</v>
      </c>
    </row>
    <row r="3980" spans="3:15" x14ac:dyDescent="0.3">
      <c r="C3980" t="s">
        <v>1807</v>
      </c>
      <c r="D3980" t="s">
        <v>366</v>
      </c>
      <c r="E3980">
        <v>51060417</v>
      </c>
      <c r="H3980" t="s">
        <v>1641</v>
      </c>
      <c r="K3980">
        <v>0</v>
      </c>
      <c r="M3980">
        <v>0</v>
      </c>
      <c r="O3980">
        <v>0</v>
      </c>
    </row>
    <row r="3981" spans="3:15" x14ac:dyDescent="0.3">
      <c r="C3981" t="s">
        <v>1807</v>
      </c>
      <c r="D3981" t="s">
        <v>366</v>
      </c>
      <c r="E3981">
        <v>51060517</v>
      </c>
      <c r="H3981" t="s">
        <v>1642</v>
      </c>
      <c r="K3981">
        <v>0</v>
      </c>
      <c r="M3981">
        <v>0</v>
      </c>
      <c r="O3981">
        <v>0</v>
      </c>
    </row>
    <row r="3982" spans="3:15" x14ac:dyDescent="0.3">
      <c r="C3982" t="s">
        <v>1807</v>
      </c>
      <c r="D3982" t="s">
        <v>366</v>
      </c>
      <c r="E3982">
        <v>51060717</v>
      </c>
      <c r="H3982" t="s">
        <v>2433</v>
      </c>
      <c r="K3982">
        <v>0</v>
      </c>
      <c r="M3982">
        <v>0</v>
      </c>
      <c r="O3982">
        <v>0</v>
      </c>
    </row>
    <row r="3983" spans="3:15" x14ac:dyDescent="0.3">
      <c r="C3983" t="s">
        <v>1807</v>
      </c>
      <c r="D3983" t="s">
        <v>366</v>
      </c>
      <c r="E3983">
        <v>51060817</v>
      </c>
      <c r="H3983" t="s">
        <v>2393</v>
      </c>
      <c r="K3983">
        <v>0</v>
      </c>
      <c r="M3983">
        <v>0</v>
      </c>
      <c r="O3983">
        <v>0</v>
      </c>
    </row>
    <row r="3984" spans="3:15" x14ac:dyDescent="0.3">
      <c r="C3984" t="s">
        <v>1807</v>
      </c>
      <c r="D3984" t="s">
        <v>366</v>
      </c>
      <c r="E3984">
        <v>51060917</v>
      </c>
      <c r="H3984" t="s">
        <v>2394</v>
      </c>
      <c r="K3984">
        <v>0</v>
      </c>
      <c r="M3984">
        <v>0</v>
      </c>
      <c r="O3984">
        <v>0</v>
      </c>
    </row>
    <row r="3985" spans="3:15" x14ac:dyDescent="0.3">
      <c r="C3985" t="s">
        <v>1807</v>
      </c>
      <c r="D3985" t="s">
        <v>366</v>
      </c>
      <c r="E3985">
        <v>51061017</v>
      </c>
      <c r="H3985" t="s">
        <v>2395</v>
      </c>
      <c r="K3985">
        <v>0</v>
      </c>
      <c r="M3985">
        <v>0</v>
      </c>
      <c r="O3985">
        <v>0</v>
      </c>
    </row>
    <row r="3986" spans="3:15" x14ac:dyDescent="0.3">
      <c r="C3986" t="s">
        <v>1807</v>
      </c>
      <c r="D3986" t="s">
        <v>366</v>
      </c>
      <c r="E3986">
        <v>51061117</v>
      </c>
      <c r="H3986" t="s">
        <v>2415</v>
      </c>
      <c r="K3986">
        <v>0</v>
      </c>
      <c r="M3986">
        <v>0</v>
      </c>
      <c r="O3986">
        <v>0</v>
      </c>
    </row>
    <row r="3987" spans="3:15" x14ac:dyDescent="0.3">
      <c r="C3987" t="s">
        <v>1807</v>
      </c>
      <c r="D3987" t="s">
        <v>366</v>
      </c>
      <c r="E3987">
        <v>51061217</v>
      </c>
      <c r="H3987" t="s">
        <v>2701</v>
      </c>
      <c r="K3987">
        <v>0</v>
      </c>
      <c r="M3987">
        <v>0</v>
      </c>
      <c r="O3987">
        <v>0</v>
      </c>
    </row>
    <row r="3988" spans="3:15" x14ac:dyDescent="0.3">
      <c r="C3988" t="s">
        <v>1807</v>
      </c>
      <c r="D3988" t="s">
        <v>366</v>
      </c>
      <c r="E3988">
        <v>51061317</v>
      </c>
      <c r="H3988" t="s">
        <v>2417</v>
      </c>
      <c r="K3988">
        <v>0</v>
      </c>
      <c r="M3988">
        <v>0</v>
      </c>
      <c r="O3988">
        <v>0</v>
      </c>
    </row>
    <row r="3989" spans="3:15" x14ac:dyDescent="0.3">
      <c r="C3989" t="s">
        <v>1807</v>
      </c>
      <c r="D3989" t="s">
        <v>366</v>
      </c>
      <c r="E3989">
        <v>51070017</v>
      </c>
      <c r="H3989" t="s">
        <v>1643</v>
      </c>
      <c r="K3989">
        <v>0</v>
      </c>
      <c r="M3989">
        <v>0</v>
      </c>
      <c r="O3989">
        <v>0</v>
      </c>
    </row>
    <row r="3990" spans="3:15" x14ac:dyDescent="0.3">
      <c r="C3990" t="s">
        <v>1807</v>
      </c>
      <c r="D3990" t="s">
        <v>366</v>
      </c>
      <c r="E3990">
        <v>51070217</v>
      </c>
      <c r="H3990" t="s">
        <v>1644</v>
      </c>
      <c r="K3990">
        <v>0</v>
      </c>
      <c r="M3990">
        <v>0</v>
      </c>
      <c r="O3990">
        <v>0</v>
      </c>
    </row>
    <row r="3991" spans="3:15" x14ac:dyDescent="0.3">
      <c r="C3991" t="s">
        <v>1807</v>
      </c>
      <c r="D3991" t="s">
        <v>366</v>
      </c>
      <c r="E3991">
        <v>51070317</v>
      </c>
      <c r="H3991" t="s">
        <v>1645</v>
      </c>
      <c r="K3991">
        <v>0</v>
      </c>
      <c r="M3991">
        <v>0</v>
      </c>
      <c r="O3991">
        <v>0</v>
      </c>
    </row>
    <row r="3992" spans="3:15" x14ac:dyDescent="0.3">
      <c r="C3992" t="s">
        <v>1807</v>
      </c>
      <c r="D3992" t="s">
        <v>366</v>
      </c>
      <c r="E3992">
        <v>51070417</v>
      </c>
      <c r="H3992" t="s">
        <v>1646</v>
      </c>
      <c r="K3992">
        <v>0</v>
      </c>
      <c r="M3992">
        <v>0</v>
      </c>
      <c r="O3992">
        <v>0</v>
      </c>
    </row>
    <row r="3993" spans="3:15" x14ac:dyDescent="0.3">
      <c r="C3993" t="s">
        <v>1807</v>
      </c>
      <c r="D3993" t="s">
        <v>366</v>
      </c>
      <c r="E3993">
        <v>51070517</v>
      </c>
      <c r="H3993" t="s">
        <v>1647</v>
      </c>
      <c r="K3993">
        <v>0</v>
      </c>
      <c r="M3993">
        <v>0</v>
      </c>
      <c r="O3993">
        <v>0</v>
      </c>
    </row>
    <row r="3994" spans="3:15" x14ac:dyDescent="0.3">
      <c r="C3994" t="s">
        <v>1807</v>
      </c>
      <c r="D3994" t="s">
        <v>366</v>
      </c>
      <c r="E3994">
        <v>51080017</v>
      </c>
      <c r="H3994" t="s">
        <v>1648</v>
      </c>
      <c r="K3994">
        <v>0</v>
      </c>
      <c r="M3994">
        <v>0</v>
      </c>
      <c r="O3994">
        <v>0</v>
      </c>
    </row>
    <row r="3995" spans="3:15" x14ac:dyDescent="0.3">
      <c r="C3995" t="s">
        <v>1807</v>
      </c>
      <c r="D3995" t="s">
        <v>366</v>
      </c>
      <c r="E3995">
        <v>51080117</v>
      </c>
      <c r="H3995" t="s">
        <v>1649</v>
      </c>
      <c r="K3995">
        <v>0</v>
      </c>
      <c r="M3995">
        <v>0</v>
      </c>
      <c r="O3995">
        <v>0</v>
      </c>
    </row>
    <row r="3996" spans="3:15" x14ac:dyDescent="0.3">
      <c r="C3996" t="s">
        <v>1807</v>
      </c>
      <c r="D3996" t="s">
        <v>366</v>
      </c>
      <c r="E3996">
        <v>51080217</v>
      </c>
      <c r="H3996" t="s">
        <v>1650</v>
      </c>
      <c r="K3996">
        <v>0</v>
      </c>
      <c r="M3996">
        <v>0</v>
      </c>
      <c r="O3996">
        <v>0</v>
      </c>
    </row>
    <row r="3997" spans="3:15" x14ac:dyDescent="0.3">
      <c r="C3997" t="s">
        <v>1807</v>
      </c>
      <c r="D3997" t="s">
        <v>366</v>
      </c>
      <c r="E3997">
        <v>51080317</v>
      </c>
      <c r="H3997" t="s">
        <v>1651</v>
      </c>
      <c r="K3997">
        <v>0</v>
      </c>
      <c r="M3997">
        <v>0</v>
      </c>
      <c r="O3997">
        <v>0</v>
      </c>
    </row>
    <row r="3998" spans="3:15" x14ac:dyDescent="0.3">
      <c r="C3998" t="s">
        <v>1807</v>
      </c>
      <c r="D3998" t="s">
        <v>366</v>
      </c>
      <c r="E3998">
        <v>51087017</v>
      </c>
      <c r="H3998" t="s">
        <v>2396</v>
      </c>
      <c r="K3998">
        <v>0</v>
      </c>
      <c r="M3998">
        <v>0</v>
      </c>
      <c r="O3998">
        <v>0</v>
      </c>
    </row>
    <row r="3999" spans="3:15" x14ac:dyDescent="0.3">
      <c r="C3999" t="s">
        <v>1807</v>
      </c>
      <c r="D3999" t="s">
        <v>366</v>
      </c>
      <c r="E3999">
        <v>51087117</v>
      </c>
      <c r="H3999" t="s">
        <v>1670</v>
      </c>
      <c r="K3999">
        <v>0</v>
      </c>
      <c r="M3999">
        <v>0</v>
      </c>
      <c r="O3999">
        <v>0</v>
      </c>
    </row>
    <row r="4000" spans="3:15" x14ac:dyDescent="0.3">
      <c r="C4000" t="s">
        <v>1807</v>
      </c>
      <c r="D4000" t="s">
        <v>366</v>
      </c>
      <c r="E4000">
        <v>51090017</v>
      </c>
      <c r="H4000" t="s">
        <v>1652</v>
      </c>
      <c r="K4000">
        <v>0</v>
      </c>
      <c r="M4000">
        <v>0</v>
      </c>
      <c r="O4000">
        <v>0</v>
      </c>
    </row>
    <row r="4001" spans="3:15" x14ac:dyDescent="0.3">
      <c r="C4001" t="s">
        <v>1807</v>
      </c>
      <c r="D4001" t="s">
        <v>366</v>
      </c>
      <c r="E4001">
        <v>51090117</v>
      </c>
      <c r="H4001" t="s">
        <v>1653</v>
      </c>
      <c r="K4001">
        <v>0</v>
      </c>
      <c r="M4001">
        <v>0</v>
      </c>
      <c r="O4001">
        <v>0</v>
      </c>
    </row>
    <row r="4002" spans="3:15" x14ac:dyDescent="0.3">
      <c r="C4002" t="s">
        <v>1807</v>
      </c>
      <c r="D4002" t="s">
        <v>366</v>
      </c>
      <c r="E4002">
        <v>51090217</v>
      </c>
      <c r="H4002" t="s">
        <v>1654</v>
      </c>
      <c r="K4002">
        <v>0</v>
      </c>
      <c r="M4002">
        <v>0</v>
      </c>
      <c r="O4002">
        <v>0</v>
      </c>
    </row>
    <row r="4003" spans="3:15" x14ac:dyDescent="0.3">
      <c r="C4003" t="s">
        <v>1807</v>
      </c>
      <c r="D4003" t="s">
        <v>366</v>
      </c>
      <c r="E4003">
        <v>51110017</v>
      </c>
      <c r="H4003" t="s">
        <v>2702</v>
      </c>
      <c r="K4003">
        <v>0</v>
      </c>
      <c r="M4003">
        <v>0</v>
      </c>
      <c r="O4003">
        <v>0</v>
      </c>
    </row>
    <row r="4004" spans="3:15" x14ac:dyDescent="0.3">
      <c r="C4004" t="s">
        <v>1807</v>
      </c>
      <c r="D4004" t="s">
        <v>366</v>
      </c>
      <c r="E4004">
        <v>51110117</v>
      </c>
      <c r="H4004" t="s">
        <v>2703</v>
      </c>
      <c r="K4004">
        <v>0</v>
      </c>
      <c r="M4004">
        <v>0</v>
      </c>
      <c r="O4004">
        <v>0</v>
      </c>
    </row>
    <row r="4005" spans="3:15" x14ac:dyDescent="0.3">
      <c r="C4005" t="s">
        <v>1807</v>
      </c>
      <c r="D4005" t="s">
        <v>366</v>
      </c>
      <c r="E4005">
        <v>51110217</v>
      </c>
      <c r="H4005" t="s">
        <v>2704</v>
      </c>
      <c r="K4005">
        <v>0</v>
      </c>
      <c r="M4005">
        <v>0</v>
      </c>
      <c r="O4005">
        <v>0</v>
      </c>
    </row>
    <row r="4006" spans="3:15" x14ac:dyDescent="0.3">
      <c r="C4006" t="s">
        <v>1807</v>
      </c>
      <c r="D4006" t="s">
        <v>366</v>
      </c>
      <c r="E4006">
        <v>51110417</v>
      </c>
      <c r="H4006" t="s">
        <v>2705</v>
      </c>
      <c r="K4006">
        <v>0</v>
      </c>
      <c r="M4006">
        <v>0</v>
      </c>
      <c r="O4006">
        <v>0</v>
      </c>
    </row>
    <row r="4007" spans="3:15" x14ac:dyDescent="0.3">
      <c r="C4007" t="s">
        <v>1807</v>
      </c>
      <c r="D4007" t="s">
        <v>366</v>
      </c>
      <c r="E4007">
        <v>51110517</v>
      </c>
      <c r="H4007" t="s">
        <v>1660</v>
      </c>
      <c r="K4007">
        <v>0</v>
      </c>
      <c r="M4007">
        <v>0</v>
      </c>
      <c r="O4007">
        <v>0</v>
      </c>
    </row>
    <row r="4008" spans="3:15" x14ac:dyDescent="0.3">
      <c r="C4008" t="s">
        <v>1807</v>
      </c>
      <c r="D4008" t="s">
        <v>366</v>
      </c>
      <c r="E4008">
        <v>51110817</v>
      </c>
      <c r="H4008" t="s">
        <v>2706</v>
      </c>
      <c r="K4008">
        <v>0</v>
      </c>
      <c r="M4008">
        <v>0</v>
      </c>
      <c r="O4008">
        <v>0</v>
      </c>
    </row>
    <row r="4009" spans="3:15" x14ac:dyDescent="0.3">
      <c r="C4009" t="s">
        <v>1807</v>
      </c>
      <c r="D4009" t="s">
        <v>366</v>
      </c>
      <c r="E4009">
        <v>51120017</v>
      </c>
      <c r="H4009" t="s">
        <v>1664</v>
      </c>
      <c r="K4009">
        <v>0</v>
      </c>
      <c r="M4009">
        <v>0</v>
      </c>
      <c r="O4009">
        <v>0</v>
      </c>
    </row>
    <row r="4010" spans="3:15" x14ac:dyDescent="0.3">
      <c r="C4010" t="s">
        <v>1807</v>
      </c>
      <c r="D4010" t="s">
        <v>366</v>
      </c>
      <c r="E4010">
        <v>51120117</v>
      </c>
      <c r="H4010" t="s">
        <v>1665</v>
      </c>
      <c r="K4010">
        <v>0</v>
      </c>
      <c r="M4010">
        <v>0</v>
      </c>
      <c r="O4010">
        <v>0</v>
      </c>
    </row>
    <row r="4011" spans="3:15" x14ac:dyDescent="0.3">
      <c r="C4011" t="s">
        <v>1807</v>
      </c>
      <c r="D4011" t="s">
        <v>366</v>
      </c>
      <c r="E4011">
        <v>51120317</v>
      </c>
      <c r="H4011" t="s">
        <v>1671</v>
      </c>
      <c r="K4011">
        <v>0</v>
      </c>
      <c r="M4011">
        <v>0</v>
      </c>
      <c r="O4011">
        <v>0</v>
      </c>
    </row>
    <row r="4012" spans="3:15" x14ac:dyDescent="0.3">
      <c r="C4012" t="s">
        <v>1807</v>
      </c>
      <c r="D4012" t="s">
        <v>366</v>
      </c>
      <c r="E4012">
        <v>51120417</v>
      </c>
      <c r="H4012" t="s">
        <v>1668</v>
      </c>
      <c r="K4012">
        <v>0</v>
      </c>
      <c r="M4012">
        <v>0</v>
      </c>
      <c r="O4012">
        <v>0</v>
      </c>
    </row>
    <row r="4013" spans="3:15" x14ac:dyDescent="0.3">
      <c r="C4013" t="s">
        <v>1807</v>
      </c>
      <c r="D4013" t="s">
        <v>366</v>
      </c>
      <c r="E4013">
        <v>51120517</v>
      </c>
      <c r="H4013" t="s">
        <v>2399</v>
      </c>
      <c r="K4013">
        <v>0</v>
      </c>
      <c r="M4013">
        <v>0</v>
      </c>
      <c r="O4013">
        <v>0</v>
      </c>
    </row>
    <row r="4014" spans="3:15" x14ac:dyDescent="0.3">
      <c r="C4014" t="s">
        <v>1807</v>
      </c>
      <c r="D4014" t="s">
        <v>366</v>
      </c>
      <c r="E4014">
        <v>51120617</v>
      </c>
      <c r="H4014" t="s">
        <v>2435</v>
      </c>
      <c r="K4014">
        <v>0</v>
      </c>
      <c r="M4014">
        <v>0</v>
      </c>
      <c r="O4014">
        <v>0</v>
      </c>
    </row>
    <row r="4015" spans="3:15" x14ac:dyDescent="0.3">
      <c r="C4015" t="s">
        <v>1807</v>
      </c>
      <c r="D4015" t="s">
        <v>366</v>
      </c>
      <c r="E4015">
        <v>51120717</v>
      </c>
      <c r="H4015" t="s">
        <v>1678</v>
      </c>
      <c r="K4015">
        <v>0</v>
      </c>
      <c r="M4015">
        <v>0</v>
      </c>
      <c r="O4015">
        <v>0</v>
      </c>
    </row>
    <row r="4016" spans="3:15" x14ac:dyDescent="0.3">
      <c r="C4016" t="s">
        <v>1807</v>
      </c>
      <c r="D4016" t="s">
        <v>366</v>
      </c>
      <c r="E4016">
        <v>51120817</v>
      </c>
      <c r="H4016" t="s">
        <v>2400</v>
      </c>
      <c r="K4016">
        <v>0</v>
      </c>
      <c r="M4016">
        <v>0</v>
      </c>
      <c r="O4016">
        <v>0</v>
      </c>
    </row>
    <row r="4017" spans="3:18" x14ac:dyDescent="0.3">
      <c r="C4017" t="s">
        <v>1807</v>
      </c>
      <c r="D4017" t="s">
        <v>366</v>
      </c>
      <c r="E4017">
        <v>51120917</v>
      </c>
      <c r="H4017" t="s">
        <v>2401</v>
      </c>
      <c r="K4017">
        <v>0</v>
      </c>
      <c r="M4017">
        <v>0</v>
      </c>
      <c r="O4017">
        <v>0</v>
      </c>
    </row>
    <row r="4018" spans="3:18" x14ac:dyDescent="0.3">
      <c r="C4018" t="s">
        <v>1807</v>
      </c>
      <c r="D4018" t="s">
        <v>366</v>
      </c>
      <c r="E4018">
        <v>51130017</v>
      </c>
      <c r="H4018" t="s">
        <v>1669</v>
      </c>
      <c r="K4018">
        <v>0</v>
      </c>
      <c r="M4018">
        <v>0</v>
      </c>
      <c r="O4018">
        <v>0</v>
      </c>
    </row>
    <row r="4019" spans="3:18" x14ac:dyDescent="0.3">
      <c r="C4019" t="s">
        <v>1807</v>
      </c>
      <c r="D4019" t="s">
        <v>366</v>
      </c>
      <c r="E4019">
        <v>51130117</v>
      </c>
      <c r="H4019" t="s">
        <v>2707</v>
      </c>
      <c r="K4019">
        <v>0</v>
      </c>
      <c r="M4019">
        <v>0</v>
      </c>
      <c r="O4019">
        <v>0</v>
      </c>
    </row>
    <row r="4020" spans="3:18" x14ac:dyDescent="0.3">
      <c r="C4020" t="s">
        <v>1807</v>
      </c>
      <c r="D4020" t="s">
        <v>366</v>
      </c>
      <c r="E4020">
        <v>51130217</v>
      </c>
      <c r="H4020" t="s">
        <v>2708</v>
      </c>
      <c r="K4020">
        <v>0</v>
      </c>
      <c r="M4020">
        <v>0</v>
      </c>
      <c r="O4020">
        <v>0</v>
      </c>
    </row>
    <row r="4021" spans="3:18" x14ac:dyDescent="0.3">
      <c r="C4021" t="s">
        <v>1807</v>
      </c>
      <c r="D4021" t="s">
        <v>366</v>
      </c>
      <c r="E4021">
        <v>51131317</v>
      </c>
      <c r="H4021" t="s">
        <v>2337</v>
      </c>
      <c r="K4021">
        <v>0</v>
      </c>
      <c r="M4021">
        <v>0</v>
      </c>
      <c r="O4021">
        <v>0</v>
      </c>
    </row>
    <row r="4022" spans="3:18" x14ac:dyDescent="0.3">
      <c r="C4022" t="s">
        <v>1807</v>
      </c>
      <c r="D4022" t="s">
        <v>366</v>
      </c>
      <c r="E4022">
        <v>51140117</v>
      </c>
      <c r="H4022" t="s">
        <v>2709</v>
      </c>
      <c r="K4022">
        <v>0</v>
      </c>
      <c r="M4022">
        <v>0</v>
      </c>
      <c r="O4022">
        <v>0</v>
      </c>
    </row>
    <row r="4023" spans="3:18" x14ac:dyDescent="0.3">
      <c r="C4023" t="s">
        <v>1807</v>
      </c>
      <c r="D4023" t="s">
        <v>366</v>
      </c>
      <c r="E4023">
        <v>51140217</v>
      </c>
      <c r="H4023" t="s">
        <v>2710</v>
      </c>
      <c r="K4023">
        <v>0</v>
      </c>
      <c r="M4023">
        <v>0</v>
      </c>
      <c r="O4023">
        <v>0</v>
      </c>
    </row>
    <row r="4024" spans="3:18" x14ac:dyDescent="0.3">
      <c r="C4024" t="s">
        <v>1807</v>
      </c>
      <c r="D4024" t="s">
        <v>366</v>
      </c>
      <c r="E4024">
        <v>51140417</v>
      </c>
      <c r="H4024" t="s">
        <v>2711</v>
      </c>
      <c r="K4024">
        <v>0</v>
      </c>
      <c r="M4024">
        <v>0</v>
      </c>
      <c r="O4024">
        <v>0</v>
      </c>
    </row>
    <row r="4025" spans="3:18" x14ac:dyDescent="0.3">
      <c r="C4025" t="s">
        <v>1807</v>
      </c>
      <c r="D4025" t="s">
        <v>366</v>
      </c>
      <c r="E4025">
        <v>51140517</v>
      </c>
      <c r="H4025" t="s">
        <v>2407</v>
      </c>
      <c r="K4025">
        <v>0</v>
      </c>
      <c r="M4025">
        <v>0</v>
      </c>
      <c r="O4025">
        <v>0</v>
      </c>
    </row>
    <row r="4026" spans="3:18" x14ac:dyDescent="0.3">
      <c r="C4026" t="s">
        <v>1807</v>
      </c>
      <c r="D4026" t="s">
        <v>366</v>
      </c>
      <c r="E4026">
        <v>51141017</v>
      </c>
      <c r="H4026" t="s">
        <v>2712</v>
      </c>
      <c r="K4026">
        <v>0</v>
      </c>
      <c r="M4026">
        <v>0</v>
      </c>
      <c r="O4026">
        <v>0</v>
      </c>
    </row>
    <row r="4027" spans="3:18" x14ac:dyDescent="0.3">
      <c r="C4027" t="s">
        <v>1807</v>
      </c>
      <c r="D4027" t="s">
        <v>366</v>
      </c>
      <c r="E4027">
        <v>51141317</v>
      </c>
      <c r="H4027" t="s">
        <v>2713</v>
      </c>
      <c r="K4027">
        <v>0</v>
      </c>
      <c r="M4027">
        <v>0</v>
      </c>
      <c r="O4027">
        <v>0</v>
      </c>
    </row>
    <row r="4028" spans="3:18" x14ac:dyDescent="0.3">
      <c r="C4028" t="s">
        <v>1807</v>
      </c>
      <c r="D4028" t="s">
        <v>366</v>
      </c>
      <c r="E4028">
        <v>51142017</v>
      </c>
      <c r="H4028" t="s">
        <v>2714</v>
      </c>
      <c r="K4028">
        <v>0</v>
      </c>
      <c r="M4028">
        <v>0</v>
      </c>
      <c r="O4028">
        <v>0</v>
      </c>
    </row>
    <row r="4029" spans="3:18" x14ac:dyDescent="0.3">
      <c r="E4029" t="s">
        <v>1803</v>
      </c>
      <c r="K4029" s="37">
        <v>2000</v>
      </c>
      <c r="M4029">
        <v>0</v>
      </c>
      <c r="O4029" s="37">
        <v>2000</v>
      </c>
      <c r="R4029" t="s">
        <v>1763</v>
      </c>
    </row>
    <row r="4030" spans="3:18" x14ac:dyDescent="0.3">
      <c r="E4030" t="s">
        <v>1804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FA7AE-6B70-4406-B089-1FCD54E757B9}">
  <sheetPr>
    <tabColor rgb="FF00B0F0"/>
  </sheetPr>
  <dimension ref="A1:R4026"/>
  <sheetViews>
    <sheetView workbookViewId="0">
      <selection activeCell="L20" sqref="L20"/>
    </sheetView>
  </sheetViews>
  <sheetFormatPr defaultRowHeight="14.4" x14ac:dyDescent="0.3"/>
  <sheetData>
    <row r="1" spans="1:18" x14ac:dyDescent="0.3">
      <c r="A1" t="s">
        <v>361</v>
      </c>
    </row>
    <row r="2" spans="1:18" x14ac:dyDescent="0.3">
      <c r="A2" t="s">
        <v>362</v>
      </c>
    </row>
    <row r="4" spans="1:18" x14ac:dyDescent="0.3">
      <c r="A4" t="s">
        <v>363</v>
      </c>
      <c r="F4" t="s">
        <v>364</v>
      </c>
      <c r="G4" t="s">
        <v>365</v>
      </c>
      <c r="I4" t="s">
        <v>366</v>
      </c>
      <c r="N4" t="s">
        <v>367</v>
      </c>
      <c r="P4" t="s">
        <v>60</v>
      </c>
    </row>
    <row r="6" spans="1:18" x14ac:dyDescent="0.3">
      <c r="B6" t="s">
        <v>368</v>
      </c>
      <c r="C6" t="s">
        <v>369</v>
      </c>
      <c r="D6" t="s">
        <v>370</v>
      </c>
      <c r="E6" t="s">
        <v>371</v>
      </c>
      <c r="J6" t="s">
        <v>372</v>
      </c>
      <c r="L6" t="s">
        <v>373</v>
      </c>
      <c r="O6" t="s">
        <v>374</v>
      </c>
      <c r="Q6" t="s">
        <v>375</v>
      </c>
      <c r="R6" t="s">
        <v>376</v>
      </c>
    </row>
    <row r="7" spans="1:18" x14ac:dyDescent="0.3">
      <c r="B7" t="s">
        <v>377</v>
      </c>
      <c r="C7" t="s">
        <v>378</v>
      </c>
      <c r="D7" t="s">
        <v>379</v>
      </c>
      <c r="J7" t="s">
        <v>380</v>
      </c>
      <c r="L7" t="s">
        <v>381</v>
      </c>
      <c r="O7" t="s">
        <v>382</v>
      </c>
      <c r="Q7" t="s">
        <v>383</v>
      </c>
      <c r="R7" t="s">
        <v>384</v>
      </c>
    </row>
    <row r="9" spans="1:18" x14ac:dyDescent="0.3">
      <c r="E9" t="s">
        <v>385</v>
      </c>
    </row>
    <row r="10" spans="1:18" x14ac:dyDescent="0.3">
      <c r="E10" t="s">
        <v>386</v>
      </c>
    </row>
    <row r="11" spans="1:18" x14ac:dyDescent="0.3">
      <c r="C11" t="s">
        <v>364</v>
      </c>
      <c r="D11" t="s">
        <v>366</v>
      </c>
      <c r="E11">
        <v>110104</v>
      </c>
      <c r="H11" t="s">
        <v>387</v>
      </c>
      <c r="K11">
        <v>0</v>
      </c>
      <c r="M11">
        <v>0</v>
      </c>
      <c r="O11">
        <v>0</v>
      </c>
    </row>
    <row r="12" spans="1:18" x14ac:dyDescent="0.3">
      <c r="C12" t="s">
        <v>364</v>
      </c>
      <c r="D12" t="s">
        <v>366</v>
      </c>
      <c r="E12">
        <v>110105</v>
      </c>
      <c r="H12" t="s">
        <v>388</v>
      </c>
      <c r="K12">
        <v>0</v>
      </c>
      <c r="M12">
        <v>0</v>
      </c>
      <c r="O12">
        <v>0</v>
      </c>
    </row>
    <row r="13" spans="1:18" x14ac:dyDescent="0.3">
      <c r="C13" t="s">
        <v>364</v>
      </c>
      <c r="D13" t="s">
        <v>366</v>
      </c>
      <c r="E13">
        <v>110106</v>
      </c>
      <c r="H13" t="s">
        <v>389</v>
      </c>
      <c r="K13">
        <v>0</v>
      </c>
      <c r="M13">
        <v>0</v>
      </c>
      <c r="O13">
        <v>0</v>
      </c>
    </row>
    <row r="14" spans="1:18" x14ac:dyDescent="0.3">
      <c r="C14" t="s">
        <v>364</v>
      </c>
      <c r="D14" t="s">
        <v>366</v>
      </c>
      <c r="E14">
        <v>110107</v>
      </c>
      <c r="H14" t="s">
        <v>390</v>
      </c>
      <c r="K14">
        <v>0</v>
      </c>
      <c r="M14">
        <v>0</v>
      </c>
      <c r="O14">
        <v>0</v>
      </c>
    </row>
    <row r="15" spans="1:18" x14ac:dyDescent="0.3">
      <c r="C15" t="s">
        <v>364</v>
      </c>
      <c r="D15" t="s">
        <v>366</v>
      </c>
      <c r="E15">
        <v>110108</v>
      </c>
      <c r="H15" t="s">
        <v>391</v>
      </c>
      <c r="K15">
        <v>0</v>
      </c>
      <c r="M15">
        <v>0</v>
      </c>
      <c r="O15">
        <v>0</v>
      </c>
    </row>
    <row r="16" spans="1:18" x14ac:dyDescent="0.3">
      <c r="C16" t="s">
        <v>364</v>
      </c>
      <c r="D16" t="s">
        <v>366</v>
      </c>
      <c r="E16">
        <v>110109</v>
      </c>
      <c r="H16" t="s">
        <v>392</v>
      </c>
      <c r="K16">
        <v>0</v>
      </c>
      <c r="M16">
        <v>0</v>
      </c>
      <c r="O16">
        <v>0</v>
      </c>
    </row>
    <row r="17" spans="3:18" x14ac:dyDescent="0.3">
      <c r="C17" t="s">
        <v>364</v>
      </c>
      <c r="D17" t="s">
        <v>366</v>
      </c>
      <c r="E17">
        <v>110110</v>
      </c>
      <c r="H17" t="s">
        <v>393</v>
      </c>
      <c r="K17">
        <v>0</v>
      </c>
      <c r="M17">
        <v>0</v>
      </c>
      <c r="O17">
        <v>0</v>
      </c>
    </row>
    <row r="18" spans="3:18" x14ac:dyDescent="0.3">
      <c r="C18" t="s">
        <v>364</v>
      </c>
      <c r="D18" t="s">
        <v>366</v>
      </c>
      <c r="E18">
        <v>110111</v>
      </c>
      <c r="H18" t="s">
        <v>394</v>
      </c>
      <c r="K18">
        <v>0</v>
      </c>
      <c r="M18">
        <v>0</v>
      </c>
      <c r="O18">
        <v>0</v>
      </c>
    </row>
    <row r="19" spans="3:18" x14ac:dyDescent="0.3">
      <c r="C19" t="s">
        <v>364</v>
      </c>
      <c r="D19" t="s">
        <v>366</v>
      </c>
      <c r="E19">
        <v>110203</v>
      </c>
      <c r="H19" t="s">
        <v>395</v>
      </c>
      <c r="K19">
        <v>0</v>
      </c>
      <c r="M19">
        <v>0</v>
      </c>
      <c r="O19">
        <v>0</v>
      </c>
    </row>
    <row r="20" spans="3:18" x14ac:dyDescent="0.3">
      <c r="C20" t="s">
        <v>364</v>
      </c>
      <c r="D20" t="s">
        <v>366</v>
      </c>
      <c r="E20">
        <v>110204</v>
      </c>
      <c r="H20" t="s">
        <v>396</v>
      </c>
      <c r="K20">
        <v>0</v>
      </c>
      <c r="M20">
        <v>0</v>
      </c>
      <c r="O20">
        <v>0</v>
      </c>
    </row>
    <row r="21" spans="3:18" x14ac:dyDescent="0.3">
      <c r="C21" t="s">
        <v>364</v>
      </c>
      <c r="D21" t="s">
        <v>366</v>
      </c>
      <c r="E21">
        <v>110205</v>
      </c>
      <c r="H21" t="s">
        <v>397</v>
      </c>
      <c r="K21">
        <v>0</v>
      </c>
      <c r="M21">
        <v>0</v>
      </c>
      <c r="O21">
        <v>0</v>
      </c>
    </row>
    <row r="22" spans="3:18" x14ac:dyDescent="0.3">
      <c r="C22" t="s">
        <v>364</v>
      </c>
      <c r="D22" t="s">
        <v>366</v>
      </c>
      <c r="E22">
        <v>110206</v>
      </c>
      <c r="H22" t="s">
        <v>398</v>
      </c>
      <c r="K22">
        <v>0</v>
      </c>
      <c r="M22">
        <v>0</v>
      </c>
      <c r="O22">
        <v>0</v>
      </c>
    </row>
    <row r="23" spans="3:18" x14ac:dyDescent="0.3">
      <c r="C23" t="s">
        <v>364</v>
      </c>
      <c r="D23" t="s">
        <v>366</v>
      </c>
      <c r="E23">
        <v>110207</v>
      </c>
      <c r="H23" t="s">
        <v>399</v>
      </c>
      <c r="K23">
        <v>0</v>
      </c>
      <c r="M23">
        <v>0</v>
      </c>
      <c r="O23">
        <v>0</v>
      </c>
    </row>
    <row r="24" spans="3:18" x14ac:dyDescent="0.3">
      <c r="C24" t="s">
        <v>364</v>
      </c>
      <c r="D24" t="s">
        <v>366</v>
      </c>
      <c r="E24">
        <v>110208</v>
      </c>
      <c r="H24" t="s">
        <v>400</v>
      </c>
      <c r="K24">
        <v>0</v>
      </c>
      <c r="M24">
        <v>0</v>
      </c>
      <c r="O24">
        <v>0</v>
      </c>
    </row>
    <row r="25" spans="3:18" x14ac:dyDescent="0.3">
      <c r="C25" t="s">
        <v>364</v>
      </c>
      <c r="D25" t="s">
        <v>366</v>
      </c>
      <c r="E25">
        <v>110209</v>
      </c>
      <c r="H25" t="s">
        <v>401</v>
      </c>
      <c r="K25">
        <v>0</v>
      </c>
      <c r="M25">
        <v>0</v>
      </c>
      <c r="O25">
        <v>0</v>
      </c>
    </row>
    <row r="26" spans="3:18" x14ac:dyDescent="0.3">
      <c r="E26" t="s">
        <v>402</v>
      </c>
      <c r="K26">
        <v>0</v>
      </c>
      <c r="M26">
        <v>0</v>
      </c>
      <c r="O26">
        <v>0</v>
      </c>
      <c r="R26" t="s">
        <v>403</v>
      </c>
    </row>
    <row r="28" spans="3:18" x14ac:dyDescent="0.3">
      <c r="C28" t="s">
        <v>364</v>
      </c>
      <c r="D28" t="s">
        <v>366</v>
      </c>
      <c r="E28">
        <v>120201</v>
      </c>
      <c r="H28" t="s">
        <v>404</v>
      </c>
      <c r="K28">
        <v>0</v>
      </c>
      <c r="M28">
        <v>0</v>
      </c>
      <c r="O28">
        <v>0</v>
      </c>
    </row>
    <row r="29" spans="3:18" x14ac:dyDescent="0.3">
      <c r="E29" t="s">
        <v>405</v>
      </c>
      <c r="K29">
        <v>0</v>
      </c>
      <c r="M29">
        <v>0</v>
      </c>
      <c r="O29">
        <v>0</v>
      </c>
      <c r="R29" t="s">
        <v>403</v>
      </c>
    </row>
    <row r="31" spans="3:18" x14ac:dyDescent="0.3">
      <c r="C31" t="s">
        <v>364</v>
      </c>
      <c r="D31" t="s">
        <v>366</v>
      </c>
      <c r="E31">
        <v>110101</v>
      </c>
      <c r="H31" t="s">
        <v>406</v>
      </c>
      <c r="K31">
        <v>0</v>
      </c>
      <c r="M31">
        <v>0</v>
      </c>
      <c r="O31">
        <v>0</v>
      </c>
    </row>
    <row r="32" spans="3:18" x14ac:dyDescent="0.3">
      <c r="C32" t="s">
        <v>364</v>
      </c>
      <c r="D32" t="s">
        <v>366</v>
      </c>
      <c r="E32">
        <v>110102</v>
      </c>
      <c r="H32" t="s">
        <v>407</v>
      </c>
      <c r="K32">
        <v>0</v>
      </c>
      <c r="M32">
        <v>0</v>
      </c>
      <c r="O32">
        <v>0</v>
      </c>
    </row>
    <row r="33" spans="3:18" x14ac:dyDescent="0.3">
      <c r="C33" t="s">
        <v>364</v>
      </c>
      <c r="D33" t="s">
        <v>366</v>
      </c>
      <c r="E33">
        <v>110103</v>
      </c>
      <c r="H33" t="s">
        <v>408</v>
      </c>
      <c r="K33">
        <v>0</v>
      </c>
      <c r="M33">
        <v>0</v>
      </c>
      <c r="O33">
        <v>0</v>
      </c>
    </row>
    <row r="34" spans="3:18" x14ac:dyDescent="0.3">
      <c r="C34" t="s">
        <v>364</v>
      </c>
      <c r="D34" t="s">
        <v>366</v>
      </c>
      <c r="E34">
        <v>110201</v>
      </c>
      <c r="H34" t="s">
        <v>409</v>
      </c>
      <c r="K34">
        <v>0</v>
      </c>
      <c r="M34">
        <v>0</v>
      </c>
      <c r="O34">
        <v>0</v>
      </c>
    </row>
    <row r="35" spans="3:18" x14ac:dyDescent="0.3">
      <c r="C35" t="s">
        <v>364</v>
      </c>
      <c r="D35" t="s">
        <v>366</v>
      </c>
      <c r="E35">
        <v>110202</v>
      </c>
      <c r="H35" t="s">
        <v>410</v>
      </c>
      <c r="K35">
        <v>0</v>
      </c>
      <c r="M35">
        <v>0</v>
      </c>
      <c r="O35">
        <v>0</v>
      </c>
    </row>
    <row r="36" spans="3:18" x14ac:dyDescent="0.3">
      <c r="C36" t="s">
        <v>364</v>
      </c>
      <c r="D36" t="s">
        <v>366</v>
      </c>
      <c r="E36">
        <v>110400</v>
      </c>
      <c r="H36" t="s">
        <v>411</v>
      </c>
      <c r="K36">
        <v>0</v>
      </c>
      <c r="M36">
        <v>0</v>
      </c>
      <c r="O36">
        <v>0</v>
      </c>
    </row>
    <row r="37" spans="3:18" x14ac:dyDescent="0.3">
      <c r="E37" t="s">
        <v>412</v>
      </c>
      <c r="K37">
        <v>0</v>
      </c>
      <c r="M37">
        <v>0</v>
      </c>
      <c r="O37">
        <v>0</v>
      </c>
      <c r="R37" t="s">
        <v>403</v>
      </c>
    </row>
    <row r="39" spans="3:18" x14ac:dyDescent="0.3">
      <c r="C39" t="s">
        <v>364</v>
      </c>
      <c r="D39" t="s">
        <v>366</v>
      </c>
      <c r="E39">
        <v>120101</v>
      </c>
      <c r="H39" t="s">
        <v>413</v>
      </c>
      <c r="K39">
        <v>0</v>
      </c>
      <c r="M39">
        <v>0</v>
      </c>
      <c r="O39">
        <v>0</v>
      </c>
    </row>
    <row r="40" spans="3:18" x14ac:dyDescent="0.3">
      <c r="E40" t="s">
        <v>414</v>
      </c>
      <c r="K40">
        <v>0</v>
      </c>
      <c r="M40">
        <v>0</v>
      </c>
      <c r="O40">
        <v>0</v>
      </c>
      <c r="R40" t="s">
        <v>403</v>
      </c>
    </row>
    <row r="42" spans="3:18" x14ac:dyDescent="0.3">
      <c r="C42" t="s">
        <v>364</v>
      </c>
      <c r="D42" t="s">
        <v>366</v>
      </c>
      <c r="E42">
        <v>140700</v>
      </c>
      <c r="H42" t="s">
        <v>415</v>
      </c>
      <c r="K42">
        <v>0</v>
      </c>
      <c r="M42">
        <v>0</v>
      </c>
      <c r="O42">
        <v>0</v>
      </c>
    </row>
    <row r="43" spans="3:18" x14ac:dyDescent="0.3">
      <c r="E43" t="s">
        <v>416</v>
      </c>
      <c r="K43">
        <v>0</v>
      </c>
      <c r="M43">
        <v>0</v>
      </c>
      <c r="O43">
        <v>0</v>
      </c>
      <c r="R43" t="s">
        <v>403</v>
      </c>
    </row>
    <row r="45" spans="3:18" x14ac:dyDescent="0.3">
      <c r="E45" t="s">
        <v>417</v>
      </c>
    </row>
    <row r="46" spans="3:18" x14ac:dyDescent="0.3">
      <c r="C46" t="s">
        <v>364</v>
      </c>
      <c r="D46" t="s">
        <v>366</v>
      </c>
      <c r="E46">
        <v>140200</v>
      </c>
      <c r="H46" t="s">
        <v>418</v>
      </c>
      <c r="K46">
        <v>0</v>
      </c>
      <c r="M46">
        <v>0</v>
      </c>
      <c r="O46">
        <v>0</v>
      </c>
    </row>
    <row r="47" spans="3:18" x14ac:dyDescent="0.3">
      <c r="E47" t="s">
        <v>419</v>
      </c>
      <c r="K47">
        <v>0</v>
      </c>
      <c r="M47">
        <v>0</v>
      </c>
      <c r="O47">
        <v>0</v>
      </c>
      <c r="R47" t="s">
        <v>420</v>
      </c>
    </row>
    <row r="48" spans="3:18" x14ac:dyDescent="0.3">
      <c r="C48" t="s">
        <v>364</v>
      </c>
      <c r="D48" t="s">
        <v>366</v>
      </c>
      <c r="E48">
        <v>140400</v>
      </c>
      <c r="H48" t="s">
        <v>421</v>
      </c>
      <c r="K48">
        <v>0</v>
      </c>
      <c r="M48">
        <v>0</v>
      </c>
      <c r="O48">
        <v>0</v>
      </c>
    </row>
    <row r="49" spans="3:18" x14ac:dyDescent="0.3">
      <c r="E49" t="s">
        <v>422</v>
      </c>
      <c r="K49">
        <v>0</v>
      </c>
      <c r="M49">
        <v>0</v>
      </c>
      <c r="O49">
        <v>0</v>
      </c>
      <c r="R49" t="s">
        <v>420</v>
      </c>
    </row>
    <row r="50" spans="3:18" x14ac:dyDescent="0.3">
      <c r="C50" t="s">
        <v>364</v>
      </c>
      <c r="D50" t="s">
        <v>366</v>
      </c>
      <c r="E50">
        <v>140100</v>
      </c>
      <c r="H50" t="s">
        <v>423</v>
      </c>
      <c r="K50">
        <v>0</v>
      </c>
      <c r="M50">
        <v>0</v>
      </c>
      <c r="O50">
        <v>0</v>
      </c>
    </row>
    <row r="51" spans="3:18" x14ac:dyDescent="0.3">
      <c r="E51" t="s">
        <v>424</v>
      </c>
      <c r="K51">
        <v>0</v>
      </c>
      <c r="M51">
        <v>0</v>
      </c>
      <c r="O51">
        <v>0</v>
      </c>
      <c r="R51" t="s">
        <v>420</v>
      </c>
    </row>
    <row r="52" spans="3:18" x14ac:dyDescent="0.3">
      <c r="C52" t="s">
        <v>364</v>
      </c>
      <c r="D52" t="s">
        <v>366</v>
      </c>
      <c r="E52">
        <v>140300</v>
      </c>
      <c r="H52" t="s">
        <v>425</v>
      </c>
      <c r="K52">
        <v>0</v>
      </c>
      <c r="M52">
        <v>0</v>
      </c>
      <c r="O52">
        <v>0</v>
      </c>
    </row>
    <row r="53" spans="3:18" x14ac:dyDescent="0.3">
      <c r="C53" t="s">
        <v>364</v>
      </c>
      <c r="D53" t="s">
        <v>366</v>
      </c>
      <c r="E53">
        <v>140301</v>
      </c>
      <c r="H53" t="s">
        <v>426</v>
      </c>
      <c r="K53">
        <v>0</v>
      </c>
      <c r="M53">
        <v>0</v>
      </c>
      <c r="O53">
        <v>0</v>
      </c>
    </row>
    <row r="54" spans="3:18" x14ac:dyDescent="0.3">
      <c r="C54" t="s">
        <v>364</v>
      </c>
      <c r="D54" t="s">
        <v>366</v>
      </c>
      <c r="E54">
        <v>140302</v>
      </c>
      <c r="H54" t="s">
        <v>427</v>
      </c>
      <c r="K54">
        <v>0</v>
      </c>
      <c r="M54">
        <v>0</v>
      </c>
      <c r="O54">
        <v>0</v>
      </c>
    </row>
    <row r="55" spans="3:18" x14ac:dyDescent="0.3">
      <c r="C55" t="s">
        <v>364</v>
      </c>
      <c r="D55" t="s">
        <v>366</v>
      </c>
      <c r="E55">
        <v>1133272</v>
      </c>
      <c r="H55" t="s">
        <v>428</v>
      </c>
      <c r="K55" s="37">
        <v>-5010742.22</v>
      </c>
      <c r="M55" s="37">
        <v>-5010742.22</v>
      </c>
      <c r="O55">
        <v>0</v>
      </c>
    </row>
    <row r="56" spans="3:18" x14ac:dyDescent="0.3">
      <c r="C56" t="s">
        <v>364</v>
      </c>
      <c r="D56" t="s">
        <v>366</v>
      </c>
      <c r="E56">
        <v>1140201</v>
      </c>
      <c r="H56" t="s">
        <v>429</v>
      </c>
      <c r="K56" s="37">
        <v>9565962.4199999999</v>
      </c>
      <c r="M56" s="37">
        <v>9565962.4199999999</v>
      </c>
      <c r="O56">
        <v>0</v>
      </c>
    </row>
    <row r="57" spans="3:18" x14ac:dyDescent="0.3">
      <c r="E57" t="s">
        <v>430</v>
      </c>
      <c r="K57" s="37">
        <v>4555220.2</v>
      </c>
      <c r="M57" s="37">
        <v>4555220.2</v>
      </c>
      <c r="O57">
        <v>0</v>
      </c>
      <c r="R57" t="s">
        <v>420</v>
      </c>
    </row>
    <row r="58" spans="3:18" x14ac:dyDescent="0.3">
      <c r="E58" t="s">
        <v>431</v>
      </c>
    </row>
    <row r="59" spans="3:18" x14ac:dyDescent="0.3">
      <c r="C59" t="s">
        <v>364</v>
      </c>
      <c r="D59" t="s">
        <v>366</v>
      </c>
      <c r="E59">
        <v>1133037</v>
      </c>
      <c r="H59" t="s">
        <v>432</v>
      </c>
      <c r="K59">
        <v>0</v>
      </c>
      <c r="M59">
        <v>0</v>
      </c>
      <c r="O59">
        <v>0</v>
      </c>
    </row>
    <row r="60" spans="3:18" x14ac:dyDescent="0.3">
      <c r="C60" t="s">
        <v>364</v>
      </c>
      <c r="D60" t="s">
        <v>366</v>
      </c>
      <c r="E60">
        <v>1133247</v>
      </c>
      <c r="H60" t="s">
        <v>433</v>
      </c>
      <c r="K60">
        <v>0</v>
      </c>
      <c r="M60">
        <v>0</v>
      </c>
      <c r="O60">
        <v>0</v>
      </c>
    </row>
    <row r="61" spans="3:18" x14ac:dyDescent="0.3">
      <c r="C61" t="s">
        <v>364</v>
      </c>
      <c r="D61" t="s">
        <v>366</v>
      </c>
      <c r="E61">
        <v>1133248</v>
      </c>
      <c r="H61" t="s">
        <v>434</v>
      </c>
      <c r="K61">
        <v>0</v>
      </c>
      <c r="M61">
        <v>0</v>
      </c>
      <c r="O61">
        <v>0</v>
      </c>
    </row>
    <row r="62" spans="3:18" x14ac:dyDescent="0.3">
      <c r="C62" t="s">
        <v>364</v>
      </c>
      <c r="D62" t="s">
        <v>366</v>
      </c>
      <c r="E62">
        <v>1133257</v>
      </c>
      <c r="H62" t="s">
        <v>435</v>
      </c>
      <c r="K62" s="37">
        <v>14596730</v>
      </c>
      <c r="M62" s="37">
        <v>19004539.280000001</v>
      </c>
      <c r="O62" s="37">
        <v>-4407809.28</v>
      </c>
      <c r="Q62">
        <v>-23.2</v>
      </c>
    </row>
    <row r="63" spans="3:18" x14ac:dyDescent="0.3">
      <c r="C63" t="s">
        <v>364</v>
      </c>
      <c r="D63" t="s">
        <v>366</v>
      </c>
      <c r="E63">
        <v>1133258</v>
      </c>
      <c r="H63" t="s">
        <v>436</v>
      </c>
      <c r="K63" s="37">
        <v>54949.36</v>
      </c>
      <c r="M63" s="37">
        <v>31340.46</v>
      </c>
      <c r="O63" s="37">
        <v>23608.9</v>
      </c>
      <c r="Q63">
        <v>75.3</v>
      </c>
    </row>
    <row r="64" spans="3:18" x14ac:dyDescent="0.3">
      <c r="C64" t="s">
        <v>364</v>
      </c>
      <c r="D64" t="s">
        <v>366</v>
      </c>
      <c r="E64">
        <v>1135021</v>
      </c>
      <c r="H64" t="s">
        <v>437</v>
      </c>
      <c r="K64">
        <v>0</v>
      </c>
      <c r="M64">
        <v>0</v>
      </c>
      <c r="O64">
        <v>0</v>
      </c>
    </row>
    <row r="65" spans="3:18" x14ac:dyDescent="0.3">
      <c r="K65" s="37">
        <v>14651679.359999999</v>
      </c>
      <c r="M65" s="37">
        <v>19035879.739999998</v>
      </c>
      <c r="O65" s="37">
        <v>-4384200.38</v>
      </c>
      <c r="Q65">
        <v>-23</v>
      </c>
      <c r="R65" t="s">
        <v>438</v>
      </c>
    </row>
    <row r="66" spans="3:18" x14ac:dyDescent="0.3">
      <c r="C66" t="s">
        <v>364</v>
      </c>
      <c r="D66" t="s">
        <v>366</v>
      </c>
      <c r="E66">
        <v>150000</v>
      </c>
      <c r="H66" t="s">
        <v>439</v>
      </c>
      <c r="K66">
        <v>0</v>
      </c>
      <c r="M66">
        <v>0</v>
      </c>
      <c r="O66">
        <v>0</v>
      </c>
    </row>
    <row r="67" spans="3:18" x14ac:dyDescent="0.3">
      <c r="C67" t="s">
        <v>364</v>
      </c>
      <c r="D67" t="s">
        <v>366</v>
      </c>
      <c r="E67">
        <v>151000</v>
      </c>
      <c r="H67" t="s">
        <v>440</v>
      </c>
      <c r="K67">
        <v>0</v>
      </c>
      <c r="M67">
        <v>0</v>
      </c>
      <c r="O67">
        <v>0</v>
      </c>
    </row>
    <row r="68" spans="3:18" x14ac:dyDescent="0.3">
      <c r="C68" t="s">
        <v>364</v>
      </c>
      <c r="D68" t="s">
        <v>366</v>
      </c>
      <c r="E68">
        <v>151001</v>
      </c>
      <c r="H68" t="s">
        <v>441</v>
      </c>
      <c r="K68">
        <v>0</v>
      </c>
      <c r="M68">
        <v>0</v>
      </c>
      <c r="O68">
        <v>0</v>
      </c>
    </row>
    <row r="69" spans="3:18" x14ac:dyDescent="0.3">
      <c r="C69" t="s">
        <v>364</v>
      </c>
      <c r="D69" t="s">
        <v>366</v>
      </c>
      <c r="E69">
        <v>151002</v>
      </c>
      <c r="H69" t="s">
        <v>442</v>
      </c>
      <c r="K69">
        <v>0</v>
      </c>
      <c r="M69">
        <v>0</v>
      </c>
      <c r="O69">
        <v>0</v>
      </c>
    </row>
    <row r="70" spans="3:18" x14ac:dyDescent="0.3">
      <c r="C70" t="s">
        <v>364</v>
      </c>
      <c r="D70" t="s">
        <v>366</v>
      </c>
      <c r="E70">
        <v>151004</v>
      </c>
      <c r="H70" t="s">
        <v>443</v>
      </c>
      <c r="K70">
        <v>0</v>
      </c>
      <c r="M70">
        <v>0</v>
      </c>
      <c r="O70">
        <v>0</v>
      </c>
    </row>
    <row r="71" spans="3:18" x14ac:dyDescent="0.3">
      <c r="C71" t="s">
        <v>364</v>
      </c>
      <c r="D71" t="s">
        <v>366</v>
      </c>
      <c r="E71">
        <v>151005</v>
      </c>
      <c r="H71" t="s">
        <v>444</v>
      </c>
      <c r="K71">
        <v>0</v>
      </c>
      <c r="M71">
        <v>0</v>
      </c>
      <c r="O71">
        <v>0</v>
      </c>
    </row>
    <row r="72" spans="3:18" x14ac:dyDescent="0.3">
      <c r="C72" t="s">
        <v>364</v>
      </c>
      <c r="D72" t="s">
        <v>366</v>
      </c>
      <c r="E72">
        <v>151006</v>
      </c>
      <c r="H72" t="s">
        <v>445</v>
      </c>
      <c r="K72">
        <v>0</v>
      </c>
      <c r="M72">
        <v>0</v>
      </c>
      <c r="O72">
        <v>0</v>
      </c>
    </row>
    <row r="73" spans="3:18" x14ac:dyDescent="0.3">
      <c r="K73">
        <v>0</v>
      </c>
      <c r="M73">
        <v>0</v>
      </c>
      <c r="O73">
        <v>0</v>
      </c>
      <c r="R73" t="s">
        <v>438</v>
      </c>
    </row>
    <row r="74" spans="3:18" x14ac:dyDescent="0.3">
      <c r="C74" t="s">
        <v>364</v>
      </c>
      <c r="D74" t="s">
        <v>366</v>
      </c>
      <c r="E74">
        <v>1138213</v>
      </c>
      <c r="H74" t="s">
        <v>446</v>
      </c>
      <c r="K74">
        <v>0</v>
      </c>
      <c r="M74">
        <v>0</v>
      </c>
      <c r="O74">
        <v>0</v>
      </c>
    </row>
    <row r="75" spans="3:18" x14ac:dyDescent="0.3">
      <c r="C75" t="s">
        <v>364</v>
      </c>
      <c r="D75" t="s">
        <v>366</v>
      </c>
      <c r="E75">
        <v>1138218</v>
      </c>
      <c r="H75" t="s">
        <v>447</v>
      </c>
      <c r="K75">
        <v>0</v>
      </c>
      <c r="M75">
        <v>0</v>
      </c>
      <c r="O75">
        <v>0</v>
      </c>
    </row>
    <row r="76" spans="3:18" x14ac:dyDescent="0.3">
      <c r="C76" t="s">
        <v>364</v>
      </c>
      <c r="D76" t="s">
        <v>366</v>
      </c>
      <c r="E76">
        <v>1138250</v>
      </c>
      <c r="H76" t="s">
        <v>448</v>
      </c>
      <c r="K76">
        <v>0</v>
      </c>
      <c r="M76">
        <v>0</v>
      </c>
      <c r="O76">
        <v>0</v>
      </c>
    </row>
    <row r="77" spans="3:18" x14ac:dyDescent="0.3">
      <c r="C77" t="s">
        <v>364</v>
      </c>
      <c r="D77" t="s">
        <v>366</v>
      </c>
      <c r="E77">
        <v>1138251</v>
      </c>
      <c r="H77" t="s">
        <v>449</v>
      </c>
      <c r="K77">
        <v>0</v>
      </c>
      <c r="M77">
        <v>0</v>
      </c>
      <c r="O77">
        <v>0</v>
      </c>
    </row>
    <row r="78" spans="3:18" x14ac:dyDescent="0.3">
      <c r="C78" t="s">
        <v>364</v>
      </c>
      <c r="D78" t="s">
        <v>366</v>
      </c>
      <c r="E78">
        <v>1138252</v>
      </c>
      <c r="H78" t="s">
        <v>450</v>
      </c>
      <c r="K78">
        <v>0</v>
      </c>
      <c r="M78">
        <v>0</v>
      </c>
      <c r="O78">
        <v>0</v>
      </c>
    </row>
    <row r="79" spans="3:18" x14ac:dyDescent="0.3">
      <c r="C79" t="s">
        <v>364</v>
      </c>
      <c r="D79" t="s">
        <v>366</v>
      </c>
      <c r="E79">
        <v>2228250</v>
      </c>
      <c r="H79" t="s">
        <v>451</v>
      </c>
      <c r="K79">
        <v>0</v>
      </c>
      <c r="M79">
        <v>0</v>
      </c>
      <c r="O79">
        <v>0</v>
      </c>
    </row>
    <row r="80" spans="3:18" x14ac:dyDescent="0.3">
      <c r="C80" t="s">
        <v>364</v>
      </c>
      <c r="D80" t="s">
        <v>366</v>
      </c>
      <c r="E80">
        <v>2228251</v>
      </c>
      <c r="H80" t="s">
        <v>452</v>
      </c>
      <c r="K80">
        <v>0</v>
      </c>
      <c r="M80">
        <v>0</v>
      </c>
      <c r="O80">
        <v>0</v>
      </c>
    </row>
    <row r="81" spans="3:18" x14ac:dyDescent="0.3">
      <c r="C81" t="s">
        <v>364</v>
      </c>
      <c r="D81" t="s">
        <v>366</v>
      </c>
      <c r="E81">
        <v>2228252</v>
      </c>
      <c r="H81" t="s">
        <v>453</v>
      </c>
      <c r="K81">
        <v>0</v>
      </c>
      <c r="M81">
        <v>0</v>
      </c>
      <c r="O81">
        <v>0</v>
      </c>
    </row>
    <row r="82" spans="3:18" x14ac:dyDescent="0.3">
      <c r="C82" t="s">
        <v>364</v>
      </c>
      <c r="D82" t="s">
        <v>366</v>
      </c>
      <c r="E82">
        <v>2228253</v>
      </c>
      <c r="H82" t="s">
        <v>454</v>
      </c>
      <c r="K82">
        <v>0</v>
      </c>
      <c r="M82">
        <v>0</v>
      </c>
      <c r="O82">
        <v>0</v>
      </c>
    </row>
    <row r="83" spans="3:18" x14ac:dyDescent="0.3">
      <c r="K83">
        <v>0</v>
      </c>
      <c r="M83">
        <v>0</v>
      </c>
      <c r="O83">
        <v>0</v>
      </c>
      <c r="R83" t="s">
        <v>438</v>
      </c>
    </row>
    <row r="84" spans="3:18" x14ac:dyDescent="0.3">
      <c r="C84" t="s">
        <v>364</v>
      </c>
      <c r="D84" t="s">
        <v>366</v>
      </c>
      <c r="E84">
        <v>1110114</v>
      </c>
      <c r="H84" t="s">
        <v>455</v>
      </c>
      <c r="K84">
        <v>0</v>
      </c>
      <c r="M84">
        <v>0</v>
      </c>
      <c r="O84">
        <v>0</v>
      </c>
    </row>
    <row r="85" spans="3:18" x14ac:dyDescent="0.3">
      <c r="C85" t="s">
        <v>364</v>
      </c>
      <c r="D85" t="s">
        <v>366</v>
      </c>
      <c r="E85">
        <v>1130510</v>
      </c>
      <c r="H85" t="s">
        <v>456</v>
      </c>
      <c r="K85" s="37">
        <v>2509928642.79</v>
      </c>
      <c r="M85" s="37">
        <v>2260123245.21</v>
      </c>
      <c r="O85" s="37">
        <v>249805397.58000001</v>
      </c>
      <c r="Q85">
        <v>11.1</v>
      </c>
    </row>
    <row r="86" spans="3:18" x14ac:dyDescent="0.3">
      <c r="C86" t="s">
        <v>364</v>
      </c>
      <c r="D86" t="s">
        <v>366</v>
      </c>
      <c r="E86">
        <v>1130511</v>
      </c>
      <c r="H86" t="s">
        <v>457</v>
      </c>
      <c r="K86" s="37">
        <v>95174949.650000006</v>
      </c>
      <c r="M86" s="37">
        <v>215487176.24000001</v>
      </c>
      <c r="O86" s="37">
        <v>-120312226.59</v>
      </c>
      <c r="Q86">
        <v>-55.8</v>
      </c>
    </row>
    <row r="87" spans="3:18" x14ac:dyDescent="0.3">
      <c r="C87" t="s">
        <v>364</v>
      </c>
      <c r="D87" t="s">
        <v>366</v>
      </c>
      <c r="E87">
        <v>1130512</v>
      </c>
      <c r="H87" t="s">
        <v>458</v>
      </c>
      <c r="K87" s="37">
        <v>-272582161.06</v>
      </c>
      <c r="M87" s="37">
        <v>-322310108.87</v>
      </c>
      <c r="O87" s="37">
        <v>49727947.810000002</v>
      </c>
      <c r="Q87">
        <v>15.4</v>
      </c>
    </row>
    <row r="88" spans="3:18" x14ac:dyDescent="0.3">
      <c r="C88" t="s">
        <v>364</v>
      </c>
      <c r="D88" t="s">
        <v>366</v>
      </c>
      <c r="E88">
        <v>1130513</v>
      </c>
      <c r="H88" t="s">
        <v>459</v>
      </c>
      <c r="K88" s="37">
        <v>6089702.5199999996</v>
      </c>
      <c r="M88" s="37">
        <v>6857549.9699999997</v>
      </c>
      <c r="O88" s="37">
        <v>-767847.45</v>
      </c>
      <c r="Q88">
        <v>-11.2</v>
      </c>
    </row>
    <row r="89" spans="3:18" x14ac:dyDescent="0.3">
      <c r="C89" t="s">
        <v>364</v>
      </c>
      <c r="D89" t="s">
        <v>366</v>
      </c>
      <c r="E89">
        <v>1130610</v>
      </c>
      <c r="H89" t="s">
        <v>460</v>
      </c>
      <c r="K89" s="37">
        <v>6423846.1200000001</v>
      </c>
      <c r="M89" s="37">
        <v>6458699.7999999998</v>
      </c>
      <c r="O89" s="37">
        <v>-34853.68</v>
      </c>
      <c r="Q89">
        <v>-0.5</v>
      </c>
    </row>
    <row r="90" spans="3:18" x14ac:dyDescent="0.3">
      <c r="C90" t="s">
        <v>364</v>
      </c>
      <c r="D90" t="s">
        <v>366</v>
      </c>
      <c r="E90">
        <v>1130611</v>
      </c>
      <c r="H90" t="s">
        <v>461</v>
      </c>
      <c r="K90" s="37">
        <v>677054.66</v>
      </c>
      <c r="M90" s="37">
        <v>760835.36</v>
      </c>
      <c r="O90" s="37">
        <v>-83780.7</v>
      </c>
      <c r="Q90">
        <v>-11</v>
      </c>
    </row>
    <row r="91" spans="3:18" x14ac:dyDescent="0.3">
      <c r="C91" t="s">
        <v>364</v>
      </c>
      <c r="D91" t="s">
        <v>366</v>
      </c>
      <c r="E91">
        <v>1130612</v>
      </c>
      <c r="H91" t="s">
        <v>462</v>
      </c>
      <c r="K91" s="37">
        <v>56025915.770000003</v>
      </c>
      <c r="M91" s="37">
        <v>56025915.770000003</v>
      </c>
      <c r="O91">
        <v>0</v>
      </c>
    </row>
    <row r="92" spans="3:18" x14ac:dyDescent="0.3">
      <c r="C92" t="s">
        <v>364</v>
      </c>
      <c r="D92" t="s">
        <v>366</v>
      </c>
      <c r="E92">
        <v>2230002</v>
      </c>
      <c r="H92" t="s">
        <v>463</v>
      </c>
      <c r="K92" s="37">
        <v>236280961.36000001</v>
      </c>
      <c r="M92" s="37">
        <v>197460052.12</v>
      </c>
      <c r="O92" s="37">
        <v>38820909.240000002</v>
      </c>
      <c r="Q92">
        <v>19.7</v>
      </c>
    </row>
    <row r="93" spans="3:18" x14ac:dyDescent="0.3">
      <c r="C93" t="s">
        <v>364</v>
      </c>
      <c r="D93" t="s">
        <v>366</v>
      </c>
      <c r="E93">
        <v>2230003</v>
      </c>
      <c r="H93" t="s">
        <v>464</v>
      </c>
      <c r="K93" s="37">
        <v>-17389631.859999999</v>
      </c>
      <c r="M93" s="37">
        <v>-67225375.189999998</v>
      </c>
      <c r="O93" s="37">
        <v>49835743.329999998</v>
      </c>
      <c r="Q93">
        <v>74.099999999999994</v>
      </c>
    </row>
    <row r="94" spans="3:18" x14ac:dyDescent="0.3">
      <c r="C94" t="s">
        <v>364</v>
      </c>
      <c r="D94" t="s">
        <v>366</v>
      </c>
      <c r="E94">
        <v>2230004</v>
      </c>
      <c r="H94" t="s">
        <v>465</v>
      </c>
      <c r="K94">
        <v>0</v>
      </c>
      <c r="M94">
        <v>0</v>
      </c>
      <c r="O94">
        <v>0</v>
      </c>
    </row>
    <row r="95" spans="3:18" x14ac:dyDescent="0.3">
      <c r="C95" t="s">
        <v>364</v>
      </c>
      <c r="D95" t="s">
        <v>366</v>
      </c>
      <c r="E95">
        <v>2230005</v>
      </c>
      <c r="H95" t="s">
        <v>466</v>
      </c>
      <c r="K95" s="37">
        <v>-1279502.56</v>
      </c>
      <c r="M95" s="37">
        <v>-1271739.57</v>
      </c>
      <c r="O95" s="37">
        <v>-7762.99</v>
      </c>
      <c r="Q95">
        <v>-0.6</v>
      </c>
    </row>
    <row r="96" spans="3:18" x14ac:dyDescent="0.3">
      <c r="C96" t="s">
        <v>364</v>
      </c>
      <c r="D96" t="s">
        <v>366</v>
      </c>
      <c r="E96">
        <v>2293102</v>
      </c>
      <c r="H96" t="s">
        <v>467</v>
      </c>
      <c r="K96" s="37">
        <v>-4920758.3499999996</v>
      </c>
      <c r="M96" s="37">
        <v>14630471.710000001</v>
      </c>
      <c r="O96" s="37">
        <v>-19551230.059999999</v>
      </c>
      <c r="Q96">
        <v>-133.6</v>
      </c>
    </row>
    <row r="97" spans="3:18" x14ac:dyDescent="0.3">
      <c r="C97" t="s">
        <v>364</v>
      </c>
      <c r="D97" t="s">
        <v>366</v>
      </c>
      <c r="E97">
        <v>2293103</v>
      </c>
      <c r="H97" t="s">
        <v>468</v>
      </c>
      <c r="K97" s="37">
        <v>-9809398.1300000008</v>
      </c>
      <c r="M97" s="37">
        <v>-36569359.170000002</v>
      </c>
      <c r="O97" s="37">
        <v>26759961.039999999</v>
      </c>
      <c r="Q97">
        <v>73.2</v>
      </c>
    </row>
    <row r="98" spans="3:18" x14ac:dyDescent="0.3">
      <c r="K98" s="37">
        <v>2604619620.9099998</v>
      </c>
      <c r="M98" s="37">
        <v>2330427363.3800001</v>
      </c>
      <c r="O98" s="37">
        <v>274192257.52999997</v>
      </c>
      <c r="Q98">
        <v>11.8</v>
      </c>
      <c r="R98" t="s">
        <v>438</v>
      </c>
    </row>
    <row r="99" spans="3:18" x14ac:dyDescent="0.3">
      <c r="C99" t="s">
        <v>364</v>
      </c>
      <c r="D99" t="s">
        <v>366</v>
      </c>
      <c r="E99">
        <v>131660</v>
      </c>
      <c r="H99" t="s">
        <v>469</v>
      </c>
      <c r="K99">
        <v>0</v>
      </c>
      <c r="M99">
        <v>0</v>
      </c>
      <c r="O99">
        <v>0</v>
      </c>
    </row>
    <row r="100" spans="3:18" x14ac:dyDescent="0.3">
      <c r="C100" t="s">
        <v>364</v>
      </c>
      <c r="D100" t="s">
        <v>366</v>
      </c>
      <c r="E100">
        <v>131661</v>
      </c>
      <c r="H100" t="s">
        <v>470</v>
      </c>
      <c r="K100">
        <v>0</v>
      </c>
      <c r="M100">
        <v>0</v>
      </c>
      <c r="O100">
        <v>0</v>
      </c>
    </row>
    <row r="101" spans="3:18" x14ac:dyDescent="0.3">
      <c r="C101" t="s">
        <v>364</v>
      </c>
      <c r="D101" t="s">
        <v>366</v>
      </c>
      <c r="E101">
        <v>131662</v>
      </c>
      <c r="H101" t="s">
        <v>471</v>
      </c>
      <c r="K101">
        <v>0</v>
      </c>
      <c r="M101">
        <v>0</v>
      </c>
      <c r="O101">
        <v>0</v>
      </c>
    </row>
    <row r="102" spans="3:18" x14ac:dyDescent="0.3">
      <c r="C102" t="s">
        <v>364</v>
      </c>
      <c r="D102" t="s">
        <v>366</v>
      </c>
      <c r="E102">
        <v>131663</v>
      </c>
      <c r="H102" t="s">
        <v>472</v>
      </c>
      <c r="K102">
        <v>0</v>
      </c>
      <c r="M102">
        <v>0</v>
      </c>
      <c r="O102">
        <v>0</v>
      </c>
    </row>
    <row r="103" spans="3:18" x14ac:dyDescent="0.3">
      <c r="C103" t="s">
        <v>364</v>
      </c>
      <c r="D103" t="s">
        <v>366</v>
      </c>
      <c r="E103">
        <v>131664</v>
      </c>
      <c r="H103" t="s">
        <v>473</v>
      </c>
      <c r="K103">
        <v>0</v>
      </c>
      <c r="M103">
        <v>0</v>
      </c>
      <c r="O103">
        <v>0</v>
      </c>
    </row>
    <row r="104" spans="3:18" x14ac:dyDescent="0.3">
      <c r="E104" t="s">
        <v>474</v>
      </c>
      <c r="K104">
        <v>0</v>
      </c>
      <c r="M104">
        <v>0</v>
      </c>
      <c r="O104">
        <v>0</v>
      </c>
      <c r="R104" t="s">
        <v>438</v>
      </c>
    </row>
    <row r="105" spans="3:18" x14ac:dyDescent="0.3">
      <c r="C105" t="s">
        <v>364</v>
      </c>
      <c r="D105" t="s">
        <v>366</v>
      </c>
      <c r="E105">
        <v>131650</v>
      </c>
      <c r="H105" t="s">
        <v>475</v>
      </c>
      <c r="K105">
        <v>0</v>
      </c>
      <c r="M105">
        <v>0</v>
      </c>
      <c r="O105">
        <v>0</v>
      </c>
    </row>
    <row r="106" spans="3:18" x14ac:dyDescent="0.3">
      <c r="C106" t="s">
        <v>364</v>
      </c>
      <c r="D106" t="s">
        <v>366</v>
      </c>
      <c r="E106">
        <v>131651</v>
      </c>
      <c r="H106" t="s">
        <v>476</v>
      </c>
      <c r="K106">
        <v>0</v>
      </c>
      <c r="M106">
        <v>0</v>
      </c>
      <c r="O106">
        <v>0</v>
      </c>
    </row>
    <row r="107" spans="3:18" x14ac:dyDescent="0.3">
      <c r="C107" t="s">
        <v>364</v>
      </c>
      <c r="D107" t="s">
        <v>366</v>
      </c>
      <c r="E107">
        <v>131652</v>
      </c>
      <c r="H107" t="s">
        <v>477</v>
      </c>
      <c r="K107">
        <v>0</v>
      </c>
      <c r="M107">
        <v>0</v>
      </c>
      <c r="O107">
        <v>0</v>
      </c>
    </row>
    <row r="108" spans="3:18" x14ac:dyDescent="0.3">
      <c r="C108" t="s">
        <v>364</v>
      </c>
      <c r="D108" t="s">
        <v>366</v>
      </c>
      <c r="E108">
        <v>131653</v>
      </c>
      <c r="H108" t="s">
        <v>478</v>
      </c>
      <c r="K108">
        <v>0</v>
      </c>
      <c r="M108">
        <v>0</v>
      </c>
      <c r="O108">
        <v>0</v>
      </c>
    </row>
    <row r="109" spans="3:18" x14ac:dyDescent="0.3">
      <c r="C109" t="s">
        <v>364</v>
      </c>
      <c r="D109" t="s">
        <v>366</v>
      </c>
      <c r="E109">
        <v>131654</v>
      </c>
      <c r="H109" t="s">
        <v>479</v>
      </c>
      <c r="K109">
        <v>0</v>
      </c>
      <c r="M109">
        <v>0</v>
      </c>
      <c r="O109">
        <v>0</v>
      </c>
    </row>
    <row r="110" spans="3:18" x14ac:dyDescent="0.3">
      <c r="E110" t="s">
        <v>480</v>
      </c>
      <c r="K110">
        <v>0</v>
      </c>
      <c r="M110">
        <v>0</v>
      </c>
      <c r="O110">
        <v>0</v>
      </c>
      <c r="R110" t="s">
        <v>438</v>
      </c>
    </row>
    <row r="111" spans="3:18" x14ac:dyDescent="0.3">
      <c r="C111" t="s">
        <v>364</v>
      </c>
      <c r="D111" t="s">
        <v>366</v>
      </c>
      <c r="E111">
        <v>131640</v>
      </c>
      <c r="H111" t="s">
        <v>475</v>
      </c>
      <c r="K111">
        <v>0</v>
      </c>
      <c r="M111">
        <v>0</v>
      </c>
      <c r="O111">
        <v>0</v>
      </c>
    </row>
    <row r="112" spans="3:18" x14ac:dyDescent="0.3">
      <c r="C112" t="s">
        <v>364</v>
      </c>
      <c r="D112" t="s">
        <v>366</v>
      </c>
      <c r="E112">
        <v>131641</v>
      </c>
      <c r="H112" t="s">
        <v>481</v>
      </c>
      <c r="K112">
        <v>0</v>
      </c>
      <c r="M112">
        <v>0</v>
      </c>
      <c r="O112">
        <v>0</v>
      </c>
    </row>
    <row r="113" spans="3:18" x14ac:dyDescent="0.3">
      <c r="C113" t="s">
        <v>364</v>
      </c>
      <c r="D113" t="s">
        <v>366</v>
      </c>
      <c r="E113">
        <v>131642</v>
      </c>
      <c r="H113" t="s">
        <v>482</v>
      </c>
      <c r="K113">
        <v>0</v>
      </c>
      <c r="M113">
        <v>0</v>
      </c>
      <c r="O113">
        <v>0</v>
      </c>
    </row>
    <row r="114" spans="3:18" x14ac:dyDescent="0.3">
      <c r="C114" t="s">
        <v>364</v>
      </c>
      <c r="D114" t="s">
        <v>366</v>
      </c>
      <c r="E114">
        <v>131643</v>
      </c>
      <c r="H114" t="s">
        <v>483</v>
      </c>
      <c r="K114">
        <v>0</v>
      </c>
      <c r="M114">
        <v>0</v>
      </c>
      <c r="O114">
        <v>0</v>
      </c>
    </row>
    <row r="115" spans="3:18" x14ac:dyDescent="0.3">
      <c r="C115" t="s">
        <v>364</v>
      </c>
      <c r="D115" t="s">
        <v>366</v>
      </c>
      <c r="E115">
        <v>131644</v>
      </c>
      <c r="H115" t="s">
        <v>484</v>
      </c>
      <c r="K115">
        <v>0</v>
      </c>
      <c r="M115">
        <v>0</v>
      </c>
      <c r="O115">
        <v>0</v>
      </c>
    </row>
    <row r="116" spans="3:18" x14ac:dyDescent="0.3">
      <c r="E116" t="s">
        <v>485</v>
      </c>
      <c r="K116">
        <v>0</v>
      </c>
      <c r="M116">
        <v>0</v>
      </c>
      <c r="O116">
        <v>0</v>
      </c>
      <c r="R116" t="s">
        <v>438</v>
      </c>
    </row>
    <row r="117" spans="3:18" x14ac:dyDescent="0.3">
      <c r="C117" t="s">
        <v>364</v>
      </c>
      <c r="D117" t="s">
        <v>366</v>
      </c>
      <c r="E117">
        <v>131400</v>
      </c>
      <c r="H117" t="s">
        <v>486</v>
      </c>
      <c r="K117">
        <v>0</v>
      </c>
      <c r="M117">
        <v>0</v>
      </c>
      <c r="O117">
        <v>0</v>
      </c>
    </row>
    <row r="118" spans="3:18" x14ac:dyDescent="0.3">
      <c r="C118" t="s">
        <v>364</v>
      </c>
      <c r="D118" t="s">
        <v>366</v>
      </c>
      <c r="E118">
        <v>131401</v>
      </c>
      <c r="H118" t="s">
        <v>487</v>
      </c>
      <c r="K118">
        <v>0</v>
      </c>
      <c r="M118">
        <v>0</v>
      </c>
      <c r="O118">
        <v>0</v>
      </c>
    </row>
    <row r="119" spans="3:18" x14ac:dyDescent="0.3">
      <c r="C119" t="s">
        <v>364</v>
      </c>
      <c r="D119" t="s">
        <v>366</v>
      </c>
      <c r="E119">
        <v>131402</v>
      </c>
      <c r="H119" t="s">
        <v>488</v>
      </c>
      <c r="K119">
        <v>0</v>
      </c>
      <c r="M119">
        <v>0</v>
      </c>
      <c r="O119">
        <v>0</v>
      </c>
    </row>
    <row r="120" spans="3:18" x14ac:dyDescent="0.3">
      <c r="C120" t="s">
        <v>364</v>
      </c>
      <c r="D120" t="s">
        <v>366</v>
      </c>
      <c r="E120">
        <v>131404</v>
      </c>
      <c r="H120" t="s">
        <v>489</v>
      </c>
      <c r="K120">
        <v>0</v>
      </c>
      <c r="M120">
        <v>0</v>
      </c>
      <c r="O120">
        <v>0</v>
      </c>
    </row>
    <row r="121" spans="3:18" x14ac:dyDescent="0.3">
      <c r="C121" t="s">
        <v>364</v>
      </c>
      <c r="D121" t="s">
        <v>366</v>
      </c>
      <c r="E121">
        <v>131410</v>
      </c>
      <c r="H121" t="s">
        <v>486</v>
      </c>
      <c r="K121">
        <v>0</v>
      </c>
      <c r="M121">
        <v>0</v>
      </c>
      <c r="O121">
        <v>0</v>
      </c>
    </row>
    <row r="122" spans="3:18" x14ac:dyDescent="0.3">
      <c r="C122" t="s">
        <v>364</v>
      </c>
      <c r="D122" t="s">
        <v>366</v>
      </c>
      <c r="E122">
        <v>131411</v>
      </c>
      <c r="H122" t="s">
        <v>487</v>
      </c>
      <c r="K122">
        <v>0</v>
      </c>
      <c r="M122">
        <v>0</v>
      </c>
      <c r="O122">
        <v>0</v>
      </c>
    </row>
    <row r="123" spans="3:18" x14ac:dyDescent="0.3">
      <c r="C123" t="s">
        <v>364</v>
      </c>
      <c r="D123" t="s">
        <v>366</v>
      </c>
      <c r="E123">
        <v>131412</v>
      </c>
      <c r="H123" t="s">
        <v>488</v>
      </c>
      <c r="K123">
        <v>0</v>
      </c>
      <c r="M123">
        <v>0</v>
      </c>
      <c r="O123">
        <v>0</v>
      </c>
    </row>
    <row r="124" spans="3:18" x14ac:dyDescent="0.3">
      <c r="C124" t="s">
        <v>364</v>
      </c>
      <c r="D124" t="s">
        <v>366</v>
      </c>
      <c r="E124">
        <v>131413</v>
      </c>
      <c r="H124" t="s">
        <v>490</v>
      </c>
      <c r="K124">
        <v>0</v>
      </c>
      <c r="M124">
        <v>0</v>
      </c>
      <c r="O124">
        <v>0</v>
      </c>
    </row>
    <row r="125" spans="3:18" x14ac:dyDescent="0.3">
      <c r="C125" t="s">
        <v>364</v>
      </c>
      <c r="D125" t="s">
        <v>366</v>
      </c>
      <c r="E125">
        <v>131414</v>
      </c>
      <c r="H125" t="s">
        <v>489</v>
      </c>
      <c r="K125">
        <v>0</v>
      </c>
      <c r="M125">
        <v>0</v>
      </c>
      <c r="O125">
        <v>0</v>
      </c>
    </row>
    <row r="126" spans="3:18" x14ac:dyDescent="0.3">
      <c r="C126" t="s">
        <v>364</v>
      </c>
      <c r="D126" t="s">
        <v>366</v>
      </c>
      <c r="E126">
        <v>131600</v>
      </c>
      <c r="H126" t="s">
        <v>475</v>
      </c>
      <c r="K126">
        <v>0</v>
      </c>
      <c r="M126">
        <v>0</v>
      </c>
      <c r="O126">
        <v>0</v>
      </c>
    </row>
    <row r="127" spans="3:18" x14ac:dyDescent="0.3">
      <c r="C127" t="s">
        <v>364</v>
      </c>
      <c r="D127" t="s">
        <v>366</v>
      </c>
      <c r="E127">
        <v>131601</v>
      </c>
      <c r="H127" t="s">
        <v>491</v>
      </c>
      <c r="K127">
        <v>0</v>
      </c>
      <c r="M127">
        <v>0</v>
      </c>
      <c r="O127">
        <v>0</v>
      </c>
    </row>
    <row r="128" spans="3:18" x14ac:dyDescent="0.3">
      <c r="C128" t="s">
        <v>364</v>
      </c>
      <c r="D128" t="s">
        <v>366</v>
      </c>
      <c r="E128">
        <v>131602</v>
      </c>
      <c r="H128" t="s">
        <v>492</v>
      </c>
      <c r="K128">
        <v>0</v>
      </c>
      <c r="M128">
        <v>0</v>
      </c>
      <c r="O128">
        <v>0</v>
      </c>
    </row>
    <row r="129" spans="3:18" x14ac:dyDescent="0.3">
      <c r="C129" t="s">
        <v>364</v>
      </c>
      <c r="D129" t="s">
        <v>366</v>
      </c>
      <c r="E129">
        <v>131603</v>
      </c>
      <c r="H129" t="s">
        <v>493</v>
      </c>
      <c r="K129">
        <v>0</v>
      </c>
      <c r="M129">
        <v>0</v>
      </c>
      <c r="O129">
        <v>0</v>
      </c>
    </row>
    <row r="130" spans="3:18" x14ac:dyDescent="0.3">
      <c r="C130" t="s">
        <v>364</v>
      </c>
      <c r="D130" t="s">
        <v>366</v>
      </c>
      <c r="E130">
        <v>131604</v>
      </c>
      <c r="H130" t="s">
        <v>494</v>
      </c>
      <c r="K130">
        <v>0</v>
      </c>
      <c r="M130">
        <v>0</v>
      </c>
      <c r="O130">
        <v>0</v>
      </c>
    </row>
    <row r="131" spans="3:18" x14ac:dyDescent="0.3">
      <c r="C131" t="s">
        <v>364</v>
      </c>
      <c r="D131" t="s">
        <v>366</v>
      </c>
      <c r="E131">
        <v>131610</v>
      </c>
      <c r="H131" t="s">
        <v>475</v>
      </c>
      <c r="K131">
        <v>0</v>
      </c>
      <c r="M131">
        <v>0</v>
      </c>
      <c r="O131">
        <v>0</v>
      </c>
    </row>
    <row r="132" spans="3:18" x14ac:dyDescent="0.3">
      <c r="C132" t="s">
        <v>364</v>
      </c>
      <c r="D132" t="s">
        <v>366</v>
      </c>
      <c r="E132">
        <v>131611</v>
      </c>
      <c r="H132" t="s">
        <v>475</v>
      </c>
      <c r="K132">
        <v>0</v>
      </c>
      <c r="M132">
        <v>0</v>
      </c>
      <c r="O132">
        <v>0</v>
      </c>
    </row>
    <row r="133" spans="3:18" x14ac:dyDescent="0.3">
      <c r="C133" t="s">
        <v>364</v>
      </c>
      <c r="D133" t="s">
        <v>366</v>
      </c>
      <c r="E133">
        <v>131612</v>
      </c>
      <c r="H133" t="s">
        <v>495</v>
      </c>
      <c r="K133">
        <v>0</v>
      </c>
      <c r="M133">
        <v>0</v>
      </c>
      <c r="O133">
        <v>0</v>
      </c>
    </row>
    <row r="134" spans="3:18" x14ac:dyDescent="0.3">
      <c r="C134" t="s">
        <v>364</v>
      </c>
      <c r="D134" t="s">
        <v>366</v>
      </c>
      <c r="E134">
        <v>131613</v>
      </c>
      <c r="H134" t="s">
        <v>496</v>
      </c>
      <c r="K134">
        <v>0</v>
      </c>
      <c r="M134">
        <v>0</v>
      </c>
      <c r="O134">
        <v>0</v>
      </c>
    </row>
    <row r="135" spans="3:18" x14ac:dyDescent="0.3">
      <c r="C135" t="s">
        <v>364</v>
      </c>
      <c r="D135" t="s">
        <v>366</v>
      </c>
      <c r="E135">
        <v>131614</v>
      </c>
      <c r="H135" t="s">
        <v>497</v>
      </c>
      <c r="K135">
        <v>0</v>
      </c>
      <c r="M135">
        <v>0</v>
      </c>
      <c r="O135">
        <v>0</v>
      </c>
    </row>
    <row r="136" spans="3:18" x14ac:dyDescent="0.3">
      <c r="C136" t="s">
        <v>364</v>
      </c>
      <c r="D136" t="s">
        <v>366</v>
      </c>
      <c r="E136">
        <v>131615</v>
      </c>
      <c r="H136" t="s">
        <v>498</v>
      </c>
      <c r="K136">
        <v>0</v>
      </c>
      <c r="M136">
        <v>0</v>
      </c>
      <c r="O136">
        <v>0</v>
      </c>
    </row>
    <row r="137" spans="3:18" x14ac:dyDescent="0.3">
      <c r="E137" t="s">
        <v>499</v>
      </c>
      <c r="K137">
        <v>0</v>
      </c>
      <c r="M137">
        <v>0</v>
      </c>
      <c r="O137">
        <v>0</v>
      </c>
      <c r="R137" t="s">
        <v>438</v>
      </c>
    </row>
    <row r="138" spans="3:18" x14ac:dyDescent="0.3">
      <c r="C138" t="s">
        <v>364</v>
      </c>
      <c r="D138" t="s">
        <v>366</v>
      </c>
      <c r="E138">
        <v>131620</v>
      </c>
      <c r="H138" t="s">
        <v>475</v>
      </c>
      <c r="K138">
        <v>0</v>
      </c>
      <c r="M138">
        <v>0</v>
      </c>
      <c r="O138">
        <v>0</v>
      </c>
    </row>
    <row r="139" spans="3:18" x14ac:dyDescent="0.3">
      <c r="C139" t="s">
        <v>364</v>
      </c>
      <c r="D139" t="s">
        <v>366</v>
      </c>
      <c r="E139">
        <v>131630</v>
      </c>
      <c r="H139" t="s">
        <v>475</v>
      </c>
      <c r="K139">
        <v>0</v>
      </c>
      <c r="M139">
        <v>0</v>
      </c>
      <c r="O139">
        <v>0</v>
      </c>
    </row>
    <row r="140" spans="3:18" x14ac:dyDescent="0.3">
      <c r="C140" t="s">
        <v>364</v>
      </c>
      <c r="D140" t="s">
        <v>366</v>
      </c>
      <c r="E140">
        <v>131631</v>
      </c>
      <c r="H140" t="s">
        <v>500</v>
      </c>
      <c r="K140">
        <v>0</v>
      </c>
      <c r="M140">
        <v>0</v>
      </c>
      <c r="O140">
        <v>0</v>
      </c>
    </row>
    <row r="141" spans="3:18" x14ac:dyDescent="0.3">
      <c r="C141" t="s">
        <v>364</v>
      </c>
      <c r="D141" t="s">
        <v>366</v>
      </c>
      <c r="E141">
        <v>131632</v>
      </c>
      <c r="H141" t="s">
        <v>501</v>
      </c>
      <c r="K141">
        <v>0</v>
      </c>
      <c r="M141">
        <v>0</v>
      </c>
      <c r="O141">
        <v>0</v>
      </c>
    </row>
    <row r="142" spans="3:18" x14ac:dyDescent="0.3">
      <c r="C142" t="s">
        <v>364</v>
      </c>
      <c r="D142" t="s">
        <v>366</v>
      </c>
      <c r="E142">
        <v>131633</v>
      </c>
      <c r="H142" t="s">
        <v>502</v>
      </c>
      <c r="K142">
        <v>0</v>
      </c>
      <c r="M142">
        <v>0</v>
      </c>
      <c r="O142">
        <v>0</v>
      </c>
    </row>
    <row r="143" spans="3:18" x14ac:dyDescent="0.3">
      <c r="C143" t="s">
        <v>364</v>
      </c>
      <c r="D143" t="s">
        <v>366</v>
      </c>
      <c r="E143">
        <v>131634</v>
      </c>
      <c r="H143" t="s">
        <v>503</v>
      </c>
      <c r="K143">
        <v>0</v>
      </c>
      <c r="M143">
        <v>0</v>
      </c>
      <c r="O143">
        <v>0</v>
      </c>
    </row>
    <row r="144" spans="3:18" x14ac:dyDescent="0.3">
      <c r="E144" t="s">
        <v>504</v>
      </c>
      <c r="K144">
        <v>0</v>
      </c>
      <c r="M144">
        <v>0</v>
      </c>
      <c r="O144">
        <v>0</v>
      </c>
      <c r="R144" t="s">
        <v>438</v>
      </c>
    </row>
    <row r="145" spans="3:15" x14ac:dyDescent="0.3">
      <c r="C145" t="s">
        <v>364</v>
      </c>
      <c r="D145" t="s">
        <v>366</v>
      </c>
      <c r="E145">
        <v>130100</v>
      </c>
      <c r="H145" t="s">
        <v>505</v>
      </c>
      <c r="K145">
        <v>0</v>
      </c>
      <c r="M145">
        <v>0</v>
      </c>
      <c r="O145">
        <v>0</v>
      </c>
    </row>
    <row r="146" spans="3:15" x14ac:dyDescent="0.3">
      <c r="C146" t="s">
        <v>364</v>
      </c>
      <c r="D146" t="s">
        <v>366</v>
      </c>
      <c r="E146">
        <v>130101</v>
      </c>
      <c r="H146" t="s">
        <v>506</v>
      </c>
      <c r="K146">
        <v>0</v>
      </c>
      <c r="M146">
        <v>0</v>
      </c>
      <c r="O146">
        <v>0</v>
      </c>
    </row>
    <row r="147" spans="3:15" x14ac:dyDescent="0.3">
      <c r="C147" t="s">
        <v>364</v>
      </c>
      <c r="D147" t="s">
        <v>366</v>
      </c>
      <c r="E147">
        <v>130102</v>
      </c>
      <c r="H147" t="s">
        <v>507</v>
      </c>
      <c r="K147">
        <v>0</v>
      </c>
      <c r="M147">
        <v>0</v>
      </c>
      <c r="O147">
        <v>0</v>
      </c>
    </row>
    <row r="148" spans="3:15" x14ac:dyDescent="0.3">
      <c r="C148" t="s">
        <v>364</v>
      </c>
      <c r="D148" t="s">
        <v>366</v>
      </c>
      <c r="E148">
        <v>130103</v>
      </c>
      <c r="H148" t="s">
        <v>508</v>
      </c>
      <c r="K148">
        <v>0</v>
      </c>
      <c r="M148">
        <v>0</v>
      </c>
      <c r="O148">
        <v>0</v>
      </c>
    </row>
    <row r="149" spans="3:15" x14ac:dyDescent="0.3">
      <c r="C149" t="s">
        <v>364</v>
      </c>
      <c r="D149" t="s">
        <v>366</v>
      </c>
      <c r="E149">
        <v>130104</v>
      </c>
      <c r="H149" t="s">
        <v>509</v>
      </c>
      <c r="K149">
        <v>0</v>
      </c>
      <c r="M149">
        <v>0</v>
      </c>
      <c r="O149">
        <v>0</v>
      </c>
    </row>
    <row r="150" spans="3:15" x14ac:dyDescent="0.3">
      <c r="C150" t="s">
        <v>364</v>
      </c>
      <c r="D150" t="s">
        <v>366</v>
      </c>
      <c r="E150">
        <v>130110</v>
      </c>
      <c r="H150" t="s">
        <v>510</v>
      </c>
      <c r="K150">
        <v>0</v>
      </c>
      <c r="M150">
        <v>0</v>
      </c>
      <c r="O150">
        <v>0</v>
      </c>
    </row>
    <row r="151" spans="3:15" x14ac:dyDescent="0.3">
      <c r="C151" t="s">
        <v>364</v>
      </c>
      <c r="D151" t="s">
        <v>366</v>
      </c>
      <c r="E151">
        <v>130111</v>
      </c>
      <c r="H151" t="s">
        <v>511</v>
      </c>
      <c r="K151">
        <v>0</v>
      </c>
      <c r="M151">
        <v>0</v>
      </c>
      <c r="O151">
        <v>0</v>
      </c>
    </row>
    <row r="152" spans="3:15" x14ac:dyDescent="0.3">
      <c r="C152" t="s">
        <v>364</v>
      </c>
      <c r="D152" t="s">
        <v>366</v>
      </c>
      <c r="E152">
        <v>130112</v>
      </c>
      <c r="H152" t="s">
        <v>512</v>
      </c>
      <c r="K152">
        <v>0</v>
      </c>
      <c r="M152">
        <v>0</v>
      </c>
      <c r="O152">
        <v>0</v>
      </c>
    </row>
    <row r="153" spans="3:15" x14ac:dyDescent="0.3">
      <c r="C153" t="s">
        <v>364</v>
      </c>
      <c r="D153" t="s">
        <v>366</v>
      </c>
      <c r="E153">
        <v>130113</v>
      </c>
      <c r="H153" t="s">
        <v>513</v>
      </c>
      <c r="K153">
        <v>0</v>
      </c>
      <c r="M153">
        <v>0</v>
      </c>
      <c r="O153">
        <v>0</v>
      </c>
    </row>
    <row r="154" spans="3:15" x14ac:dyDescent="0.3">
      <c r="C154" t="s">
        <v>364</v>
      </c>
      <c r="D154" t="s">
        <v>366</v>
      </c>
      <c r="E154">
        <v>130120</v>
      </c>
      <c r="H154" t="s">
        <v>514</v>
      </c>
      <c r="K154">
        <v>0</v>
      </c>
      <c r="M154">
        <v>0</v>
      </c>
      <c r="O154">
        <v>0</v>
      </c>
    </row>
    <row r="155" spans="3:15" x14ac:dyDescent="0.3">
      <c r="C155" t="s">
        <v>364</v>
      </c>
      <c r="D155" t="s">
        <v>366</v>
      </c>
      <c r="E155">
        <v>130121</v>
      </c>
      <c r="H155" t="s">
        <v>515</v>
      </c>
      <c r="K155">
        <v>0</v>
      </c>
      <c r="M155">
        <v>0</v>
      </c>
      <c r="O155">
        <v>0</v>
      </c>
    </row>
    <row r="156" spans="3:15" x14ac:dyDescent="0.3">
      <c r="C156" t="s">
        <v>364</v>
      </c>
      <c r="D156" t="s">
        <v>366</v>
      </c>
      <c r="E156">
        <v>130122</v>
      </c>
      <c r="H156" t="s">
        <v>516</v>
      </c>
      <c r="K156">
        <v>0</v>
      </c>
      <c r="M156">
        <v>0</v>
      </c>
      <c r="O156">
        <v>0</v>
      </c>
    </row>
    <row r="157" spans="3:15" x14ac:dyDescent="0.3">
      <c r="C157" t="s">
        <v>364</v>
      </c>
      <c r="D157" t="s">
        <v>366</v>
      </c>
      <c r="E157">
        <v>130123</v>
      </c>
      <c r="H157" t="s">
        <v>517</v>
      </c>
      <c r="K157">
        <v>0</v>
      </c>
      <c r="M157">
        <v>0</v>
      </c>
      <c r="O157">
        <v>0</v>
      </c>
    </row>
    <row r="158" spans="3:15" x14ac:dyDescent="0.3">
      <c r="C158" t="s">
        <v>364</v>
      </c>
      <c r="D158" t="s">
        <v>366</v>
      </c>
      <c r="E158">
        <v>130200</v>
      </c>
      <c r="H158" t="s">
        <v>518</v>
      </c>
      <c r="K158">
        <v>0</v>
      </c>
      <c r="M158">
        <v>0</v>
      </c>
      <c r="O158">
        <v>0</v>
      </c>
    </row>
    <row r="159" spans="3:15" x14ac:dyDescent="0.3">
      <c r="C159" t="s">
        <v>364</v>
      </c>
      <c r="D159" t="s">
        <v>366</v>
      </c>
      <c r="E159">
        <v>130201</v>
      </c>
      <c r="H159" t="s">
        <v>519</v>
      </c>
      <c r="K159">
        <v>0</v>
      </c>
      <c r="M159">
        <v>0</v>
      </c>
      <c r="O159">
        <v>0</v>
      </c>
    </row>
    <row r="160" spans="3:15" x14ac:dyDescent="0.3">
      <c r="C160" t="s">
        <v>364</v>
      </c>
      <c r="D160" t="s">
        <v>366</v>
      </c>
      <c r="E160">
        <v>130202</v>
      </c>
      <c r="H160" t="s">
        <v>520</v>
      </c>
      <c r="K160">
        <v>0</v>
      </c>
      <c r="M160">
        <v>0</v>
      </c>
      <c r="O160">
        <v>0</v>
      </c>
    </row>
    <row r="161" spans="3:15" x14ac:dyDescent="0.3">
      <c r="C161" t="s">
        <v>364</v>
      </c>
      <c r="D161" t="s">
        <v>366</v>
      </c>
      <c r="E161">
        <v>130203</v>
      </c>
      <c r="H161" t="s">
        <v>521</v>
      </c>
      <c r="K161">
        <v>0</v>
      </c>
      <c r="M161">
        <v>0</v>
      </c>
      <c r="O161">
        <v>0</v>
      </c>
    </row>
    <row r="162" spans="3:15" x14ac:dyDescent="0.3">
      <c r="C162" t="s">
        <v>364</v>
      </c>
      <c r="D162" t="s">
        <v>366</v>
      </c>
      <c r="E162">
        <v>130204</v>
      </c>
      <c r="H162" t="s">
        <v>522</v>
      </c>
      <c r="K162">
        <v>0</v>
      </c>
      <c r="M162">
        <v>0</v>
      </c>
      <c r="O162">
        <v>0</v>
      </c>
    </row>
    <row r="163" spans="3:15" x14ac:dyDescent="0.3">
      <c r="C163" t="s">
        <v>364</v>
      </c>
      <c r="D163" t="s">
        <v>366</v>
      </c>
      <c r="E163">
        <v>130210</v>
      </c>
      <c r="H163" t="s">
        <v>523</v>
      </c>
      <c r="K163">
        <v>0</v>
      </c>
      <c r="M163">
        <v>0</v>
      </c>
      <c r="O163">
        <v>0</v>
      </c>
    </row>
    <row r="164" spans="3:15" x14ac:dyDescent="0.3">
      <c r="C164" t="s">
        <v>364</v>
      </c>
      <c r="D164" t="s">
        <v>366</v>
      </c>
      <c r="E164">
        <v>130211</v>
      </c>
      <c r="H164" t="s">
        <v>524</v>
      </c>
      <c r="K164">
        <v>0</v>
      </c>
      <c r="M164">
        <v>0</v>
      </c>
      <c r="O164">
        <v>0</v>
      </c>
    </row>
    <row r="165" spans="3:15" x14ac:dyDescent="0.3">
      <c r="C165" t="s">
        <v>364</v>
      </c>
      <c r="D165" t="s">
        <v>366</v>
      </c>
      <c r="E165">
        <v>130212</v>
      </c>
      <c r="H165" t="s">
        <v>525</v>
      </c>
      <c r="K165">
        <v>0</v>
      </c>
      <c r="M165">
        <v>0</v>
      </c>
      <c r="O165">
        <v>0</v>
      </c>
    </row>
    <row r="166" spans="3:15" x14ac:dyDescent="0.3">
      <c r="C166" t="s">
        <v>364</v>
      </c>
      <c r="D166" t="s">
        <v>366</v>
      </c>
      <c r="E166">
        <v>130213</v>
      </c>
      <c r="H166" t="s">
        <v>526</v>
      </c>
      <c r="K166">
        <v>0</v>
      </c>
      <c r="M166">
        <v>0</v>
      </c>
      <c r="O166">
        <v>0</v>
      </c>
    </row>
    <row r="167" spans="3:15" x14ac:dyDescent="0.3">
      <c r="C167" t="s">
        <v>364</v>
      </c>
      <c r="D167" t="s">
        <v>366</v>
      </c>
      <c r="E167">
        <v>130214</v>
      </c>
      <c r="H167" t="s">
        <v>527</v>
      </c>
      <c r="K167">
        <v>0</v>
      </c>
      <c r="M167">
        <v>0</v>
      </c>
      <c r="O167">
        <v>0</v>
      </c>
    </row>
    <row r="168" spans="3:15" x14ac:dyDescent="0.3">
      <c r="C168" t="s">
        <v>364</v>
      </c>
      <c r="D168" t="s">
        <v>366</v>
      </c>
      <c r="E168">
        <v>130220</v>
      </c>
      <c r="H168" t="s">
        <v>528</v>
      </c>
      <c r="K168">
        <v>0</v>
      </c>
      <c r="M168">
        <v>0</v>
      </c>
      <c r="O168">
        <v>0</v>
      </c>
    </row>
    <row r="169" spans="3:15" x14ac:dyDescent="0.3">
      <c r="C169" t="s">
        <v>364</v>
      </c>
      <c r="D169" t="s">
        <v>366</v>
      </c>
      <c r="E169">
        <v>130221</v>
      </c>
      <c r="H169" t="s">
        <v>529</v>
      </c>
      <c r="K169">
        <v>0</v>
      </c>
      <c r="M169">
        <v>0</v>
      </c>
      <c r="O169">
        <v>0</v>
      </c>
    </row>
    <row r="170" spans="3:15" x14ac:dyDescent="0.3">
      <c r="C170" t="s">
        <v>364</v>
      </c>
      <c r="D170" t="s">
        <v>366</v>
      </c>
      <c r="E170">
        <v>130222</v>
      </c>
      <c r="H170" t="s">
        <v>530</v>
      </c>
      <c r="K170">
        <v>0</v>
      </c>
      <c r="M170">
        <v>0</v>
      </c>
      <c r="O170">
        <v>0</v>
      </c>
    </row>
    <row r="171" spans="3:15" x14ac:dyDescent="0.3">
      <c r="C171" t="s">
        <v>364</v>
      </c>
      <c r="D171" t="s">
        <v>366</v>
      </c>
      <c r="E171">
        <v>130223</v>
      </c>
      <c r="H171" t="s">
        <v>531</v>
      </c>
      <c r="K171">
        <v>0</v>
      </c>
      <c r="M171">
        <v>0</v>
      </c>
      <c r="O171">
        <v>0</v>
      </c>
    </row>
    <row r="172" spans="3:15" x14ac:dyDescent="0.3">
      <c r="C172" t="s">
        <v>364</v>
      </c>
      <c r="D172" t="s">
        <v>366</v>
      </c>
      <c r="E172">
        <v>130224</v>
      </c>
      <c r="H172" t="s">
        <v>532</v>
      </c>
      <c r="K172">
        <v>0</v>
      </c>
      <c r="M172">
        <v>0</v>
      </c>
      <c r="O172">
        <v>0</v>
      </c>
    </row>
    <row r="173" spans="3:15" x14ac:dyDescent="0.3">
      <c r="C173" t="s">
        <v>364</v>
      </c>
      <c r="D173" t="s">
        <v>366</v>
      </c>
      <c r="E173">
        <v>130230</v>
      </c>
      <c r="H173" t="s">
        <v>533</v>
      </c>
      <c r="K173">
        <v>0</v>
      </c>
      <c r="M173">
        <v>0</v>
      </c>
      <c r="O173">
        <v>0</v>
      </c>
    </row>
    <row r="174" spans="3:15" x14ac:dyDescent="0.3">
      <c r="C174" t="s">
        <v>364</v>
      </c>
      <c r="D174" t="s">
        <v>366</v>
      </c>
      <c r="E174">
        <v>130231</v>
      </c>
      <c r="H174" t="s">
        <v>534</v>
      </c>
      <c r="K174">
        <v>0</v>
      </c>
      <c r="M174">
        <v>0</v>
      </c>
      <c r="O174">
        <v>0</v>
      </c>
    </row>
    <row r="175" spans="3:15" x14ac:dyDescent="0.3">
      <c r="C175" t="s">
        <v>364</v>
      </c>
      <c r="D175" t="s">
        <v>366</v>
      </c>
      <c r="E175">
        <v>130232</v>
      </c>
      <c r="H175" t="s">
        <v>535</v>
      </c>
      <c r="K175">
        <v>0</v>
      </c>
      <c r="M175">
        <v>0</v>
      </c>
      <c r="O175">
        <v>0</v>
      </c>
    </row>
    <row r="176" spans="3:15" x14ac:dyDescent="0.3">
      <c r="C176" t="s">
        <v>364</v>
      </c>
      <c r="D176" t="s">
        <v>366</v>
      </c>
      <c r="E176">
        <v>130233</v>
      </c>
      <c r="H176" t="s">
        <v>536</v>
      </c>
      <c r="K176">
        <v>0</v>
      </c>
      <c r="M176">
        <v>0</v>
      </c>
      <c r="O176">
        <v>0</v>
      </c>
    </row>
    <row r="177" spans="3:15" x14ac:dyDescent="0.3">
      <c r="C177" t="s">
        <v>364</v>
      </c>
      <c r="D177" t="s">
        <v>366</v>
      </c>
      <c r="E177">
        <v>130234</v>
      </c>
      <c r="H177" t="s">
        <v>537</v>
      </c>
      <c r="K177">
        <v>0</v>
      </c>
      <c r="M177">
        <v>0</v>
      </c>
      <c r="O177">
        <v>0</v>
      </c>
    </row>
    <row r="178" spans="3:15" x14ac:dyDescent="0.3">
      <c r="C178" t="s">
        <v>364</v>
      </c>
      <c r="D178" t="s">
        <v>366</v>
      </c>
      <c r="E178">
        <v>130300</v>
      </c>
      <c r="H178" t="s">
        <v>538</v>
      </c>
      <c r="K178">
        <v>0</v>
      </c>
      <c r="M178">
        <v>0</v>
      </c>
      <c r="O178">
        <v>0</v>
      </c>
    </row>
    <row r="179" spans="3:15" x14ac:dyDescent="0.3">
      <c r="C179" t="s">
        <v>364</v>
      </c>
      <c r="D179" t="s">
        <v>366</v>
      </c>
      <c r="E179">
        <v>130301</v>
      </c>
      <c r="H179" t="s">
        <v>539</v>
      </c>
      <c r="K179">
        <v>0</v>
      </c>
      <c r="M179">
        <v>0</v>
      </c>
      <c r="O179">
        <v>0</v>
      </c>
    </row>
    <row r="180" spans="3:15" x14ac:dyDescent="0.3">
      <c r="C180" t="s">
        <v>364</v>
      </c>
      <c r="D180" t="s">
        <v>366</v>
      </c>
      <c r="E180">
        <v>130302</v>
      </c>
      <c r="H180" t="s">
        <v>540</v>
      </c>
      <c r="K180">
        <v>0</v>
      </c>
      <c r="M180">
        <v>0</v>
      </c>
      <c r="O180">
        <v>0</v>
      </c>
    </row>
    <row r="181" spans="3:15" x14ac:dyDescent="0.3">
      <c r="C181" t="s">
        <v>364</v>
      </c>
      <c r="D181" t="s">
        <v>366</v>
      </c>
      <c r="E181">
        <v>130303</v>
      </c>
      <c r="H181" t="s">
        <v>541</v>
      </c>
      <c r="K181">
        <v>0</v>
      </c>
      <c r="M181">
        <v>0</v>
      </c>
      <c r="O181">
        <v>0</v>
      </c>
    </row>
    <row r="182" spans="3:15" x14ac:dyDescent="0.3">
      <c r="C182" t="s">
        <v>364</v>
      </c>
      <c r="D182" t="s">
        <v>366</v>
      </c>
      <c r="E182">
        <v>130304</v>
      </c>
      <c r="H182" t="s">
        <v>542</v>
      </c>
      <c r="K182">
        <v>0</v>
      </c>
      <c r="M182">
        <v>0</v>
      </c>
      <c r="O182">
        <v>0</v>
      </c>
    </row>
    <row r="183" spans="3:15" x14ac:dyDescent="0.3">
      <c r="C183" t="s">
        <v>364</v>
      </c>
      <c r="D183" t="s">
        <v>366</v>
      </c>
      <c r="E183">
        <v>130400</v>
      </c>
      <c r="H183" t="s">
        <v>543</v>
      </c>
      <c r="K183">
        <v>0</v>
      </c>
      <c r="M183">
        <v>0</v>
      </c>
      <c r="O183">
        <v>0</v>
      </c>
    </row>
    <row r="184" spans="3:15" x14ac:dyDescent="0.3">
      <c r="C184" t="s">
        <v>364</v>
      </c>
      <c r="D184" t="s">
        <v>366</v>
      </c>
      <c r="E184">
        <v>130401</v>
      </c>
      <c r="H184" t="s">
        <v>544</v>
      </c>
      <c r="K184">
        <v>0</v>
      </c>
      <c r="M184">
        <v>0</v>
      </c>
      <c r="O184">
        <v>0</v>
      </c>
    </row>
    <row r="185" spans="3:15" x14ac:dyDescent="0.3">
      <c r="C185" t="s">
        <v>364</v>
      </c>
      <c r="D185" t="s">
        <v>366</v>
      </c>
      <c r="E185">
        <v>130402</v>
      </c>
      <c r="H185" t="s">
        <v>545</v>
      </c>
      <c r="K185">
        <v>0</v>
      </c>
      <c r="M185">
        <v>0</v>
      </c>
      <c r="O185">
        <v>0</v>
      </c>
    </row>
    <row r="186" spans="3:15" x14ac:dyDescent="0.3">
      <c r="C186" t="s">
        <v>364</v>
      </c>
      <c r="D186" t="s">
        <v>366</v>
      </c>
      <c r="E186">
        <v>130403</v>
      </c>
      <c r="H186" t="s">
        <v>546</v>
      </c>
      <c r="K186">
        <v>0</v>
      </c>
      <c r="M186">
        <v>0</v>
      </c>
      <c r="O186">
        <v>0</v>
      </c>
    </row>
    <row r="187" spans="3:15" x14ac:dyDescent="0.3">
      <c r="C187" t="s">
        <v>364</v>
      </c>
      <c r="D187" t="s">
        <v>366</v>
      </c>
      <c r="E187">
        <v>130500</v>
      </c>
      <c r="H187" t="s">
        <v>547</v>
      </c>
      <c r="K187">
        <v>0</v>
      </c>
      <c r="M187">
        <v>0</v>
      </c>
      <c r="O187">
        <v>0</v>
      </c>
    </row>
    <row r="188" spans="3:15" x14ac:dyDescent="0.3">
      <c r="C188" t="s">
        <v>364</v>
      </c>
      <c r="D188" t="s">
        <v>366</v>
      </c>
      <c r="E188">
        <v>130501</v>
      </c>
      <c r="H188" t="s">
        <v>548</v>
      </c>
      <c r="K188">
        <v>0</v>
      </c>
      <c r="M188">
        <v>0</v>
      </c>
      <c r="O188">
        <v>0</v>
      </c>
    </row>
    <row r="189" spans="3:15" x14ac:dyDescent="0.3">
      <c r="C189" t="s">
        <v>364</v>
      </c>
      <c r="D189" t="s">
        <v>366</v>
      </c>
      <c r="E189">
        <v>130502</v>
      </c>
      <c r="H189" t="s">
        <v>549</v>
      </c>
      <c r="K189">
        <v>0</v>
      </c>
      <c r="M189">
        <v>0</v>
      </c>
      <c r="O189">
        <v>0</v>
      </c>
    </row>
    <row r="190" spans="3:15" x14ac:dyDescent="0.3">
      <c r="C190" t="s">
        <v>364</v>
      </c>
      <c r="D190" t="s">
        <v>366</v>
      </c>
      <c r="E190">
        <v>130503</v>
      </c>
      <c r="H190" t="s">
        <v>550</v>
      </c>
      <c r="K190">
        <v>0</v>
      </c>
      <c r="M190">
        <v>0</v>
      </c>
      <c r="O190">
        <v>0</v>
      </c>
    </row>
    <row r="191" spans="3:15" x14ac:dyDescent="0.3">
      <c r="C191" t="s">
        <v>364</v>
      </c>
      <c r="D191" t="s">
        <v>366</v>
      </c>
      <c r="E191">
        <v>132000</v>
      </c>
      <c r="H191" t="s">
        <v>551</v>
      </c>
      <c r="K191">
        <v>0</v>
      </c>
      <c r="M191">
        <v>0</v>
      </c>
      <c r="O191">
        <v>0</v>
      </c>
    </row>
    <row r="192" spans="3:15" x14ac:dyDescent="0.3">
      <c r="C192" t="s">
        <v>364</v>
      </c>
      <c r="D192" t="s">
        <v>366</v>
      </c>
      <c r="E192">
        <v>132001</v>
      </c>
      <c r="H192" t="s">
        <v>552</v>
      </c>
      <c r="K192">
        <v>0</v>
      </c>
      <c r="M192">
        <v>0</v>
      </c>
      <c r="O192">
        <v>0</v>
      </c>
    </row>
    <row r="193" spans="3:17" x14ac:dyDescent="0.3">
      <c r="C193" t="s">
        <v>364</v>
      </c>
      <c r="D193" t="s">
        <v>366</v>
      </c>
      <c r="E193">
        <v>132002</v>
      </c>
      <c r="H193" t="s">
        <v>553</v>
      </c>
      <c r="K193">
        <v>0</v>
      </c>
      <c r="M193">
        <v>0</v>
      </c>
      <c r="O193">
        <v>0</v>
      </c>
    </row>
    <row r="194" spans="3:17" x14ac:dyDescent="0.3">
      <c r="C194" t="s">
        <v>364</v>
      </c>
      <c r="D194" t="s">
        <v>366</v>
      </c>
      <c r="E194">
        <v>132003</v>
      </c>
      <c r="H194" t="s">
        <v>554</v>
      </c>
      <c r="K194">
        <v>0</v>
      </c>
      <c r="M194">
        <v>0</v>
      </c>
      <c r="O194">
        <v>0</v>
      </c>
    </row>
    <row r="195" spans="3:17" x14ac:dyDescent="0.3">
      <c r="C195" t="s">
        <v>364</v>
      </c>
      <c r="D195" t="s">
        <v>366</v>
      </c>
      <c r="E195">
        <v>132004</v>
      </c>
      <c r="H195" t="s">
        <v>555</v>
      </c>
      <c r="K195">
        <v>0</v>
      </c>
      <c r="M195">
        <v>0</v>
      </c>
      <c r="O195">
        <v>0</v>
      </c>
    </row>
    <row r="196" spans="3:17" x14ac:dyDescent="0.3">
      <c r="C196" t="s">
        <v>364</v>
      </c>
      <c r="D196" t="s">
        <v>366</v>
      </c>
      <c r="E196">
        <v>132005</v>
      </c>
      <c r="H196" t="s">
        <v>556</v>
      </c>
      <c r="K196">
        <v>0</v>
      </c>
      <c r="M196">
        <v>0</v>
      </c>
      <c r="O196">
        <v>0</v>
      </c>
    </row>
    <row r="197" spans="3:17" x14ac:dyDescent="0.3">
      <c r="C197" t="s">
        <v>364</v>
      </c>
      <c r="D197" t="s">
        <v>366</v>
      </c>
      <c r="E197">
        <v>132007</v>
      </c>
      <c r="H197" t="s">
        <v>557</v>
      </c>
      <c r="K197">
        <v>0</v>
      </c>
      <c r="M197">
        <v>0</v>
      </c>
      <c r="O197">
        <v>0</v>
      </c>
    </row>
    <row r="198" spans="3:17" x14ac:dyDescent="0.3">
      <c r="C198" t="s">
        <v>364</v>
      </c>
      <c r="D198" t="s">
        <v>366</v>
      </c>
      <c r="E198">
        <v>132008</v>
      </c>
      <c r="H198" t="s">
        <v>558</v>
      </c>
      <c r="K198">
        <v>0</v>
      </c>
      <c r="M198">
        <v>0</v>
      </c>
      <c r="O198">
        <v>0</v>
      </c>
    </row>
    <row r="199" spans="3:17" x14ac:dyDescent="0.3">
      <c r="C199" t="s">
        <v>364</v>
      </c>
      <c r="D199" t="s">
        <v>366</v>
      </c>
      <c r="E199">
        <v>1130500</v>
      </c>
      <c r="H199" t="s">
        <v>547</v>
      </c>
      <c r="K199" s="37">
        <v>16673106.67</v>
      </c>
      <c r="M199" s="37">
        <v>20201425.73</v>
      </c>
      <c r="O199" s="37">
        <v>-3528319.06</v>
      </c>
      <c r="Q199">
        <v>-17.5</v>
      </c>
    </row>
    <row r="200" spans="3:17" x14ac:dyDescent="0.3">
      <c r="C200" t="s">
        <v>364</v>
      </c>
      <c r="D200" t="s">
        <v>366</v>
      </c>
      <c r="E200">
        <v>1130501</v>
      </c>
      <c r="H200" t="s">
        <v>548</v>
      </c>
      <c r="K200">
        <v>0</v>
      </c>
      <c r="M200">
        <v>0</v>
      </c>
      <c r="O200">
        <v>0</v>
      </c>
    </row>
    <row r="201" spans="3:17" x14ac:dyDescent="0.3">
      <c r="C201" t="s">
        <v>364</v>
      </c>
      <c r="D201" t="s">
        <v>366</v>
      </c>
      <c r="E201">
        <v>1130502</v>
      </c>
      <c r="H201" t="s">
        <v>549</v>
      </c>
      <c r="K201">
        <v>0</v>
      </c>
      <c r="M201">
        <v>0</v>
      </c>
      <c r="O201">
        <v>0</v>
      </c>
    </row>
    <row r="202" spans="3:17" x14ac:dyDescent="0.3">
      <c r="C202" t="s">
        <v>364</v>
      </c>
      <c r="D202" t="s">
        <v>366</v>
      </c>
      <c r="E202">
        <v>1130503</v>
      </c>
      <c r="H202" t="s">
        <v>550</v>
      </c>
      <c r="K202">
        <v>0</v>
      </c>
      <c r="M202">
        <v>0</v>
      </c>
      <c r="O202">
        <v>0</v>
      </c>
    </row>
    <row r="203" spans="3:17" x14ac:dyDescent="0.3">
      <c r="C203" t="s">
        <v>364</v>
      </c>
      <c r="D203" t="s">
        <v>366</v>
      </c>
      <c r="E203">
        <v>1130504</v>
      </c>
      <c r="H203" t="s">
        <v>559</v>
      </c>
      <c r="K203">
        <v>0</v>
      </c>
      <c r="M203">
        <v>0</v>
      </c>
      <c r="O203">
        <v>0</v>
      </c>
    </row>
    <row r="204" spans="3:17" x14ac:dyDescent="0.3">
      <c r="C204" t="s">
        <v>364</v>
      </c>
      <c r="D204" t="s">
        <v>366</v>
      </c>
      <c r="E204">
        <v>1131740</v>
      </c>
      <c r="H204" t="s">
        <v>560</v>
      </c>
      <c r="K204" s="37">
        <v>657981.54</v>
      </c>
      <c r="M204" s="37">
        <v>537403.92000000004</v>
      </c>
      <c r="O204" s="37">
        <v>120577.62</v>
      </c>
      <c r="Q204">
        <v>22.4</v>
      </c>
    </row>
    <row r="205" spans="3:17" x14ac:dyDescent="0.3">
      <c r="C205" t="s">
        <v>364</v>
      </c>
      <c r="D205" t="s">
        <v>366</v>
      </c>
      <c r="E205">
        <v>1131741</v>
      </c>
      <c r="H205" t="s">
        <v>561</v>
      </c>
      <c r="K205">
        <v>0</v>
      </c>
      <c r="M205">
        <v>0</v>
      </c>
      <c r="O205">
        <v>0</v>
      </c>
    </row>
    <row r="206" spans="3:17" x14ac:dyDescent="0.3">
      <c r="C206" t="s">
        <v>364</v>
      </c>
      <c r="D206" t="s">
        <v>366</v>
      </c>
      <c r="E206">
        <v>1131742</v>
      </c>
      <c r="H206" t="s">
        <v>562</v>
      </c>
      <c r="K206">
        <v>0</v>
      </c>
      <c r="M206">
        <v>0</v>
      </c>
      <c r="O206">
        <v>0</v>
      </c>
    </row>
    <row r="207" spans="3:17" x14ac:dyDescent="0.3">
      <c r="C207" t="s">
        <v>364</v>
      </c>
      <c r="D207" t="s">
        <v>366</v>
      </c>
      <c r="E207">
        <v>1131743</v>
      </c>
      <c r="H207" t="s">
        <v>563</v>
      </c>
      <c r="K207">
        <v>0</v>
      </c>
      <c r="M207">
        <v>0</v>
      </c>
      <c r="O207">
        <v>0</v>
      </c>
    </row>
    <row r="208" spans="3:17" x14ac:dyDescent="0.3">
      <c r="C208" t="s">
        <v>364</v>
      </c>
      <c r="D208" t="s">
        <v>366</v>
      </c>
      <c r="E208">
        <v>1131744</v>
      </c>
      <c r="H208" t="s">
        <v>564</v>
      </c>
      <c r="K208">
        <v>0</v>
      </c>
      <c r="M208">
        <v>0</v>
      </c>
      <c r="O208">
        <v>0</v>
      </c>
    </row>
    <row r="209" spans="3:18" x14ac:dyDescent="0.3">
      <c r="C209" t="s">
        <v>364</v>
      </c>
      <c r="D209" t="s">
        <v>366</v>
      </c>
      <c r="E209">
        <v>1131750</v>
      </c>
      <c r="H209" t="s">
        <v>565</v>
      </c>
      <c r="K209">
        <v>0</v>
      </c>
      <c r="M209">
        <v>0</v>
      </c>
      <c r="O209">
        <v>0</v>
      </c>
    </row>
    <row r="210" spans="3:18" x14ac:dyDescent="0.3">
      <c r="C210" t="s">
        <v>364</v>
      </c>
      <c r="D210" t="s">
        <v>366</v>
      </c>
      <c r="E210">
        <v>1131751</v>
      </c>
      <c r="H210" t="s">
        <v>566</v>
      </c>
      <c r="K210">
        <v>0</v>
      </c>
      <c r="M210">
        <v>0</v>
      </c>
      <c r="O210">
        <v>0</v>
      </c>
    </row>
    <row r="211" spans="3:18" x14ac:dyDescent="0.3">
      <c r="C211" t="s">
        <v>364</v>
      </c>
      <c r="D211" t="s">
        <v>366</v>
      </c>
      <c r="E211">
        <v>1131752</v>
      </c>
      <c r="H211" t="s">
        <v>567</v>
      </c>
      <c r="K211">
        <v>0</v>
      </c>
      <c r="M211">
        <v>0</v>
      </c>
      <c r="O211">
        <v>0</v>
      </c>
    </row>
    <row r="212" spans="3:18" x14ac:dyDescent="0.3">
      <c r="C212" t="s">
        <v>364</v>
      </c>
      <c r="D212" t="s">
        <v>366</v>
      </c>
      <c r="E212">
        <v>1131753</v>
      </c>
      <c r="H212" t="s">
        <v>568</v>
      </c>
      <c r="K212">
        <v>0</v>
      </c>
      <c r="M212">
        <v>0</v>
      </c>
      <c r="O212">
        <v>0</v>
      </c>
    </row>
    <row r="213" spans="3:18" x14ac:dyDescent="0.3">
      <c r="C213" t="s">
        <v>364</v>
      </c>
      <c r="D213" t="s">
        <v>366</v>
      </c>
      <c r="E213">
        <v>1131754</v>
      </c>
      <c r="H213" t="s">
        <v>569</v>
      </c>
      <c r="K213">
        <v>0</v>
      </c>
      <c r="M213">
        <v>0</v>
      </c>
      <c r="O213">
        <v>0</v>
      </c>
    </row>
    <row r="214" spans="3:18" x14ac:dyDescent="0.3">
      <c r="C214" t="s">
        <v>364</v>
      </c>
      <c r="D214" t="s">
        <v>366</v>
      </c>
      <c r="E214">
        <v>1131760</v>
      </c>
      <c r="H214" t="s">
        <v>570</v>
      </c>
      <c r="K214" s="37">
        <v>8627.15</v>
      </c>
      <c r="M214" s="37">
        <v>8627.15</v>
      </c>
      <c r="O214">
        <v>0</v>
      </c>
    </row>
    <row r="215" spans="3:18" x14ac:dyDescent="0.3">
      <c r="C215" t="s">
        <v>364</v>
      </c>
      <c r="D215" t="s">
        <v>366</v>
      </c>
      <c r="E215">
        <v>1131761</v>
      </c>
      <c r="H215" t="s">
        <v>571</v>
      </c>
      <c r="K215">
        <v>0</v>
      </c>
      <c r="M215">
        <v>0</v>
      </c>
      <c r="O215">
        <v>0</v>
      </c>
    </row>
    <row r="216" spans="3:18" x14ac:dyDescent="0.3">
      <c r="C216" t="s">
        <v>364</v>
      </c>
      <c r="D216" t="s">
        <v>366</v>
      </c>
      <c r="E216">
        <v>1131762</v>
      </c>
      <c r="H216" t="s">
        <v>572</v>
      </c>
      <c r="K216">
        <v>0</v>
      </c>
      <c r="M216">
        <v>0</v>
      </c>
      <c r="O216">
        <v>0</v>
      </c>
    </row>
    <row r="217" spans="3:18" x14ac:dyDescent="0.3">
      <c r="C217" t="s">
        <v>364</v>
      </c>
      <c r="D217" t="s">
        <v>366</v>
      </c>
      <c r="E217">
        <v>1131763</v>
      </c>
      <c r="H217" t="s">
        <v>573</v>
      </c>
      <c r="K217">
        <v>0</v>
      </c>
      <c r="M217">
        <v>0</v>
      </c>
      <c r="O217">
        <v>0</v>
      </c>
    </row>
    <row r="218" spans="3:18" x14ac:dyDescent="0.3">
      <c r="C218" t="s">
        <v>364</v>
      </c>
      <c r="D218" t="s">
        <v>366</v>
      </c>
      <c r="E218">
        <v>1131764</v>
      </c>
      <c r="H218" t="s">
        <v>574</v>
      </c>
      <c r="K218">
        <v>0</v>
      </c>
      <c r="M218">
        <v>0</v>
      </c>
      <c r="O218">
        <v>0</v>
      </c>
    </row>
    <row r="219" spans="3:18" x14ac:dyDescent="0.3">
      <c r="E219" t="s">
        <v>575</v>
      </c>
      <c r="K219" s="37">
        <v>17339715.359999999</v>
      </c>
      <c r="M219" s="37">
        <v>20747456.800000001</v>
      </c>
      <c r="O219" s="37">
        <v>-3407741.44</v>
      </c>
      <c r="Q219">
        <v>-16.399999999999999</v>
      </c>
      <c r="R219" t="s">
        <v>438</v>
      </c>
    </row>
    <row r="220" spans="3:18" x14ac:dyDescent="0.3">
      <c r="C220" t="s">
        <v>364</v>
      </c>
      <c r="D220" t="s">
        <v>366</v>
      </c>
      <c r="E220">
        <v>131100</v>
      </c>
      <c r="H220" t="s">
        <v>576</v>
      </c>
      <c r="K220">
        <v>0</v>
      </c>
      <c r="M220">
        <v>0</v>
      </c>
      <c r="O220">
        <v>0</v>
      </c>
    </row>
    <row r="221" spans="3:18" x14ac:dyDescent="0.3">
      <c r="C221" t="s">
        <v>364</v>
      </c>
      <c r="D221" t="s">
        <v>366</v>
      </c>
      <c r="E221">
        <v>131101</v>
      </c>
      <c r="H221" t="s">
        <v>577</v>
      </c>
      <c r="K221">
        <v>0</v>
      </c>
      <c r="M221">
        <v>0</v>
      </c>
      <c r="O221">
        <v>0</v>
      </c>
    </row>
    <row r="222" spans="3:18" x14ac:dyDescent="0.3">
      <c r="C222" t="s">
        <v>364</v>
      </c>
      <c r="D222" t="s">
        <v>366</v>
      </c>
      <c r="E222">
        <v>131102</v>
      </c>
      <c r="H222" t="s">
        <v>578</v>
      </c>
      <c r="K222">
        <v>0</v>
      </c>
      <c r="M222">
        <v>0</v>
      </c>
      <c r="O222">
        <v>0</v>
      </c>
    </row>
    <row r="223" spans="3:18" x14ac:dyDescent="0.3">
      <c r="C223" t="s">
        <v>364</v>
      </c>
      <c r="D223" t="s">
        <v>366</v>
      </c>
      <c r="E223">
        <v>131103</v>
      </c>
      <c r="H223" t="s">
        <v>579</v>
      </c>
      <c r="K223">
        <v>0</v>
      </c>
      <c r="M223">
        <v>0</v>
      </c>
      <c r="O223">
        <v>0</v>
      </c>
    </row>
    <row r="224" spans="3:18" x14ac:dyDescent="0.3">
      <c r="C224" t="s">
        <v>364</v>
      </c>
      <c r="D224" t="s">
        <v>366</v>
      </c>
      <c r="E224">
        <v>131110</v>
      </c>
      <c r="H224" t="s">
        <v>580</v>
      </c>
      <c r="K224">
        <v>0</v>
      </c>
      <c r="M224">
        <v>0</v>
      </c>
      <c r="O224">
        <v>0</v>
      </c>
    </row>
    <row r="225" spans="3:15" x14ac:dyDescent="0.3">
      <c r="C225" t="s">
        <v>364</v>
      </c>
      <c r="D225" t="s">
        <v>366</v>
      </c>
      <c r="E225">
        <v>131111</v>
      </c>
      <c r="H225" t="s">
        <v>581</v>
      </c>
      <c r="K225">
        <v>0</v>
      </c>
      <c r="M225">
        <v>0</v>
      </c>
      <c r="O225">
        <v>0</v>
      </c>
    </row>
    <row r="226" spans="3:15" x14ac:dyDescent="0.3">
      <c r="C226" t="s">
        <v>364</v>
      </c>
      <c r="D226" t="s">
        <v>366</v>
      </c>
      <c r="E226">
        <v>131112</v>
      </c>
      <c r="H226" t="s">
        <v>582</v>
      </c>
      <c r="K226">
        <v>0</v>
      </c>
      <c r="M226">
        <v>0</v>
      </c>
      <c r="O226">
        <v>0</v>
      </c>
    </row>
    <row r="227" spans="3:15" x14ac:dyDescent="0.3">
      <c r="C227" t="s">
        <v>364</v>
      </c>
      <c r="D227" t="s">
        <v>366</v>
      </c>
      <c r="E227">
        <v>131113</v>
      </c>
      <c r="H227" t="s">
        <v>583</v>
      </c>
      <c r="K227">
        <v>0</v>
      </c>
      <c r="M227">
        <v>0</v>
      </c>
      <c r="O227">
        <v>0</v>
      </c>
    </row>
    <row r="228" spans="3:15" x14ac:dyDescent="0.3">
      <c r="C228" t="s">
        <v>364</v>
      </c>
      <c r="D228" t="s">
        <v>366</v>
      </c>
      <c r="E228">
        <v>131114</v>
      </c>
      <c r="H228" t="s">
        <v>584</v>
      </c>
      <c r="K228">
        <v>0</v>
      </c>
      <c r="M228">
        <v>0</v>
      </c>
      <c r="O228">
        <v>0</v>
      </c>
    </row>
    <row r="229" spans="3:15" x14ac:dyDescent="0.3">
      <c r="C229" t="s">
        <v>364</v>
      </c>
      <c r="D229" t="s">
        <v>366</v>
      </c>
      <c r="E229">
        <v>131120</v>
      </c>
      <c r="H229" t="s">
        <v>585</v>
      </c>
      <c r="K229">
        <v>0</v>
      </c>
      <c r="M229">
        <v>0</v>
      </c>
      <c r="O229">
        <v>0</v>
      </c>
    </row>
    <row r="230" spans="3:15" x14ac:dyDescent="0.3">
      <c r="C230" t="s">
        <v>364</v>
      </c>
      <c r="D230" t="s">
        <v>366</v>
      </c>
      <c r="E230">
        <v>131121</v>
      </c>
      <c r="H230" t="s">
        <v>586</v>
      </c>
      <c r="K230">
        <v>0</v>
      </c>
      <c r="M230">
        <v>0</v>
      </c>
      <c r="O230">
        <v>0</v>
      </c>
    </row>
    <row r="231" spans="3:15" x14ac:dyDescent="0.3">
      <c r="C231" t="s">
        <v>364</v>
      </c>
      <c r="D231" t="s">
        <v>366</v>
      </c>
      <c r="E231">
        <v>131122</v>
      </c>
      <c r="H231" t="s">
        <v>582</v>
      </c>
      <c r="K231">
        <v>0</v>
      </c>
      <c r="M231">
        <v>0</v>
      </c>
      <c r="O231">
        <v>0</v>
      </c>
    </row>
    <row r="232" spans="3:15" x14ac:dyDescent="0.3">
      <c r="C232" t="s">
        <v>364</v>
      </c>
      <c r="D232" t="s">
        <v>366</v>
      </c>
      <c r="E232">
        <v>131123</v>
      </c>
      <c r="H232" t="s">
        <v>587</v>
      </c>
      <c r="K232">
        <v>0</v>
      </c>
      <c r="M232">
        <v>0</v>
      </c>
      <c r="O232">
        <v>0</v>
      </c>
    </row>
    <row r="233" spans="3:15" x14ac:dyDescent="0.3">
      <c r="C233" t="s">
        <v>364</v>
      </c>
      <c r="D233" t="s">
        <v>366</v>
      </c>
      <c r="E233">
        <v>131124</v>
      </c>
      <c r="H233" t="s">
        <v>588</v>
      </c>
      <c r="K233">
        <v>0</v>
      </c>
      <c r="M233">
        <v>0</v>
      </c>
      <c r="O233">
        <v>0</v>
      </c>
    </row>
    <row r="234" spans="3:15" x14ac:dyDescent="0.3">
      <c r="C234" t="s">
        <v>364</v>
      </c>
      <c r="D234" t="s">
        <v>366</v>
      </c>
      <c r="E234">
        <v>131200</v>
      </c>
      <c r="H234" t="s">
        <v>589</v>
      </c>
      <c r="K234">
        <v>0</v>
      </c>
      <c r="M234">
        <v>0</v>
      </c>
      <c r="O234">
        <v>0</v>
      </c>
    </row>
    <row r="235" spans="3:15" x14ac:dyDescent="0.3">
      <c r="C235" t="s">
        <v>364</v>
      </c>
      <c r="D235" t="s">
        <v>366</v>
      </c>
      <c r="E235">
        <v>131201</v>
      </c>
      <c r="H235" t="s">
        <v>590</v>
      </c>
      <c r="K235">
        <v>0</v>
      </c>
      <c r="M235">
        <v>0</v>
      </c>
      <c r="O235">
        <v>0</v>
      </c>
    </row>
    <row r="236" spans="3:15" x14ac:dyDescent="0.3">
      <c r="C236" t="s">
        <v>364</v>
      </c>
      <c r="D236" t="s">
        <v>366</v>
      </c>
      <c r="E236">
        <v>131202</v>
      </c>
      <c r="H236" t="s">
        <v>591</v>
      </c>
      <c r="K236">
        <v>0</v>
      </c>
      <c r="M236">
        <v>0</v>
      </c>
      <c r="O236">
        <v>0</v>
      </c>
    </row>
    <row r="237" spans="3:15" x14ac:dyDescent="0.3">
      <c r="C237" t="s">
        <v>364</v>
      </c>
      <c r="D237" t="s">
        <v>366</v>
      </c>
      <c r="E237">
        <v>131203</v>
      </c>
      <c r="H237" t="s">
        <v>592</v>
      </c>
      <c r="K237">
        <v>0</v>
      </c>
      <c r="M237">
        <v>0</v>
      </c>
      <c r="O237">
        <v>0</v>
      </c>
    </row>
    <row r="238" spans="3:15" x14ac:dyDescent="0.3">
      <c r="C238" t="s">
        <v>364</v>
      </c>
      <c r="D238" t="s">
        <v>366</v>
      </c>
      <c r="E238">
        <v>131300</v>
      </c>
      <c r="H238" t="s">
        <v>593</v>
      </c>
      <c r="K238">
        <v>0</v>
      </c>
      <c r="M238">
        <v>0</v>
      </c>
      <c r="O238">
        <v>0</v>
      </c>
    </row>
    <row r="239" spans="3:15" x14ac:dyDescent="0.3">
      <c r="C239" t="s">
        <v>364</v>
      </c>
      <c r="D239" t="s">
        <v>366</v>
      </c>
      <c r="E239">
        <v>131301</v>
      </c>
      <c r="H239" t="s">
        <v>594</v>
      </c>
      <c r="K239">
        <v>0</v>
      </c>
      <c r="M239">
        <v>0</v>
      </c>
      <c r="O239">
        <v>0</v>
      </c>
    </row>
    <row r="240" spans="3:15" x14ac:dyDescent="0.3">
      <c r="C240" t="s">
        <v>364</v>
      </c>
      <c r="D240" t="s">
        <v>366</v>
      </c>
      <c r="E240">
        <v>131302</v>
      </c>
      <c r="H240" t="s">
        <v>595</v>
      </c>
      <c r="K240">
        <v>0</v>
      </c>
      <c r="M240">
        <v>0</v>
      </c>
      <c r="O240">
        <v>0</v>
      </c>
    </row>
    <row r="241" spans="3:18" x14ac:dyDescent="0.3">
      <c r="C241" t="s">
        <v>364</v>
      </c>
      <c r="D241" t="s">
        <v>366</v>
      </c>
      <c r="E241">
        <v>131303</v>
      </c>
      <c r="H241" t="s">
        <v>596</v>
      </c>
      <c r="K241">
        <v>0</v>
      </c>
      <c r="M241">
        <v>0</v>
      </c>
      <c r="O241">
        <v>0</v>
      </c>
    </row>
    <row r="242" spans="3:18" x14ac:dyDescent="0.3">
      <c r="C242" t="s">
        <v>364</v>
      </c>
      <c r="D242" t="s">
        <v>366</v>
      </c>
      <c r="E242">
        <v>131304</v>
      </c>
      <c r="H242" t="s">
        <v>597</v>
      </c>
      <c r="K242">
        <v>0</v>
      </c>
      <c r="M242">
        <v>0</v>
      </c>
      <c r="O242">
        <v>0</v>
      </c>
    </row>
    <row r="243" spans="3:18" x14ac:dyDescent="0.3">
      <c r="C243" t="s">
        <v>364</v>
      </c>
      <c r="D243" t="s">
        <v>366</v>
      </c>
      <c r="E243">
        <v>131500</v>
      </c>
      <c r="H243" t="s">
        <v>598</v>
      </c>
      <c r="K243">
        <v>0</v>
      </c>
      <c r="M243">
        <v>0</v>
      </c>
      <c r="O243">
        <v>0</v>
      </c>
    </row>
    <row r="244" spans="3:18" x14ac:dyDescent="0.3">
      <c r="C244" t="s">
        <v>364</v>
      </c>
      <c r="D244" t="s">
        <v>366</v>
      </c>
      <c r="E244">
        <v>131501</v>
      </c>
      <c r="H244" t="s">
        <v>599</v>
      </c>
      <c r="K244">
        <v>0</v>
      </c>
      <c r="M244">
        <v>0</v>
      </c>
      <c r="O244">
        <v>0</v>
      </c>
    </row>
    <row r="245" spans="3:18" x14ac:dyDescent="0.3">
      <c r="C245" t="s">
        <v>364</v>
      </c>
      <c r="D245" t="s">
        <v>366</v>
      </c>
      <c r="E245">
        <v>131502</v>
      </c>
      <c r="H245" t="s">
        <v>600</v>
      </c>
      <c r="K245">
        <v>0</v>
      </c>
      <c r="M245">
        <v>0</v>
      </c>
      <c r="O245">
        <v>0</v>
      </c>
    </row>
    <row r="246" spans="3:18" x14ac:dyDescent="0.3">
      <c r="C246" t="s">
        <v>364</v>
      </c>
      <c r="D246" t="s">
        <v>366</v>
      </c>
      <c r="E246">
        <v>131503</v>
      </c>
      <c r="H246" t="s">
        <v>601</v>
      </c>
      <c r="K246">
        <v>0</v>
      </c>
      <c r="M246">
        <v>0</v>
      </c>
      <c r="O246">
        <v>0</v>
      </c>
    </row>
    <row r="247" spans="3:18" x14ac:dyDescent="0.3">
      <c r="C247" t="s">
        <v>364</v>
      </c>
      <c r="D247" t="s">
        <v>366</v>
      </c>
      <c r="E247">
        <v>131504</v>
      </c>
      <c r="H247" t="s">
        <v>602</v>
      </c>
      <c r="K247">
        <v>0</v>
      </c>
      <c r="M247">
        <v>0</v>
      </c>
      <c r="O247">
        <v>0</v>
      </c>
    </row>
    <row r="248" spans="3:18" x14ac:dyDescent="0.3">
      <c r="C248" t="s">
        <v>364</v>
      </c>
      <c r="D248" t="s">
        <v>366</v>
      </c>
      <c r="E248">
        <v>1131500</v>
      </c>
      <c r="H248" t="s">
        <v>603</v>
      </c>
      <c r="K248" s="37">
        <v>4609323.99</v>
      </c>
      <c r="M248" s="37">
        <v>3284837.03</v>
      </c>
      <c r="O248" s="37">
        <v>1324486.96</v>
      </c>
      <c r="Q248">
        <v>40.299999999999997</v>
      </c>
    </row>
    <row r="249" spans="3:18" x14ac:dyDescent="0.3">
      <c r="C249" t="s">
        <v>364</v>
      </c>
      <c r="D249" t="s">
        <v>366</v>
      </c>
      <c r="E249">
        <v>1131501</v>
      </c>
      <c r="H249" t="s">
        <v>604</v>
      </c>
      <c r="K249">
        <v>0</v>
      </c>
      <c r="M249">
        <v>0</v>
      </c>
      <c r="O249">
        <v>0</v>
      </c>
    </row>
    <row r="250" spans="3:18" x14ac:dyDescent="0.3">
      <c r="C250" t="s">
        <v>364</v>
      </c>
      <c r="D250" t="s">
        <v>366</v>
      </c>
      <c r="E250">
        <v>1131502</v>
      </c>
      <c r="H250" t="s">
        <v>605</v>
      </c>
      <c r="K250">
        <v>0</v>
      </c>
      <c r="M250">
        <v>0</v>
      </c>
      <c r="O250">
        <v>0</v>
      </c>
    </row>
    <row r="251" spans="3:18" x14ac:dyDescent="0.3">
      <c r="C251" t="s">
        <v>364</v>
      </c>
      <c r="D251" t="s">
        <v>366</v>
      </c>
      <c r="E251">
        <v>1131503</v>
      </c>
      <c r="H251" t="s">
        <v>606</v>
      </c>
      <c r="K251">
        <v>0</v>
      </c>
      <c r="M251">
        <v>0</v>
      </c>
      <c r="O251">
        <v>0</v>
      </c>
    </row>
    <row r="252" spans="3:18" x14ac:dyDescent="0.3">
      <c r="C252" t="s">
        <v>364</v>
      </c>
      <c r="D252" t="s">
        <v>366</v>
      </c>
      <c r="E252">
        <v>1131504</v>
      </c>
      <c r="H252" t="s">
        <v>607</v>
      </c>
      <c r="K252">
        <v>0</v>
      </c>
      <c r="M252">
        <v>0</v>
      </c>
      <c r="O252">
        <v>0</v>
      </c>
    </row>
    <row r="253" spans="3:18" x14ac:dyDescent="0.3">
      <c r="E253" t="s">
        <v>608</v>
      </c>
      <c r="K253" s="37">
        <v>4609323.99</v>
      </c>
      <c r="M253" s="37">
        <v>3284837.03</v>
      </c>
      <c r="O253" s="37">
        <v>1324486.96</v>
      </c>
      <c r="Q253">
        <v>40.299999999999997</v>
      </c>
      <c r="R253" t="s">
        <v>438</v>
      </c>
    </row>
    <row r="254" spans="3:18" x14ac:dyDescent="0.3">
      <c r="C254" t="s">
        <v>364</v>
      </c>
      <c r="D254" t="s">
        <v>366</v>
      </c>
      <c r="E254">
        <v>1110112</v>
      </c>
      <c r="H254" t="s">
        <v>609</v>
      </c>
      <c r="K254">
        <v>0</v>
      </c>
      <c r="M254">
        <v>0</v>
      </c>
      <c r="O254">
        <v>0</v>
      </c>
    </row>
    <row r="255" spans="3:18" x14ac:dyDescent="0.3">
      <c r="K255">
        <v>0</v>
      </c>
      <c r="M255">
        <v>0</v>
      </c>
      <c r="O255">
        <v>0</v>
      </c>
      <c r="R255" t="s">
        <v>438</v>
      </c>
    </row>
    <row r="256" spans="3:18" x14ac:dyDescent="0.3">
      <c r="C256" t="s">
        <v>364</v>
      </c>
      <c r="D256" t="s">
        <v>366</v>
      </c>
      <c r="E256">
        <v>133000</v>
      </c>
      <c r="H256" t="s">
        <v>610</v>
      </c>
      <c r="K256">
        <v>0</v>
      </c>
      <c r="M256">
        <v>0</v>
      </c>
      <c r="O256">
        <v>0</v>
      </c>
    </row>
    <row r="257" spans="3:15" x14ac:dyDescent="0.3">
      <c r="C257" t="s">
        <v>364</v>
      </c>
      <c r="D257" t="s">
        <v>366</v>
      </c>
      <c r="E257">
        <v>133001</v>
      </c>
      <c r="H257" t="s">
        <v>611</v>
      </c>
      <c r="K257">
        <v>0</v>
      </c>
      <c r="M257">
        <v>0</v>
      </c>
      <c r="O257">
        <v>0</v>
      </c>
    </row>
    <row r="258" spans="3:15" x14ac:dyDescent="0.3">
      <c r="C258" t="s">
        <v>364</v>
      </c>
      <c r="D258" t="s">
        <v>366</v>
      </c>
      <c r="E258">
        <v>133002</v>
      </c>
      <c r="H258" t="s">
        <v>612</v>
      </c>
      <c r="K258">
        <v>0</v>
      </c>
      <c r="M258">
        <v>0</v>
      </c>
      <c r="O258">
        <v>0</v>
      </c>
    </row>
    <row r="259" spans="3:15" x14ac:dyDescent="0.3">
      <c r="C259" t="s">
        <v>364</v>
      </c>
      <c r="D259" t="s">
        <v>366</v>
      </c>
      <c r="E259">
        <v>133003</v>
      </c>
      <c r="H259" t="s">
        <v>613</v>
      </c>
      <c r="K259">
        <v>0</v>
      </c>
      <c r="M259">
        <v>0</v>
      </c>
      <c r="O259">
        <v>0</v>
      </c>
    </row>
    <row r="260" spans="3:15" x14ac:dyDescent="0.3">
      <c r="C260" t="s">
        <v>364</v>
      </c>
      <c r="D260" t="s">
        <v>366</v>
      </c>
      <c r="E260">
        <v>133004</v>
      </c>
      <c r="H260" t="s">
        <v>614</v>
      </c>
      <c r="K260">
        <v>0</v>
      </c>
      <c r="M260">
        <v>0</v>
      </c>
      <c r="O260">
        <v>0</v>
      </c>
    </row>
    <row r="261" spans="3:15" x14ac:dyDescent="0.3">
      <c r="C261" t="s">
        <v>364</v>
      </c>
      <c r="D261" t="s">
        <v>366</v>
      </c>
      <c r="E261">
        <v>133005</v>
      </c>
      <c r="H261" t="s">
        <v>615</v>
      </c>
      <c r="K261">
        <v>0</v>
      </c>
      <c r="M261">
        <v>0</v>
      </c>
      <c r="O261">
        <v>0</v>
      </c>
    </row>
    <row r="262" spans="3:15" x14ac:dyDescent="0.3">
      <c r="C262" t="s">
        <v>364</v>
      </c>
      <c r="D262" t="s">
        <v>366</v>
      </c>
      <c r="E262">
        <v>133006</v>
      </c>
      <c r="H262" t="s">
        <v>616</v>
      </c>
      <c r="K262">
        <v>0</v>
      </c>
      <c r="M262">
        <v>0</v>
      </c>
      <c r="O262">
        <v>0</v>
      </c>
    </row>
    <row r="263" spans="3:15" x14ac:dyDescent="0.3">
      <c r="C263" t="s">
        <v>364</v>
      </c>
      <c r="D263" t="s">
        <v>366</v>
      </c>
      <c r="E263">
        <v>133007</v>
      </c>
      <c r="H263" t="s">
        <v>617</v>
      </c>
      <c r="K263">
        <v>0</v>
      </c>
      <c r="M263">
        <v>0</v>
      </c>
      <c r="O263">
        <v>0</v>
      </c>
    </row>
    <row r="264" spans="3:15" x14ac:dyDescent="0.3">
      <c r="C264" t="s">
        <v>364</v>
      </c>
      <c r="D264" t="s">
        <v>366</v>
      </c>
      <c r="E264">
        <v>133008</v>
      </c>
      <c r="H264" t="s">
        <v>618</v>
      </c>
      <c r="K264">
        <v>0</v>
      </c>
      <c r="M264">
        <v>0</v>
      </c>
      <c r="O264">
        <v>0</v>
      </c>
    </row>
    <row r="265" spans="3:15" x14ac:dyDescent="0.3">
      <c r="C265" t="s">
        <v>364</v>
      </c>
      <c r="D265" t="s">
        <v>366</v>
      </c>
      <c r="E265">
        <v>133009</v>
      </c>
      <c r="H265" t="s">
        <v>619</v>
      </c>
      <c r="K265">
        <v>0</v>
      </c>
      <c r="M265">
        <v>0</v>
      </c>
      <c r="O265">
        <v>0</v>
      </c>
    </row>
    <row r="266" spans="3:15" x14ac:dyDescent="0.3">
      <c r="C266" t="s">
        <v>364</v>
      </c>
      <c r="D266" t="s">
        <v>366</v>
      </c>
      <c r="E266">
        <v>133010</v>
      </c>
      <c r="H266" t="s">
        <v>620</v>
      </c>
      <c r="K266">
        <v>0</v>
      </c>
      <c r="M266">
        <v>0</v>
      </c>
      <c r="O266">
        <v>0</v>
      </c>
    </row>
    <row r="267" spans="3:15" x14ac:dyDescent="0.3">
      <c r="C267" t="s">
        <v>364</v>
      </c>
      <c r="D267" t="s">
        <v>366</v>
      </c>
      <c r="E267">
        <v>133011</v>
      </c>
      <c r="H267" t="s">
        <v>621</v>
      </c>
      <c r="K267">
        <v>0</v>
      </c>
      <c r="M267">
        <v>0</v>
      </c>
      <c r="O267">
        <v>0</v>
      </c>
    </row>
    <row r="268" spans="3:15" x14ac:dyDescent="0.3">
      <c r="C268" t="s">
        <v>364</v>
      </c>
      <c r="D268" t="s">
        <v>366</v>
      </c>
      <c r="E268">
        <v>133012</v>
      </c>
      <c r="H268" t="s">
        <v>622</v>
      </c>
      <c r="K268">
        <v>0</v>
      </c>
      <c r="M268">
        <v>0</v>
      </c>
      <c r="O268">
        <v>0</v>
      </c>
    </row>
    <row r="269" spans="3:15" x14ac:dyDescent="0.3">
      <c r="C269" t="s">
        <v>364</v>
      </c>
      <c r="D269" t="s">
        <v>366</v>
      </c>
      <c r="E269">
        <v>133100</v>
      </c>
      <c r="H269" t="s">
        <v>623</v>
      </c>
      <c r="K269">
        <v>0</v>
      </c>
      <c r="M269">
        <v>0</v>
      </c>
      <c r="O269">
        <v>0</v>
      </c>
    </row>
    <row r="270" spans="3:15" x14ac:dyDescent="0.3">
      <c r="C270" t="s">
        <v>364</v>
      </c>
      <c r="D270" t="s">
        <v>366</v>
      </c>
      <c r="E270">
        <v>133101</v>
      </c>
      <c r="H270" t="s">
        <v>624</v>
      </c>
      <c r="K270">
        <v>0</v>
      </c>
      <c r="M270">
        <v>0</v>
      </c>
      <c r="O270">
        <v>0</v>
      </c>
    </row>
    <row r="271" spans="3:15" x14ac:dyDescent="0.3">
      <c r="C271" t="s">
        <v>364</v>
      </c>
      <c r="D271" t="s">
        <v>366</v>
      </c>
      <c r="E271">
        <v>133102</v>
      </c>
      <c r="H271" t="s">
        <v>625</v>
      </c>
      <c r="K271">
        <v>0</v>
      </c>
      <c r="M271">
        <v>0</v>
      </c>
      <c r="O271">
        <v>0</v>
      </c>
    </row>
    <row r="272" spans="3:15" x14ac:dyDescent="0.3">
      <c r="C272" t="s">
        <v>364</v>
      </c>
      <c r="D272" t="s">
        <v>366</v>
      </c>
      <c r="E272">
        <v>1133000</v>
      </c>
      <c r="H272" t="s">
        <v>626</v>
      </c>
      <c r="K272">
        <v>0</v>
      </c>
      <c r="M272">
        <v>0</v>
      </c>
      <c r="O272">
        <v>0</v>
      </c>
    </row>
    <row r="273" spans="3:17" x14ac:dyDescent="0.3">
      <c r="C273" t="s">
        <v>364</v>
      </c>
      <c r="D273" t="s">
        <v>366</v>
      </c>
      <c r="E273">
        <v>1133002</v>
      </c>
      <c r="H273" t="s">
        <v>627</v>
      </c>
      <c r="K273">
        <v>0</v>
      </c>
      <c r="M273">
        <v>0</v>
      </c>
      <c r="O273">
        <v>0</v>
      </c>
    </row>
    <row r="274" spans="3:17" x14ac:dyDescent="0.3">
      <c r="C274" t="s">
        <v>364</v>
      </c>
      <c r="D274" t="s">
        <v>366</v>
      </c>
      <c r="E274">
        <v>1133004</v>
      </c>
      <c r="H274" t="s">
        <v>628</v>
      </c>
      <c r="K274">
        <v>0</v>
      </c>
      <c r="M274">
        <v>0</v>
      </c>
      <c r="O274">
        <v>0</v>
      </c>
    </row>
    <row r="275" spans="3:17" x14ac:dyDescent="0.3">
      <c r="C275" t="s">
        <v>364</v>
      </c>
      <c r="D275" t="s">
        <v>366</v>
      </c>
      <c r="E275">
        <v>1133005</v>
      </c>
      <c r="H275" t="s">
        <v>629</v>
      </c>
      <c r="K275" s="37">
        <v>134000000</v>
      </c>
      <c r="M275" s="37">
        <v>231938568.16</v>
      </c>
      <c r="O275" s="37">
        <v>-97938568.159999996</v>
      </c>
      <c r="Q275">
        <v>-42.2</v>
      </c>
    </row>
    <row r="276" spans="3:17" x14ac:dyDescent="0.3">
      <c r="C276" t="s">
        <v>364</v>
      </c>
      <c r="D276" t="s">
        <v>366</v>
      </c>
      <c r="E276">
        <v>1133006</v>
      </c>
      <c r="H276" t="s">
        <v>630</v>
      </c>
      <c r="K276">
        <v>0</v>
      </c>
      <c r="M276">
        <v>0</v>
      </c>
      <c r="O276">
        <v>0</v>
      </c>
    </row>
    <row r="277" spans="3:17" x14ac:dyDescent="0.3">
      <c r="C277" t="s">
        <v>364</v>
      </c>
      <c r="D277" t="s">
        <v>366</v>
      </c>
      <c r="E277">
        <v>1133007</v>
      </c>
      <c r="H277" t="s">
        <v>631</v>
      </c>
      <c r="K277">
        <v>0</v>
      </c>
      <c r="M277">
        <v>0</v>
      </c>
      <c r="O277">
        <v>0</v>
      </c>
    </row>
    <row r="278" spans="3:17" x14ac:dyDescent="0.3">
      <c r="C278" t="s">
        <v>364</v>
      </c>
      <c r="D278" t="s">
        <v>366</v>
      </c>
      <c r="E278">
        <v>1133009</v>
      </c>
      <c r="H278" t="s">
        <v>632</v>
      </c>
      <c r="K278">
        <v>0</v>
      </c>
      <c r="M278">
        <v>0</v>
      </c>
      <c r="O278">
        <v>0</v>
      </c>
    </row>
    <row r="279" spans="3:17" x14ac:dyDescent="0.3">
      <c r="C279" t="s">
        <v>364</v>
      </c>
      <c r="D279" t="s">
        <v>366</v>
      </c>
      <c r="E279">
        <v>1133013</v>
      </c>
      <c r="H279" t="s">
        <v>633</v>
      </c>
      <c r="K279">
        <v>0</v>
      </c>
      <c r="M279">
        <v>0</v>
      </c>
      <c r="O279">
        <v>0</v>
      </c>
    </row>
    <row r="280" spans="3:17" x14ac:dyDescent="0.3">
      <c r="C280" t="s">
        <v>364</v>
      </c>
      <c r="D280" t="s">
        <v>366</v>
      </c>
      <c r="E280">
        <v>1133014</v>
      </c>
      <c r="H280" t="s">
        <v>634</v>
      </c>
      <c r="K280" s="37">
        <v>609402.74</v>
      </c>
      <c r="M280" s="37">
        <v>749241.2</v>
      </c>
      <c r="O280" s="37">
        <v>-139838.46</v>
      </c>
      <c r="Q280">
        <v>-18.7</v>
      </c>
    </row>
    <row r="281" spans="3:17" x14ac:dyDescent="0.3">
      <c r="C281" t="s">
        <v>364</v>
      </c>
      <c r="D281" t="s">
        <v>366</v>
      </c>
      <c r="E281">
        <v>1133015</v>
      </c>
      <c r="H281" t="s">
        <v>635</v>
      </c>
      <c r="K281">
        <v>0</v>
      </c>
      <c r="M281">
        <v>0</v>
      </c>
      <c r="O281">
        <v>0</v>
      </c>
    </row>
    <row r="282" spans="3:17" x14ac:dyDescent="0.3">
      <c r="C282" t="s">
        <v>364</v>
      </c>
      <c r="D282" t="s">
        <v>366</v>
      </c>
      <c r="E282">
        <v>1133021</v>
      </c>
      <c r="H282" t="s">
        <v>636</v>
      </c>
      <c r="K282">
        <v>0</v>
      </c>
      <c r="M282">
        <v>0</v>
      </c>
      <c r="O282">
        <v>0</v>
      </c>
    </row>
    <row r="283" spans="3:17" x14ac:dyDescent="0.3">
      <c r="C283" t="s">
        <v>364</v>
      </c>
      <c r="D283" t="s">
        <v>366</v>
      </c>
      <c r="E283">
        <v>1133030</v>
      </c>
      <c r="H283" t="s">
        <v>637</v>
      </c>
      <c r="K283">
        <v>0</v>
      </c>
      <c r="M283">
        <v>0</v>
      </c>
      <c r="O283">
        <v>0</v>
      </c>
    </row>
    <row r="284" spans="3:17" x14ac:dyDescent="0.3">
      <c r="C284" t="s">
        <v>364</v>
      </c>
      <c r="D284" t="s">
        <v>366</v>
      </c>
      <c r="E284">
        <v>1133031</v>
      </c>
      <c r="H284" t="s">
        <v>638</v>
      </c>
      <c r="K284">
        <v>0</v>
      </c>
      <c r="M284">
        <v>0</v>
      </c>
      <c r="O284">
        <v>0</v>
      </c>
    </row>
    <row r="285" spans="3:17" x14ac:dyDescent="0.3">
      <c r="C285" t="s">
        <v>364</v>
      </c>
      <c r="D285" t="s">
        <v>366</v>
      </c>
      <c r="E285">
        <v>1133032</v>
      </c>
      <c r="H285" t="s">
        <v>639</v>
      </c>
      <c r="K285">
        <v>0</v>
      </c>
      <c r="M285">
        <v>0</v>
      </c>
      <c r="O285">
        <v>0</v>
      </c>
    </row>
    <row r="286" spans="3:17" x14ac:dyDescent="0.3">
      <c r="C286" t="s">
        <v>364</v>
      </c>
      <c r="D286" t="s">
        <v>366</v>
      </c>
      <c r="E286">
        <v>1133033</v>
      </c>
      <c r="H286" t="s">
        <v>640</v>
      </c>
      <c r="K286">
        <v>0</v>
      </c>
      <c r="M286">
        <v>0</v>
      </c>
      <c r="O286">
        <v>0</v>
      </c>
    </row>
    <row r="287" spans="3:17" x14ac:dyDescent="0.3">
      <c r="C287" t="s">
        <v>364</v>
      </c>
      <c r="D287" t="s">
        <v>366</v>
      </c>
      <c r="E287">
        <v>1133038</v>
      </c>
      <c r="H287" t="s">
        <v>641</v>
      </c>
      <c r="K287">
        <v>0</v>
      </c>
      <c r="M287">
        <v>0</v>
      </c>
      <c r="O287">
        <v>0</v>
      </c>
    </row>
    <row r="288" spans="3:17" x14ac:dyDescent="0.3">
      <c r="C288" t="s">
        <v>364</v>
      </c>
      <c r="D288" t="s">
        <v>366</v>
      </c>
      <c r="E288">
        <v>1133236</v>
      </c>
      <c r="H288" t="s">
        <v>642</v>
      </c>
      <c r="K288">
        <v>0</v>
      </c>
      <c r="M288">
        <v>0</v>
      </c>
      <c r="O288">
        <v>0</v>
      </c>
    </row>
    <row r="289" spans="3:18" x14ac:dyDescent="0.3">
      <c r="C289" t="s">
        <v>364</v>
      </c>
      <c r="D289" t="s">
        <v>366</v>
      </c>
      <c r="E289">
        <v>1133239</v>
      </c>
      <c r="H289" t="s">
        <v>643</v>
      </c>
      <c r="K289">
        <v>0</v>
      </c>
      <c r="M289">
        <v>0</v>
      </c>
      <c r="O289">
        <v>0</v>
      </c>
    </row>
    <row r="290" spans="3:18" x14ac:dyDescent="0.3">
      <c r="C290" t="s">
        <v>364</v>
      </c>
      <c r="D290" t="s">
        <v>366</v>
      </c>
      <c r="E290">
        <v>1133242</v>
      </c>
      <c r="H290" t="s">
        <v>644</v>
      </c>
      <c r="K290">
        <v>0</v>
      </c>
      <c r="M290">
        <v>0</v>
      </c>
      <c r="O290">
        <v>0</v>
      </c>
    </row>
    <row r="291" spans="3:18" x14ac:dyDescent="0.3">
      <c r="C291" t="s">
        <v>364</v>
      </c>
      <c r="D291" t="s">
        <v>366</v>
      </c>
      <c r="E291">
        <v>1133246</v>
      </c>
      <c r="H291" t="s">
        <v>645</v>
      </c>
      <c r="K291">
        <v>0</v>
      </c>
      <c r="M291">
        <v>0</v>
      </c>
      <c r="O291">
        <v>0</v>
      </c>
    </row>
    <row r="292" spans="3:18" x14ac:dyDescent="0.3">
      <c r="C292" t="s">
        <v>364</v>
      </c>
      <c r="D292" t="s">
        <v>366</v>
      </c>
      <c r="E292">
        <v>1140200</v>
      </c>
      <c r="H292" t="s">
        <v>646</v>
      </c>
      <c r="K292">
        <v>0</v>
      </c>
      <c r="M292">
        <v>0</v>
      </c>
      <c r="O292">
        <v>0</v>
      </c>
    </row>
    <row r="293" spans="3:18" x14ac:dyDescent="0.3">
      <c r="E293" t="s">
        <v>647</v>
      </c>
      <c r="K293" s="37">
        <v>134609402.74000001</v>
      </c>
      <c r="M293" s="37">
        <v>232687809.36000001</v>
      </c>
      <c r="O293" s="37">
        <v>-98078406.620000005</v>
      </c>
      <c r="Q293">
        <v>-42.2</v>
      </c>
      <c r="R293" t="s">
        <v>438</v>
      </c>
    </row>
    <row r="294" spans="3:18" x14ac:dyDescent="0.3">
      <c r="C294" t="s">
        <v>364</v>
      </c>
      <c r="D294" t="s">
        <v>366</v>
      </c>
      <c r="E294">
        <v>133200</v>
      </c>
      <c r="H294" t="s">
        <v>648</v>
      </c>
      <c r="K294">
        <v>0</v>
      </c>
      <c r="M294">
        <v>0</v>
      </c>
      <c r="O294">
        <v>0</v>
      </c>
    </row>
    <row r="295" spans="3:18" x14ac:dyDescent="0.3">
      <c r="C295" t="s">
        <v>364</v>
      </c>
      <c r="D295" t="s">
        <v>366</v>
      </c>
      <c r="E295">
        <v>133201</v>
      </c>
      <c r="H295" t="s">
        <v>649</v>
      </c>
      <c r="K295">
        <v>0</v>
      </c>
      <c r="M295">
        <v>0</v>
      </c>
      <c r="O295">
        <v>0</v>
      </c>
    </row>
    <row r="296" spans="3:18" x14ac:dyDescent="0.3">
      <c r="C296" t="s">
        <v>364</v>
      </c>
      <c r="D296" t="s">
        <v>366</v>
      </c>
      <c r="E296">
        <v>133202</v>
      </c>
      <c r="H296" t="s">
        <v>650</v>
      </c>
      <c r="K296">
        <v>0</v>
      </c>
      <c r="M296">
        <v>0</v>
      </c>
      <c r="O296">
        <v>0</v>
      </c>
    </row>
    <row r="297" spans="3:18" x14ac:dyDescent="0.3">
      <c r="C297" t="s">
        <v>364</v>
      </c>
      <c r="D297" t="s">
        <v>366</v>
      </c>
      <c r="E297">
        <v>133203</v>
      </c>
      <c r="H297" t="s">
        <v>651</v>
      </c>
      <c r="K297">
        <v>0</v>
      </c>
      <c r="M297">
        <v>0</v>
      </c>
      <c r="O297">
        <v>0</v>
      </c>
    </row>
    <row r="298" spans="3:18" x14ac:dyDescent="0.3">
      <c r="C298" t="s">
        <v>364</v>
      </c>
      <c r="D298" t="s">
        <v>366</v>
      </c>
      <c r="E298">
        <v>133204</v>
      </c>
      <c r="H298" t="s">
        <v>652</v>
      </c>
      <c r="K298">
        <v>0</v>
      </c>
      <c r="M298">
        <v>0</v>
      </c>
      <c r="O298">
        <v>0</v>
      </c>
    </row>
    <row r="299" spans="3:18" x14ac:dyDescent="0.3">
      <c r="C299" t="s">
        <v>364</v>
      </c>
      <c r="D299" t="s">
        <v>366</v>
      </c>
      <c r="E299">
        <v>133205</v>
      </c>
      <c r="H299" t="s">
        <v>653</v>
      </c>
      <c r="K299">
        <v>0</v>
      </c>
      <c r="M299">
        <v>0</v>
      </c>
      <c r="O299">
        <v>0</v>
      </c>
    </row>
    <row r="300" spans="3:18" x14ac:dyDescent="0.3">
      <c r="C300" t="s">
        <v>364</v>
      </c>
      <c r="D300" t="s">
        <v>366</v>
      </c>
      <c r="E300">
        <v>133206</v>
      </c>
      <c r="H300" t="s">
        <v>654</v>
      </c>
      <c r="K300">
        <v>0</v>
      </c>
      <c r="M300">
        <v>0</v>
      </c>
      <c r="O300">
        <v>0</v>
      </c>
    </row>
    <row r="301" spans="3:18" x14ac:dyDescent="0.3">
      <c r="C301" t="s">
        <v>364</v>
      </c>
      <c r="D301" t="s">
        <v>366</v>
      </c>
      <c r="E301">
        <v>133207</v>
      </c>
      <c r="H301" t="s">
        <v>655</v>
      </c>
      <c r="K301">
        <v>0</v>
      </c>
      <c r="M301">
        <v>0</v>
      </c>
      <c r="O301">
        <v>0</v>
      </c>
    </row>
    <row r="302" spans="3:18" x14ac:dyDescent="0.3">
      <c r="C302" t="s">
        <v>364</v>
      </c>
      <c r="D302" t="s">
        <v>366</v>
      </c>
      <c r="E302">
        <v>133208</v>
      </c>
      <c r="H302" t="s">
        <v>656</v>
      </c>
      <c r="K302">
        <v>0</v>
      </c>
      <c r="M302">
        <v>0</v>
      </c>
      <c r="O302">
        <v>0</v>
      </c>
    </row>
    <row r="303" spans="3:18" x14ac:dyDescent="0.3">
      <c r="C303" t="s">
        <v>364</v>
      </c>
      <c r="D303" t="s">
        <v>366</v>
      </c>
      <c r="E303">
        <v>133209</v>
      </c>
      <c r="H303" t="s">
        <v>657</v>
      </c>
      <c r="K303">
        <v>0</v>
      </c>
      <c r="M303">
        <v>0</v>
      </c>
      <c r="O303">
        <v>0</v>
      </c>
    </row>
    <row r="304" spans="3:18" x14ac:dyDescent="0.3">
      <c r="C304" t="s">
        <v>364</v>
      </c>
      <c r="D304" t="s">
        <v>366</v>
      </c>
      <c r="E304">
        <v>133210</v>
      </c>
      <c r="H304" t="s">
        <v>658</v>
      </c>
      <c r="K304">
        <v>0</v>
      </c>
      <c r="M304">
        <v>0</v>
      </c>
      <c r="O304">
        <v>0</v>
      </c>
    </row>
    <row r="305" spans="3:15" x14ac:dyDescent="0.3">
      <c r="C305" t="s">
        <v>364</v>
      </c>
      <c r="D305" t="s">
        <v>366</v>
      </c>
      <c r="E305">
        <v>133211</v>
      </c>
      <c r="H305" t="s">
        <v>659</v>
      </c>
      <c r="K305">
        <v>0</v>
      </c>
      <c r="M305">
        <v>0</v>
      </c>
      <c r="O305">
        <v>0</v>
      </c>
    </row>
    <row r="306" spans="3:15" x14ac:dyDescent="0.3">
      <c r="C306" t="s">
        <v>364</v>
      </c>
      <c r="D306" t="s">
        <v>366</v>
      </c>
      <c r="E306">
        <v>133212</v>
      </c>
      <c r="H306" t="s">
        <v>660</v>
      </c>
      <c r="K306">
        <v>0</v>
      </c>
      <c r="M306">
        <v>0</v>
      </c>
      <c r="O306">
        <v>0</v>
      </c>
    </row>
    <row r="307" spans="3:15" x14ac:dyDescent="0.3">
      <c r="C307" t="s">
        <v>364</v>
      </c>
      <c r="D307" t="s">
        <v>366</v>
      </c>
      <c r="E307">
        <v>133213</v>
      </c>
      <c r="H307" t="s">
        <v>661</v>
      </c>
      <c r="K307">
        <v>0</v>
      </c>
      <c r="M307">
        <v>0</v>
      </c>
      <c r="O307">
        <v>0</v>
      </c>
    </row>
    <row r="308" spans="3:15" x14ac:dyDescent="0.3">
      <c r="C308" t="s">
        <v>364</v>
      </c>
      <c r="D308" t="s">
        <v>366</v>
      </c>
      <c r="E308">
        <v>133214</v>
      </c>
      <c r="H308" t="s">
        <v>662</v>
      </c>
      <c r="K308">
        <v>0</v>
      </c>
      <c r="M308">
        <v>0</v>
      </c>
      <c r="O308">
        <v>0</v>
      </c>
    </row>
    <row r="309" spans="3:15" x14ac:dyDescent="0.3">
      <c r="C309" t="s">
        <v>364</v>
      </c>
      <c r="D309" t="s">
        <v>366</v>
      </c>
      <c r="E309">
        <v>133215</v>
      </c>
      <c r="H309" t="s">
        <v>663</v>
      </c>
      <c r="K309">
        <v>0</v>
      </c>
      <c r="M309">
        <v>0</v>
      </c>
      <c r="O309">
        <v>0</v>
      </c>
    </row>
    <row r="310" spans="3:15" x14ac:dyDescent="0.3">
      <c r="C310" t="s">
        <v>364</v>
      </c>
      <c r="D310" t="s">
        <v>366</v>
      </c>
      <c r="E310">
        <v>133216</v>
      </c>
      <c r="H310" t="s">
        <v>664</v>
      </c>
      <c r="K310">
        <v>0</v>
      </c>
      <c r="M310">
        <v>0</v>
      </c>
      <c r="O310">
        <v>0</v>
      </c>
    </row>
    <row r="311" spans="3:15" x14ac:dyDescent="0.3">
      <c r="C311" t="s">
        <v>364</v>
      </c>
      <c r="D311" t="s">
        <v>366</v>
      </c>
      <c r="E311">
        <v>133218</v>
      </c>
      <c r="H311" t="s">
        <v>665</v>
      </c>
      <c r="K311">
        <v>0</v>
      </c>
      <c r="M311">
        <v>0</v>
      </c>
      <c r="O311">
        <v>0</v>
      </c>
    </row>
    <row r="312" spans="3:15" x14ac:dyDescent="0.3">
      <c r="C312" t="s">
        <v>364</v>
      </c>
      <c r="D312" t="s">
        <v>366</v>
      </c>
      <c r="E312">
        <v>133220</v>
      </c>
      <c r="H312" t="s">
        <v>648</v>
      </c>
      <c r="K312">
        <v>0</v>
      </c>
      <c r="M312">
        <v>0</v>
      </c>
      <c r="O312">
        <v>0</v>
      </c>
    </row>
    <row r="313" spans="3:15" x14ac:dyDescent="0.3">
      <c r="C313" t="s">
        <v>364</v>
      </c>
      <c r="D313" t="s">
        <v>366</v>
      </c>
      <c r="E313">
        <v>133221</v>
      </c>
      <c r="H313" t="s">
        <v>649</v>
      </c>
      <c r="K313">
        <v>0</v>
      </c>
      <c r="M313">
        <v>0</v>
      </c>
      <c r="O313">
        <v>0</v>
      </c>
    </row>
    <row r="314" spans="3:15" x14ac:dyDescent="0.3">
      <c r="C314" t="s">
        <v>364</v>
      </c>
      <c r="D314" t="s">
        <v>366</v>
      </c>
      <c r="E314">
        <v>133222</v>
      </c>
      <c r="H314" t="s">
        <v>650</v>
      </c>
      <c r="K314">
        <v>0</v>
      </c>
      <c r="M314">
        <v>0</v>
      </c>
      <c r="O314">
        <v>0</v>
      </c>
    </row>
    <row r="315" spans="3:15" x14ac:dyDescent="0.3">
      <c r="C315" t="s">
        <v>364</v>
      </c>
      <c r="D315" t="s">
        <v>366</v>
      </c>
      <c r="E315">
        <v>133223</v>
      </c>
      <c r="H315" t="s">
        <v>651</v>
      </c>
      <c r="K315">
        <v>0</v>
      </c>
      <c r="M315">
        <v>0</v>
      </c>
      <c r="O315">
        <v>0</v>
      </c>
    </row>
    <row r="316" spans="3:15" x14ac:dyDescent="0.3">
      <c r="C316" t="s">
        <v>364</v>
      </c>
      <c r="D316" t="s">
        <v>366</v>
      </c>
      <c r="E316">
        <v>133224</v>
      </c>
      <c r="H316" t="s">
        <v>652</v>
      </c>
      <c r="K316">
        <v>0</v>
      </c>
      <c r="M316">
        <v>0</v>
      </c>
      <c r="O316">
        <v>0</v>
      </c>
    </row>
    <row r="317" spans="3:15" x14ac:dyDescent="0.3">
      <c r="C317" t="s">
        <v>364</v>
      </c>
      <c r="D317" t="s">
        <v>366</v>
      </c>
      <c r="E317">
        <v>133225</v>
      </c>
      <c r="H317" t="s">
        <v>653</v>
      </c>
      <c r="K317">
        <v>0</v>
      </c>
      <c r="M317">
        <v>0</v>
      </c>
      <c r="O317">
        <v>0</v>
      </c>
    </row>
    <row r="318" spans="3:15" x14ac:dyDescent="0.3">
      <c r="C318" t="s">
        <v>364</v>
      </c>
      <c r="D318" t="s">
        <v>366</v>
      </c>
      <c r="E318">
        <v>133226</v>
      </c>
      <c r="H318" t="s">
        <v>666</v>
      </c>
      <c r="K318">
        <v>0</v>
      </c>
      <c r="M318">
        <v>0</v>
      </c>
      <c r="O318">
        <v>0</v>
      </c>
    </row>
    <row r="319" spans="3:15" x14ac:dyDescent="0.3">
      <c r="C319" t="s">
        <v>364</v>
      </c>
      <c r="D319" t="s">
        <v>366</v>
      </c>
      <c r="E319">
        <v>133227</v>
      </c>
      <c r="H319" t="s">
        <v>655</v>
      </c>
      <c r="K319">
        <v>0</v>
      </c>
      <c r="M319">
        <v>0</v>
      </c>
      <c r="O319">
        <v>0</v>
      </c>
    </row>
    <row r="320" spans="3:15" x14ac:dyDescent="0.3">
      <c r="C320" t="s">
        <v>364</v>
      </c>
      <c r="D320" t="s">
        <v>366</v>
      </c>
      <c r="E320">
        <v>133228</v>
      </c>
      <c r="H320" t="s">
        <v>656</v>
      </c>
      <c r="K320">
        <v>0</v>
      </c>
      <c r="M320">
        <v>0</v>
      </c>
      <c r="O320">
        <v>0</v>
      </c>
    </row>
    <row r="321" spans="3:17" x14ac:dyDescent="0.3">
      <c r="C321" t="s">
        <v>364</v>
      </c>
      <c r="D321" t="s">
        <v>366</v>
      </c>
      <c r="E321">
        <v>133229</v>
      </c>
      <c r="H321" t="s">
        <v>657</v>
      </c>
      <c r="K321">
        <v>0</v>
      </c>
      <c r="M321">
        <v>0</v>
      </c>
      <c r="O321">
        <v>0</v>
      </c>
    </row>
    <row r="322" spans="3:17" x14ac:dyDescent="0.3">
      <c r="C322" t="s">
        <v>364</v>
      </c>
      <c r="D322" t="s">
        <v>366</v>
      </c>
      <c r="E322">
        <v>133230</v>
      </c>
      <c r="H322" t="s">
        <v>658</v>
      </c>
      <c r="K322">
        <v>0</v>
      </c>
      <c r="M322">
        <v>0</v>
      </c>
      <c r="O322">
        <v>0</v>
      </c>
    </row>
    <row r="323" spans="3:17" x14ac:dyDescent="0.3">
      <c r="C323" t="s">
        <v>364</v>
      </c>
      <c r="D323" t="s">
        <v>366</v>
      </c>
      <c r="E323">
        <v>133231</v>
      </c>
      <c r="H323" t="s">
        <v>659</v>
      </c>
      <c r="K323">
        <v>0</v>
      </c>
      <c r="M323">
        <v>0</v>
      </c>
      <c r="O323">
        <v>0</v>
      </c>
    </row>
    <row r="324" spans="3:17" x14ac:dyDescent="0.3">
      <c r="C324" t="s">
        <v>364</v>
      </c>
      <c r="D324" t="s">
        <v>366</v>
      </c>
      <c r="E324">
        <v>133232</v>
      </c>
      <c r="H324" t="s">
        <v>660</v>
      </c>
      <c r="K324">
        <v>0</v>
      </c>
      <c r="M324">
        <v>0</v>
      </c>
      <c r="O324">
        <v>0</v>
      </c>
    </row>
    <row r="325" spans="3:17" x14ac:dyDescent="0.3">
      <c r="C325" t="s">
        <v>364</v>
      </c>
      <c r="D325" t="s">
        <v>366</v>
      </c>
      <c r="E325">
        <v>133233</v>
      </c>
      <c r="H325" t="s">
        <v>661</v>
      </c>
      <c r="K325">
        <v>0</v>
      </c>
      <c r="M325">
        <v>0</v>
      </c>
      <c r="O325">
        <v>0</v>
      </c>
    </row>
    <row r="326" spans="3:17" x14ac:dyDescent="0.3">
      <c r="C326" t="s">
        <v>364</v>
      </c>
      <c r="D326" t="s">
        <v>366</v>
      </c>
      <c r="E326">
        <v>133234</v>
      </c>
      <c r="H326" t="s">
        <v>662</v>
      </c>
      <c r="K326">
        <v>0</v>
      </c>
      <c r="M326">
        <v>0</v>
      </c>
      <c r="O326">
        <v>0</v>
      </c>
    </row>
    <row r="327" spans="3:17" x14ac:dyDescent="0.3">
      <c r="C327" t="s">
        <v>364</v>
      </c>
      <c r="D327" t="s">
        <v>366</v>
      </c>
      <c r="E327">
        <v>133235</v>
      </c>
      <c r="H327" t="s">
        <v>663</v>
      </c>
      <c r="K327">
        <v>0</v>
      </c>
      <c r="M327">
        <v>0</v>
      </c>
      <c r="O327">
        <v>0</v>
      </c>
    </row>
    <row r="328" spans="3:17" x14ac:dyDescent="0.3">
      <c r="C328" t="s">
        <v>364</v>
      </c>
      <c r="D328" t="s">
        <v>366</v>
      </c>
      <c r="E328">
        <v>133236</v>
      </c>
      <c r="H328" t="s">
        <v>664</v>
      </c>
      <c r="K328">
        <v>0</v>
      </c>
      <c r="M328">
        <v>0</v>
      </c>
      <c r="O328">
        <v>0</v>
      </c>
    </row>
    <row r="329" spans="3:17" x14ac:dyDescent="0.3">
      <c r="C329" t="s">
        <v>364</v>
      </c>
      <c r="D329" t="s">
        <v>366</v>
      </c>
      <c r="E329">
        <v>133238</v>
      </c>
      <c r="H329" t="s">
        <v>665</v>
      </c>
      <c r="K329">
        <v>0</v>
      </c>
      <c r="M329">
        <v>0</v>
      </c>
      <c r="O329">
        <v>0</v>
      </c>
    </row>
    <row r="330" spans="3:17" x14ac:dyDescent="0.3">
      <c r="C330" t="s">
        <v>364</v>
      </c>
      <c r="D330" t="s">
        <v>366</v>
      </c>
      <c r="E330">
        <v>133239</v>
      </c>
      <c r="H330" t="s">
        <v>667</v>
      </c>
      <c r="K330">
        <v>0</v>
      </c>
      <c r="M330">
        <v>0</v>
      </c>
      <c r="O330">
        <v>0</v>
      </c>
    </row>
    <row r="331" spans="3:17" x14ac:dyDescent="0.3">
      <c r="C331" t="s">
        <v>364</v>
      </c>
      <c r="D331" t="s">
        <v>366</v>
      </c>
      <c r="E331">
        <v>1133008</v>
      </c>
      <c r="H331" t="s">
        <v>668</v>
      </c>
      <c r="K331">
        <v>0</v>
      </c>
      <c r="M331">
        <v>0</v>
      </c>
      <c r="O331">
        <v>0</v>
      </c>
    </row>
    <row r="332" spans="3:17" x14ac:dyDescent="0.3">
      <c r="C332" t="s">
        <v>364</v>
      </c>
      <c r="D332" t="s">
        <v>366</v>
      </c>
      <c r="E332">
        <v>1133011</v>
      </c>
      <c r="H332" t="s">
        <v>669</v>
      </c>
      <c r="K332" s="37">
        <v>172389980.72</v>
      </c>
      <c r="M332" s="37">
        <v>220442428.38999999</v>
      </c>
      <c r="O332" s="37">
        <v>-48052447.670000002</v>
      </c>
      <c r="Q332">
        <v>-21.8</v>
      </c>
    </row>
    <row r="333" spans="3:17" x14ac:dyDescent="0.3">
      <c r="C333" t="s">
        <v>364</v>
      </c>
      <c r="D333" t="s">
        <v>366</v>
      </c>
      <c r="E333">
        <v>1133012</v>
      </c>
      <c r="H333" t="s">
        <v>670</v>
      </c>
      <c r="K333">
        <v>0</v>
      </c>
      <c r="M333">
        <v>0</v>
      </c>
      <c r="O333">
        <v>0</v>
      </c>
    </row>
    <row r="334" spans="3:17" x14ac:dyDescent="0.3">
      <c r="C334" t="s">
        <v>364</v>
      </c>
      <c r="D334" t="s">
        <v>366</v>
      </c>
      <c r="E334">
        <v>1133016</v>
      </c>
      <c r="H334" t="s">
        <v>671</v>
      </c>
      <c r="K334" s="37">
        <v>298165.3</v>
      </c>
      <c r="M334" s="37">
        <v>455554.4</v>
      </c>
      <c r="O334" s="37">
        <v>-157389.1</v>
      </c>
      <c r="Q334">
        <v>-34.5</v>
      </c>
    </row>
    <row r="335" spans="3:17" x14ac:dyDescent="0.3">
      <c r="C335" t="s">
        <v>364</v>
      </c>
      <c r="D335" t="s">
        <v>366</v>
      </c>
      <c r="E335">
        <v>1133017</v>
      </c>
      <c r="H335" t="s">
        <v>672</v>
      </c>
      <c r="K335">
        <v>0</v>
      </c>
      <c r="M335">
        <v>0</v>
      </c>
      <c r="O335">
        <v>0</v>
      </c>
    </row>
    <row r="336" spans="3:17" x14ac:dyDescent="0.3">
      <c r="C336" t="s">
        <v>364</v>
      </c>
      <c r="D336" t="s">
        <v>366</v>
      </c>
      <c r="E336">
        <v>1133036</v>
      </c>
      <c r="H336" t="s">
        <v>673</v>
      </c>
      <c r="K336">
        <v>0</v>
      </c>
      <c r="M336">
        <v>0</v>
      </c>
      <c r="O336">
        <v>0</v>
      </c>
    </row>
    <row r="337" spans="3:18" x14ac:dyDescent="0.3">
      <c r="C337" t="s">
        <v>364</v>
      </c>
      <c r="D337" t="s">
        <v>366</v>
      </c>
      <c r="E337">
        <v>1133237</v>
      </c>
      <c r="H337" t="s">
        <v>674</v>
      </c>
      <c r="K337">
        <v>0</v>
      </c>
      <c r="M337">
        <v>0</v>
      </c>
      <c r="O337">
        <v>0</v>
      </c>
    </row>
    <row r="338" spans="3:18" x14ac:dyDescent="0.3">
      <c r="C338" t="s">
        <v>364</v>
      </c>
      <c r="D338" t="s">
        <v>366</v>
      </c>
      <c r="E338">
        <v>1133238</v>
      </c>
      <c r="H338" t="s">
        <v>675</v>
      </c>
      <c r="K338">
        <v>0</v>
      </c>
      <c r="M338">
        <v>0</v>
      </c>
      <c r="O338">
        <v>0</v>
      </c>
    </row>
    <row r="339" spans="3:18" x14ac:dyDescent="0.3">
      <c r="C339" t="s">
        <v>364</v>
      </c>
      <c r="D339" t="s">
        <v>366</v>
      </c>
      <c r="E339">
        <v>1133245</v>
      </c>
      <c r="H339" t="s">
        <v>676</v>
      </c>
      <c r="K339">
        <v>0</v>
      </c>
      <c r="M339">
        <v>0</v>
      </c>
      <c r="O339">
        <v>0</v>
      </c>
    </row>
    <row r="340" spans="3:18" x14ac:dyDescent="0.3">
      <c r="E340" t="s">
        <v>677</v>
      </c>
      <c r="K340" s="37">
        <v>172688146.02000001</v>
      </c>
      <c r="M340" s="37">
        <v>220897982.78999999</v>
      </c>
      <c r="O340" s="37">
        <v>-48209836.770000003</v>
      </c>
      <c r="Q340">
        <v>-21.8</v>
      </c>
      <c r="R340" t="s">
        <v>438</v>
      </c>
    </row>
    <row r="341" spans="3:18" x14ac:dyDescent="0.3">
      <c r="C341" t="s">
        <v>364</v>
      </c>
      <c r="D341" t="s">
        <v>366</v>
      </c>
      <c r="E341">
        <v>133217</v>
      </c>
      <c r="H341" t="s">
        <v>678</v>
      </c>
      <c r="K341">
        <v>0</v>
      </c>
      <c r="M341">
        <v>0</v>
      </c>
      <c r="O341">
        <v>0</v>
      </c>
    </row>
    <row r="342" spans="3:18" x14ac:dyDescent="0.3">
      <c r="C342" t="s">
        <v>364</v>
      </c>
      <c r="D342" t="s">
        <v>366</v>
      </c>
      <c r="E342">
        <v>133237</v>
      </c>
      <c r="H342" t="s">
        <v>679</v>
      </c>
      <c r="K342">
        <v>0</v>
      </c>
      <c r="M342">
        <v>0</v>
      </c>
      <c r="O342">
        <v>0</v>
      </c>
    </row>
    <row r="343" spans="3:18" x14ac:dyDescent="0.3">
      <c r="C343" t="s">
        <v>364</v>
      </c>
      <c r="D343" t="s">
        <v>366</v>
      </c>
      <c r="E343">
        <v>1133259</v>
      </c>
      <c r="H343" t="s">
        <v>680</v>
      </c>
      <c r="K343" s="37">
        <v>32194115.539999999</v>
      </c>
      <c r="M343" s="37">
        <v>12031750</v>
      </c>
      <c r="O343" s="37">
        <v>20162365.539999999</v>
      </c>
      <c r="Q343">
        <v>167.6</v>
      </c>
    </row>
    <row r="344" spans="3:18" x14ac:dyDescent="0.3">
      <c r="C344" t="s">
        <v>364</v>
      </c>
      <c r="D344" t="s">
        <v>366</v>
      </c>
      <c r="E344">
        <v>1133260</v>
      </c>
      <c r="H344" t="s">
        <v>681</v>
      </c>
      <c r="K344" s="37">
        <v>10978.36</v>
      </c>
      <c r="M344" s="37">
        <v>57652.15</v>
      </c>
      <c r="O344" s="37">
        <v>-46673.79</v>
      </c>
      <c r="Q344">
        <v>-81</v>
      </c>
    </row>
    <row r="345" spans="3:18" x14ac:dyDescent="0.3">
      <c r="E345" t="s">
        <v>682</v>
      </c>
      <c r="K345" s="37">
        <v>32205093.899999999</v>
      </c>
      <c r="M345" s="37">
        <v>12089402.15</v>
      </c>
      <c r="O345" s="37">
        <v>20115691.75</v>
      </c>
      <c r="Q345">
        <v>166.4</v>
      </c>
      <c r="R345" t="s">
        <v>438</v>
      </c>
    </row>
    <row r="346" spans="3:18" x14ac:dyDescent="0.3">
      <c r="C346" t="s">
        <v>364</v>
      </c>
      <c r="D346" t="s">
        <v>366</v>
      </c>
      <c r="E346">
        <v>1133034</v>
      </c>
      <c r="H346" t="s">
        <v>683</v>
      </c>
      <c r="K346">
        <v>0</v>
      </c>
      <c r="M346">
        <v>0</v>
      </c>
      <c r="O346">
        <v>0</v>
      </c>
    </row>
    <row r="347" spans="3:18" x14ac:dyDescent="0.3">
      <c r="C347" t="s">
        <v>364</v>
      </c>
      <c r="D347" t="s">
        <v>366</v>
      </c>
      <c r="E347">
        <v>1133240</v>
      </c>
      <c r="H347" t="s">
        <v>684</v>
      </c>
      <c r="K347">
        <v>0</v>
      </c>
      <c r="M347">
        <v>0</v>
      </c>
      <c r="O347">
        <v>0</v>
      </c>
    </row>
    <row r="348" spans="3:18" x14ac:dyDescent="0.3">
      <c r="C348" t="s">
        <v>364</v>
      </c>
      <c r="D348" t="s">
        <v>366</v>
      </c>
      <c r="E348">
        <v>1133243</v>
      </c>
      <c r="H348" t="s">
        <v>685</v>
      </c>
      <c r="K348">
        <v>0</v>
      </c>
      <c r="M348">
        <v>0</v>
      </c>
      <c r="O348">
        <v>0</v>
      </c>
    </row>
    <row r="349" spans="3:18" x14ac:dyDescent="0.3">
      <c r="C349" t="s">
        <v>364</v>
      </c>
      <c r="D349" t="s">
        <v>366</v>
      </c>
      <c r="E349">
        <v>1133261</v>
      </c>
      <c r="H349" t="s">
        <v>686</v>
      </c>
      <c r="K349" s="37">
        <v>14922887.890000001</v>
      </c>
      <c r="M349" s="37">
        <v>14773844.029999999</v>
      </c>
      <c r="O349" s="37">
        <v>149043.85999999999</v>
      </c>
      <c r="Q349">
        <v>1</v>
      </c>
    </row>
    <row r="350" spans="3:18" x14ac:dyDescent="0.3">
      <c r="C350" t="s">
        <v>364</v>
      </c>
      <c r="D350" t="s">
        <v>366</v>
      </c>
      <c r="E350">
        <v>1133262</v>
      </c>
      <c r="H350" t="s">
        <v>687</v>
      </c>
      <c r="K350" s="37">
        <v>80426.48</v>
      </c>
      <c r="M350" s="37">
        <v>52583.02</v>
      </c>
      <c r="O350" s="37">
        <v>27843.46</v>
      </c>
      <c r="Q350">
        <v>53</v>
      </c>
    </row>
    <row r="351" spans="3:18" x14ac:dyDescent="0.3">
      <c r="K351" s="37">
        <v>15003314.369999999</v>
      </c>
      <c r="M351" s="37">
        <v>14826427.050000001</v>
      </c>
      <c r="O351" s="37">
        <v>176887.32</v>
      </c>
      <c r="Q351">
        <v>1.2</v>
      </c>
      <c r="R351" t="s">
        <v>438</v>
      </c>
    </row>
    <row r="352" spans="3:18" x14ac:dyDescent="0.3">
      <c r="C352" t="s">
        <v>364</v>
      </c>
      <c r="D352" t="s">
        <v>366</v>
      </c>
      <c r="E352">
        <v>1133035</v>
      </c>
      <c r="H352" t="s">
        <v>688</v>
      </c>
      <c r="K352">
        <v>0</v>
      </c>
      <c r="M352">
        <v>0</v>
      </c>
      <c r="O352">
        <v>0</v>
      </c>
    </row>
    <row r="353" spans="3:18" x14ac:dyDescent="0.3">
      <c r="C353" t="s">
        <v>364</v>
      </c>
      <c r="D353" t="s">
        <v>366</v>
      </c>
      <c r="E353">
        <v>1133241</v>
      </c>
      <c r="H353" t="s">
        <v>689</v>
      </c>
      <c r="K353">
        <v>0</v>
      </c>
      <c r="M353">
        <v>0</v>
      </c>
      <c r="O353">
        <v>0</v>
      </c>
    </row>
    <row r="354" spans="3:18" x14ac:dyDescent="0.3">
      <c r="C354" t="s">
        <v>364</v>
      </c>
      <c r="D354" t="s">
        <v>366</v>
      </c>
      <c r="E354">
        <v>1133244</v>
      </c>
      <c r="H354" t="s">
        <v>690</v>
      </c>
      <c r="K354">
        <v>0</v>
      </c>
      <c r="M354">
        <v>0</v>
      </c>
      <c r="O354">
        <v>0</v>
      </c>
    </row>
    <row r="355" spans="3:18" x14ac:dyDescent="0.3">
      <c r="K355">
        <v>0</v>
      </c>
      <c r="M355">
        <v>0</v>
      </c>
      <c r="O355">
        <v>0</v>
      </c>
      <c r="R355" t="s">
        <v>438</v>
      </c>
    </row>
    <row r="356" spans="3:18" x14ac:dyDescent="0.3">
      <c r="C356" t="s">
        <v>364</v>
      </c>
      <c r="D356" t="s">
        <v>366</v>
      </c>
      <c r="E356">
        <v>138500</v>
      </c>
      <c r="H356" t="s">
        <v>691</v>
      </c>
      <c r="K356">
        <v>0</v>
      </c>
      <c r="M356">
        <v>0</v>
      </c>
      <c r="O356">
        <v>0</v>
      </c>
    </row>
    <row r="357" spans="3:18" x14ac:dyDescent="0.3">
      <c r="E357" t="s">
        <v>692</v>
      </c>
      <c r="K357">
        <v>0</v>
      </c>
      <c r="M357">
        <v>0</v>
      </c>
      <c r="O357">
        <v>0</v>
      </c>
      <c r="R357" t="s">
        <v>438</v>
      </c>
    </row>
    <row r="358" spans="3:18" x14ac:dyDescent="0.3">
      <c r="C358" t="s">
        <v>364</v>
      </c>
      <c r="D358" t="s">
        <v>366</v>
      </c>
      <c r="E358">
        <v>137000</v>
      </c>
      <c r="H358" t="s">
        <v>693</v>
      </c>
      <c r="K358">
        <v>0</v>
      </c>
      <c r="M358">
        <v>0</v>
      </c>
      <c r="O358">
        <v>0</v>
      </c>
    </row>
    <row r="359" spans="3:18" x14ac:dyDescent="0.3">
      <c r="E359" t="s">
        <v>694</v>
      </c>
      <c r="K359">
        <v>0</v>
      </c>
      <c r="M359">
        <v>0</v>
      </c>
      <c r="O359">
        <v>0</v>
      </c>
      <c r="R359" t="s">
        <v>438</v>
      </c>
    </row>
    <row r="360" spans="3:18" x14ac:dyDescent="0.3">
      <c r="C360" t="s">
        <v>364</v>
      </c>
      <c r="D360" t="s">
        <v>366</v>
      </c>
      <c r="E360">
        <v>133250</v>
      </c>
      <c r="H360" t="s">
        <v>695</v>
      </c>
      <c r="K360">
        <v>0</v>
      </c>
      <c r="M360">
        <v>0</v>
      </c>
      <c r="O360">
        <v>0</v>
      </c>
    </row>
    <row r="361" spans="3:18" x14ac:dyDescent="0.3">
      <c r="C361" t="s">
        <v>364</v>
      </c>
      <c r="D361" t="s">
        <v>366</v>
      </c>
      <c r="E361">
        <v>133251</v>
      </c>
      <c r="H361" t="s">
        <v>696</v>
      </c>
      <c r="K361">
        <v>0</v>
      </c>
      <c r="M361">
        <v>0</v>
      </c>
      <c r="O361">
        <v>0</v>
      </c>
    </row>
    <row r="362" spans="3:18" x14ac:dyDescent="0.3">
      <c r="C362" t="s">
        <v>364</v>
      </c>
      <c r="D362" t="s">
        <v>366</v>
      </c>
      <c r="E362">
        <v>133252</v>
      </c>
      <c r="H362" t="s">
        <v>697</v>
      </c>
      <c r="K362">
        <v>0</v>
      </c>
      <c r="M362">
        <v>0</v>
      </c>
      <c r="O362">
        <v>0</v>
      </c>
    </row>
    <row r="363" spans="3:18" x14ac:dyDescent="0.3">
      <c r="C363" t="s">
        <v>364</v>
      </c>
      <c r="D363" t="s">
        <v>366</v>
      </c>
      <c r="E363">
        <v>133253</v>
      </c>
      <c r="H363" t="s">
        <v>697</v>
      </c>
      <c r="K363">
        <v>0</v>
      </c>
      <c r="M363">
        <v>0</v>
      </c>
      <c r="O363">
        <v>0</v>
      </c>
    </row>
    <row r="364" spans="3:18" x14ac:dyDescent="0.3">
      <c r="C364" t="s">
        <v>364</v>
      </c>
      <c r="D364" t="s">
        <v>366</v>
      </c>
      <c r="E364">
        <v>133254</v>
      </c>
      <c r="H364" t="s">
        <v>698</v>
      </c>
      <c r="K364">
        <v>0</v>
      </c>
      <c r="M364">
        <v>0</v>
      </c>
      <c r="O364">
        <v>0</v>
      </c>
    </row>
    <row r="365" spans="3:18" x14ac:dyDescent="0.3">
      <c r="C365" t="s">
        <v>364</v>
      </c>
      <c r="D365" t="s">
        <v>366</v>
      </c>
      <c r="E365">
        <v>1133251</v>
      </c>
      <c r="H365" t="s">
        <v>699</v>
      </c>
      <c r="K365">
        <v>0</v>
      </c>
      <c r="M365">
        <v>0</v>
      </c>
      <c r="O365">
        <v>0</v>
      </c>
    </row>
    <row r="366" spans="3:18" x14ac:dyDescent="0.3">
      <c r="C366" t="s">
        <v>364</v>
      </c>
      <c r="D366" t="s">
        <v>366</v>
      </c>
      <c r="E366">
        <v>1133252</v>
      </c>
      <c r="H366" t="s">
        <v>700</v>
      </c>
      <c r="K366">
        <v>0</v>
      </c>
      <c r="M366">
        <v>0</v>
      </c>
      <c r="O366">
        <v>0</v>
      </c>
    </row>
    <row r="367" spans="3:18" x14ac:dyDescent="0.3">
      <c r="C367" t="s">
        <v>364</v>
      </c>
      <c r="D367" t="s">
        <v>366</v>
      </c>
      <c r="E367">
        <v>1133253</v>
      </c>
      <c r="H367" t="s">
        <v>701</v>
      </c>
      <c r="K367">
        <v>0</v>
      </c>
      <c r="M367">
        <v>0</v>
      </c>
      <c r="O367">
        <v>0</v>
      </c>
    </row>
    <row r="368" spans="3:18" x14ac:dyDescent="0.3">
      <c r="C368" t="s">
        <v>364</v>
      </c>
      <c r="D368" t="s">
        <v>366</v>
      </c>
      <c r="E368">
        <v>1133254</v>
      </c>
      <c r="H368" t="s">
        <v>702</v>
      </c>
      <c r="K368" s="37">
        <v>480000000</v>
      </c>
      <c r="M368" s="37">
        <v>475000000</v>
      </c>
      <c r="O368" s="37">
        <v>5000000</v>
      </c>
      <c r="Q368">
        <v>1.1000000000000001</v>
      </c>
    </row>
    <row r="369" spans="3:18" x14ac:dyDescent="0.3">
      <c r="C369" t="s">
        <v>364</v>
      </c>
      <c r="D369" t="s">
        <v>366</v>
      </c>
      <c r="E369">
        <v>1133255</v>
      </c>
      <c r="H369" t="s">
        <v>703</v>
      </c>
      <c r="K369" s="37">
        <v>314756309.26999998</v>
      </c>
      <c r="M369" s="37">
        <v>317558294.22000003</v>
      </c>
      <c r="O369" s="37">
        <v>-2801984.95</v>
      </c>
      <c r="Q369">
        <v>-0.9</v>
      </c>
    </row>
    <row r="370" spans="3:18" x14ac:dyDescent="0.3">
      <c r="C370" t="s">
        <v>364</v>
      </c>
      <c r="D370" t="s">
        <v>366</v>
      </c>
      <c r="E370">
        <v>1133256</v>
      </c>
      <c r="H370" t="s">
        <v>704</v>
      </c>
      <c r="K370" s="37">
        <v>140000000</v>
      </c>
      <c r="M370" s="37">
        <v>140000000</v>
      </c>
      <c r="O370">
        <v>0</v>
      </c>
    </row>
    <row r="371" spans="3:18" x14ac:dyDescent="0.3">
      <c r="E371" t="s">
        <v>705</v>
      </c>
      <c r="K371" s="37">
        <v>934756309.26999998</v>
      </c>
      <c r="M371" s="37">
        <v>932558294.22000003</v>
      </c>
      <c r="O371" s="37">
        <v>2198015.0499999998</v>
      </c>
      <c r="Q371">
        <v>0.2</v>
      </c>
      <c r="R371" t="s">
        <v>438</v>
      </c>
    </row>
    <row r="372" spans="3:18" x14ac:dyDescent="0.3">
      <c r="C372" t="s">
        <v>364</v>
      </c>
      <c r="D372" t="s">
        <v>366</v>
      </c>
      <c r="E372">
        <v>1133270</v>
      </c>
      <c r="H372" t="s">
        <v>706</v>
      </c>
      <c r="K372" s="37">
        <v>8361550</v>
      </c>
      <c r="M372" s="37">
        <v>8301300</v>
      </c>
      <c r="O372" s="37">
        <v>60250</v>
      </c>
      <c r="Q372">
        <v>0.7</v>
      </c>
    </row>
    <row r="373" spans="3:18" x14ac:dyDescent="0.3">
      <c r="C373" t="s">
        <v>364</v>
      </c>
      <c r="D373" t="s">
        <v>366</v>
      </c>
      <c r="E373">
        <v>1133271</v>
      </c>
      <c r="H373" t="e">
        <f>- AFS-Mark To Market USD</f>
        <v>#NAME?</v>
      </c>
      <c r="K373">
        <v>0</v>
      </c>
      <c r="M373">
        <v>0</v>
      </c>
      <c r="O373">
        <v>0</v>
      </c>
    </row>
    <row r="374" spans="3:18" x14ac:dyDescent="0.3">
      <c r="K374" s="37">
        <v>8361550</v>
      </c>
      <c r="M374" s="37">
        <v>8301300</v>
      </c>
      <c r="O374" s="37">
        <v>60250</v>
      </c>
      <c r="Q374">
        <v>0.7</v>
      </c>
      <c r="R374" t="s">
        <v>438</v>
      </c>
    </row>
    <row r="375" spans="3:18" x14ac:dyDescent="0.3">
      <c r="C375" t="s">
        <v>364</v>
      </c>
      <c r="D375" t="s">
        <v>366</v>
      </c>
      <c r="E375">
        <v>138900</v>
      </c>
      <c r="H375" t="s">
        <v>707</v>
      </c>
      <c r="K375">
        <v>0</v>
      </c>
      <c r="M375">
        <v>0</v>
      </c>
      <c r="O375">
        <v>0</v>
      </c>
    </row>
    <row r="376" spans="3:18" x14ac:dyDescent="0.3">
      <c r="C376" t="s">
        <v>364</v>
      </c>
      <c r="D376" t="s">
        <v>366</v>
      </c>
      <c r="E376">
        <v>138903</v>
      </c>
      <c r="H376" t="s">
        <v>708</v>
      </c>
      <c r="K376">
        <v>0</v>
      </c>
      <c r="M376">
        <v>0</v>
      </c>
      <c r="O376">
        <v>0</v>
      </c>
    </row>
    <row r="377" spans="3:18" x14ac:dyDescent="0.3">
      <c r="E377" t="s">
        <v>709</v>
      </c>
      <c r="K377">
        <v>0</v>
      </c>
      <c r="M377">
        <v>0</v>
      </c>
      <c r="O377">
        <v>0</v>
      </c>
      <c r="R377" t="s">
        <v>438</v>
      </c>
    </row>
    <row r="378" spans="3:18" x14ac:dyDescent="0.3">
      <c r="C378" t="s">
        <v>364</v>
      </c>
      <c r="D378" t="s">
        <v>366</v>
      </c>
      <c r="E378">
        <v>138600</v>
      </c>
      <c r="H378" t="s">
        <v>710</v>
      </c>
      <c r="K378">
        <v>0</v>
      </c>
      <c r="M378">
        <v>0</v>
      </c>
      <c r="O378">
        <v>0</v>
      </c>
    </row>
    <row r="379" spans="3:18" x14ac:dyDescent="0.3">
      <c r="C379" t="s">
        <v>364</v>
      </c>
      <c r="D379" t="s">
        <v>366</v>
      </c>
      <c r="E379">
        <v>138902</v>
      </c>
      <c r="H379" t="s">
        <v>711</v>
      </c>
      <c r="K379">
        <v>0</v>
      </c>
      <c r="M379">
        <v>0</v>
      </c>
      <c r="O379">
        <v>0</v>
      </c>
    </row>
    <row r="380" spans="3:18" x14ac:dyDescent="0.3">
      <c r="C380" t="s">
        <v>364</v>
      </c>
      <c r="D380" t="s">
        <v>366</v>
      </c>
      <c r="E380">
        <v>138904</v>
      </c>
      <c r="H380" t="s">
        <v>712</v>
      </c>
      <c r="K380">
        <v>0</v>
      </c>
      <c r="M380">
        <v>0</v>
      </c>
      <c r="O380">
        <v>0</v>
      </c>
    </row>
    <row r="381" spans="3:18" x14ac:dyDescent="0.3">
      <c r="C381" t="s">
        <v>364</v>
      </c>
      <c r="D381" t="s">
        <v>366</v>
      </c>
      <c r="E381">
        <v>1138902</v>
      </c>
      <c r="H381" t="s">
        <v>713</v>
      </c>
      <c r="K381" s="37">
        <v>1580196.97</v>
      </c>
      <c r="M381" s="37">
        <v>1498180.63</v>
      </c>
      <c r="O381" s="37">
        <v>82016.34</v>
      </c>
      <c r="Q381">
        <v>5.5</v>
      </c>
    </row>
    <row r="382" spans="3:18" x14ac:dyDescent="0.3">
      <c r="C382" t="s">
        <v>364</v>
      </c>
      <c r="D382" t="s">
        <v>366</v>
      </c>
      <c r="E382">
        <v>1138910</v>
      </c>
      <c r="H382" t="s">
        <v>714</v>
      </c>
      <c r="K382">
        <v>0</v>
      </c>
      <c r="M382">
        <v>0</v>
      </c>
      <c r="O382">
        <v>0</v>
      </c>
    </row>
    <row r="383" spans="3:18" x14ac:dyDescent="0.3">
      <c r="E383" t="s">
        <v>715</v>
      </c>
      <c r="K383" s="37">
        <v>1580196.97</v>
      </c>
      <c r="M383" s="37">
        <v>1498180.63</v>
      </c>
      <c r="O383" s="37">
        <v>82016.34</v>
      </c>
      <c r="Q383">
        <v>5.5</v>
      </c>
      <c r="R383" t="s">
        <v>438</v>
      </c>
    </row>
    <row r="384" spans="3:18" x14ac:dyDescent="0.3">
      <c r="C384" t="s">
        <v>364</v>
      </c>
      <c r="D384" t="s">
        <v>366</v>
      </c>
      <c r="E384">
        <v>136254</v>
      </c>
      <c r="H384" t="s">
        <v>716</v>
      </c>
      <c r="K384">
        <v>0</v>
      </c>
      <c r="M384">
        <v>0</v>
      </c>
      <c r="O384">
        <v>0</v>
      </c>
    </row>
    <row r="385" spans="3:18" x14ac:dyDescent="0.3">
      <c r="C385" t="s">
        <v>364</v>
      </c>
      <c r="D385" t="s">
        <v>366</v>
      </c>
      <c r="E385">
        <v>138901</v>
      </c>
      <c r="H385" t="s">
        <v>717</v>
      </c>
      <c r="K385">
        <v>0</v>
      </c>
      <c r="M385">
        <v>0</v>
      </c>
      <c r="O385">
        <v>0</v>
      </c>
    </row>
    <row r="386" spans="3:18" x14ac:dyDescent="0.3">
      <c r="E386" t="s">
        <v>718</v>
      </c>
      <c r="K386">
        <v>0</v>
      </c>
      <c r="M386">
        <v>0</v>
      </c>
      <c r="O386">
        <v>0</v>
      </c>
      <c r="R386" t="s">
        <v>438</v>
      </c>
    </row>
    <row r="387" spans="3:18" x14ac:dyDescent="0.3">
      <c r="C387" t="s">
        <v>364</v>
      </c>
      <c r="D387" t="s">
        <v>366</v>
      </c>
      <c r="E387">
        <v>134000</v>
      </c>
      <c r="H387" t="s">
        <v>719</v>
      </c>
      <c r="K387">
        <v>0</v>
      </c>
      <c r="M387">
        <v>0</v>
      </c>
      <c r="O387">
        <v>0</v>
      </c>
    </row>
    <row r="388" spans="3:18" x14ac:dyDescent="0.3">
      <c r="C388" t="s">
        <v>364</v>
      </c>
      <c r="D388" t="s">
        <v>366</v>
      </c>
      <c r="E388">
        <v>136000</v>
      </c>
      <c r="H388" t="s">
        <v>720</v>
      </c>
      <c r="K388">
        <v>0</v>
      </c>
      <c r="M388">
        <v>0</v>
      </c>
      <c r="O388">
        <v>0</v>
      </c>
    </row>
    <row r="389" spans="3:18" x14ac:dyDescent="0.3">
      <c r="C389" t="s">
        <v>364</v>
      </c>
      <c r="D389" t="s">
        <v>366</v>
      </c>
      <c r="E389">
        <v>136001</v>
      </c>
      <c r="H389" t="s">
        <v>721</v>
      </c>
      <c r="K389">
        <v>0</v>
      </c>
      <c r="M389">
        <v>0</v>
      </c>
      <c r="O389">
        <v>0</v>
      </c>
    </row>
    <row r="390" spans="3:18" x14ac:dyDescent="0.3">
      <c r="C390" t="s">
        <v>364</v>
      </c>
      <c r="D390" t="s">
        <v>366</v>
      </c>
      <c r="E390">
        <v>1136000</v>
      </c>
      <c r="H390" t="s">
        <v>720</v>
      </c>
      <c r="K390" s="37">
        <v>24499897.120000001</v>
      </c>
      <c r="M390" s="37">
        <v>33522918.91</v>
      </c>
      <c r="O390" s="37">
        <v>-9023021.7899999991</v>
      </c>
      <c r="Q390">
        <v>-26.9</v>
      </c>
    </row>
    <row r="391" spans="3:18" x14ac:dyDescent="0.3">
      <c r="C391" t="s">
        <v>364</v>
      </c>
      <c r="D391" t="s">
        <v>366</v>
      </c>
      <c r="E391">
        <v>1136001</v>
      </c>
      <c r="H391" t="s">
        <v>722</v>
      </c>
      <c r="K391">
        <v>0</v>
      </c>
      <c r="M391">
        <v>0</v>
      </c>
      <c r="O391">
        <v>0</v>
      </c>
    </row>
    <row r="392" spans="3:18" x14ac:dyDescent="0.3">
      <c r="C392" t="s">
        <v>364</v>
      </c>
      <c r="D392" t="s">
        <v>366</v>
      </c>
      <c r="E392">
        <v>1136002</v>
      </c>
      <c r="H392" t="s">
        <v>723</v>
      </c>
      <c r="K392" s="37">
        <v>40468640.68</v>
      </c>
      <c r="M392" s="37">
        <v>40306641.759999998</v>
      </c>
      <c r="O392" s="37">
        <v>161998.92000000001</v>
      </c>
      <c r="Q392">
        <v>0.4</v>
      </c>
    </row>
    <row r="393" spans="3:18" x14ac:dyDescent="0.3">
      <c r="K393" s="37">
        <v>64968537.799999997</v>
      </c>
      <c r="M393" s="37">
        <v>73829560.670000002</v>
      </c>
      <c r="O393" s="37">
        <v>-8861022.8699999992</v>
      </c>
      <c r="Q393">
        <v>-12</v>
      </c>
      <c r="R393" t="s">
        <v>438</v>
      </c>
    </row>
    <row r="394" spans="3:18" x14ac:dyDescent="0.3">
      <c r="E394" t="s">
        <v>724</v>
      </c>
    </row>
    <row r="395" spans="3:18" x14ac:dyDescent="0.3">
      <c r="C395" t="s">
        <v>364</v>
      </c>
      <c r="D395" t="s">
        <v>366</v>
      </c>
      <c r="E395">
        <v>1130506</v>
      </c>
      <c r="H395" t="s">
        <v>725</v>
      </c>
      <c r="K395">
        <v>0</v>
      </c>
      <c r="M395">
        <v>0</v>
      </c>
      <c r="O395">
        <v>0</v>
      </c>
    </row>
    <row r="396" spans="3:18" x14ac:dyDescent="0.3">
      <c r="C396" t="s">
        <v>364</v>
      </c>
      <c r="D396" t="s">
        <v>366</v>
      </c>
      <c r="E396">
        <v>1130507</v>
      </c>
      <c r="H396" t="s">
        <v>726</v>
      </c>
      <c r="K396">
        <v>0</v>
      </c>
      <c r="M396">
        <v>0</v>
      </c>
      <c r="O396">
        <v>0</v>
      </c>
    </row>
    <row r="397" spans="3:18" x14ac:dyDescent="0.3">
      <c r="C397" t="s">
        <v>364</v>
      </c>
      <c r="D397" t="s">
        <v>366</v>
      </c>
      <c r="E397">
        <v>1130509</v>
      </c>
      <c r="H397" t="s">
        <v>727</v>
      </c>
      <c r="K397">
        <v>0</v>
      </c>
      <c r="M397">
        <v>0</v>
      </c>
      <c r="O397">
        <v>0</v>
      </c>
    </row>
    <row r="398" spans="3:18" x14ac:dyDescent="0.3">
      <c r="C398" t="s">
        <v>364</v>
      </c>
      <c r="D398" t="s">
        <v>366</v>
      </c>
      <c r="E398">
        <v>2230000</v>
      </c>
      <c r="H398" t="s">
        <v>728</v>
      </c>
      <c r="K398">
        <v>0</v>
      </c>
      <c r="M398">
        <v>0</v>
      </c>
      <c r="O398">
        <v>0</v>
      </c>
    </row>
    <row r="399" spans="3:18" x14ac:dyDescent="0.3">
      <c r="C399" t="s">
        <v>364</v>
      </c>
      <c r="D399" t="s">
        <v>366</v>
      </c>
      <c r="E399">
        <v>2230001</v>
      </c>
      <c r="H399" t="s">
        <v>729</v>
      </c>
      <c r="K399">
        <v>0</v>
      </c>
      <c r="M399">
        <v>0</v>
      </c>
      <c r="O399">
        <v>0</v>
      </c>
    </row>
    <row r="400" spans="3:18" x14ac:dyDescent="0.3">
      <c r="E400" t="s">
        <v>724</v>
      </c>
      <c r="K400">
        <v>0</v>
      </c>
      <c r="M400">
        <v>0</v>
      </c>
      <c r="O400">
        <v>0</v>
      </c>
      <c r="R400" t="s">
        <v>438</v>
      </c>
    </row>
    <row r="401" spans="3:18" x14ac:dyDescent="0.3">
      <c r="E401" t="s">
        <v>730</v>
      </c>
    </row>
    <row r="402" spans="3:18" x14ac:dyDescent="0.3">
      <c r="C402" t="s">
        <v>364</v>
      </c>
      <c r="D402" t="s">
        <v>366</v>
      </c>
      <c r="E402">
        <v>1150200</v>
      </c>
      <c r="H402" t="s">
        <v>731</v>
      </c>
      <c r="K402">
        <v>0</v>
      </c>
      <c r="M402">
        <v>0</v>
      </c>
      <c r="O402">
        <v>0</v>
      </c>
    </row>
    <row r="403" spans="3:18" x14ac:dyDescent="0.3">
      <c r="C403" t="s">
        <v>364</v>
      </c>
      <c r="D403" t="s">
        <v>366</v>
      </c>
      <c r="E403">
        <v>2293000</v>
      </c>
      <c r="H403" t="s">
        <v>732</v>
      </c>
      <c r="K403">
        <v>0</v>
      </c>
      <c r="M403">
        <v>0</v>
      </c>
      <c r="O403">
        <v>0</v>
      </c>
    </row>
    <row r="404" spans="3:18" x14ac:dyDescent="0.3">
      <c r="C404" t="s">
        <v>364</v>
      </c>
      <c r="D404" t="s">
        <v>366</v>
      </c>
      <c r="E404">
        <v>2293100</v>
      </c>
      <c r="H404" t="s">
        <v>733</v>
      </c>
      <c r="K404">
        <v>0</v>
      </c>
      <c r="M404">
        <v>0</v>
      </c>
      <c r="O404">
        <v>0</v>
      </c>
    </row>
    <row r="405" spans="3:18" x14ac:dyDescent="0.3">
      <c r="E405" t="s">
        <v>730</v>
      </c>
      <c r="K405">
        <v>0</v>
      </c>
      <c r="M405">
        <v>0</v>
      </c>
      <c r="O405">
        <v>0</v>
      </c>
      <c r="R405" t="s">
        <v>438</v>
      </c>
    </row>
    <row r="406" spans="3:18" x14ac:dyDescent="0.3">
      <c r="E406" t="s">
        <v>734</v>
      </c>
    </row>
    <row r="407" spans="3:18" x14ac:dyDescent="0.3">
      <c r="C407" t="s">
        <v>364</v>
      </c>
      <c r="D407" t="s">
        <v>366</v>
      </c>
      <c r="E407">
        <v>1139200</v>
      </c>
      <c r="H407" t="s">
        <v>735</v>
      </c>
      <c r="K407">
        <v>0</v>
      </c>
      <c r="M407">
        <v>0</v>
      </c>
      <c r="O407">
        <v>0</v>
      </c>
    </row>
    <row r="408" spans="3:18" x14ac:dyDescent="0.3">
      <c r="C408" t="s">
        <v>364</v>
      </c>
      <c r="D408" t="s">
        <v>366</v>
      </c>
      <c r="E408">
        <v>1139260</v>
      </c>
      <c r="H408" t="s">
        <v>736</v>
      </c>
      <c r="K408">
        <v>0</v>
      </c>
      <c r="M408">
        <v>0</v>
      </c>
      <c r="O408">
        <v>0</v>
      </c>
    </row>
    <row r="409" spans="3:18" x14ac:dyDescent="0.3">
      <c r="C409" t="s">
        <v>364</v>
      </c>
      <c r="D409" t="s">
        <v>366</v>
      </c>
      <c r="E409">
        <v>2293001</v>
      </c>
      <c r="H409" t="s">
        <v>737</v>
      </c>
      <c r="K409">
        <v>0</v>
      </c>
      <c r="M409">
        <v>0</v>
      </c>
      <c r="O409">
        <v>0</v>
      </c>
    </row>
    <row r="410" spans="3:18" x14ac:dyDescent="0.3">
      <c r="C410" t="s">
        <v>364</v>
      </c>
      <c r="D410" t="s">
        <v>366</v>
      </c>
      <c r="E410">
        <v>2293101</v>
      </c>
      <c r="H410" t="s">
        <v>738</v>
      </c>
      <c r="K410">
        <v>0</v>
      </c>
      <c r="M410">
        <v>0</v>
      </c>
      <c r="O410">
        <v>0</v>
      </c>
    </row>
    <row r="411" spans="3:18" x14ac:dyDescent="0.3">
      <c r="E411" t="s">
        <v>734</v>
      </c>
      <c r="K411">
        <v>0</v>
      </c>
      <c r="M411">
        <v>0</v>
      </c>
      <c r="O411">
        <v>0</v>
      </c>
      <c r="R411" t="s">
        <v>438</v>
      </c>
    </row>
    <row r="412" spans="3:18" x14ac:dyDescent="0.3">
      <c r="E412" t="s">
        <v>739</v>
      </c>
    </row>
    <row r="413" spans="3:18" x14ac:dyDescent="0.3">
      <c r="C413" t="s">
        <v>364</v>
      </c>
      <c r="D413" t="s">
        <v>366</v>
      </c>
      <c r="E413">
        <v>1138700</v>
      </c>
      <c r="H413" t="s">
        <v>740</v>
      </c>
      <c r="K413">
        <v>0</v>
      </c>
      <c r="M413">
        <v>0</v>
      </c>
      <c r="O413">
        <v>0</v>
      </c>
    </row>
    <row r="414" spans="3:18" x14ac:dyDescent="0.3">
      <c r="C414" t="s">
        <v>364</v>
      </c>
      <c r="D414" t="s">
        <v>366</v>
      </c>
      <c r="E414">
        <v>1138900</v>
      </c>
      <c r="H414" t="s">
        <v>741</v>
      </c>
      <c r="K414">
        <v>0</v>
      </c>
      <c r="M414">
        <v>0</v>
      </c>
      <c r="O414">
        <v>0</v>
      </c>
    </row>
    <row r="415" spans="3:18" x14ac:dyDescent="0.3">
      <c r="C415" t="s">
        <v>364</v>
      </c>
      <c r="D415" t="s">
        <v>366</v>
      </c>
      <c r="E415">
        <v>1138903</v>
      </c>
      <c r="H415" t="s">
        <v>742</v>
      </c>
      <c r="K415">
        <v>0</v>
      </c>
      <c r="M415">
        <v>0</v>
      </c>
      <c r="O415">
        <v>0</v>
      </c>
    </row>
    <row r="416" spans="3:18" x14ac:dyDescent="0.3">
      <c r="C416" t="s">
        <v>364</v>
      </c>
      <c r="D416" t="s">
        <v>366</v>
      </c>
      <c r="E416">
        <v>2230215</v>
      </c>
      <c r="H416" t="s">
        <v>743</v>
      </c>
      <c r="K416">
        <v>0</v>
      </c>
      <c r="M416">
        <v>0</v>
      </c>
      <c r="O416">
        <v>0</v>
      </c>
    </row>
    <row r="417" spans="3:18" x14ac:dyDescent="0.3">
      <c r="E417" t="s">
        <v>739</v>
      </c>
      <c r="K417">
        <v>0</v>
      </c>
      <c r="M417">
        <v>0</v>
      </c>
      <c r="O417">
        <v>0</v>
      </c>
      <c r="R417" t="s">
        <v>438</v>
      </c>
    </row>
    <row r="418" spans="3:18" x14ac:dyDescent="0.3">
      <c r="C418" t="s">
        <v>364</v>
      </c>
      <c r="D418" t="s">
        <v>366</v>
      </c>
      <c r="E418">
        <v>134001</v>
      </c>
      <c r="H418" t="s">
        <v>744</v>
      </c>
      <c r="K418">
        <v>0</v>
      </c>
      <c r="M418">
        <v>0</v>
      </c>
      <c r="O418">
        <v>0</v>
      </c>
    </row>
    <row r="419" spans="3:18" x14ac:dyDescent="0.3">
      <c r="K419">
        <v>0</v>
      </c>
      <c r="M419">
        <v>0</v>
      </c>
      <c r="O419">
        <v>0</v>
      </c>
      <c r="R419" t="s">
        <v>438</v>
      </c>
    </row>
    <row r="420" spans="3:18" x14ac:dyDescent="0.3">
      <c r="C420" t="s">
        <v>364</v>
      </c>
      <c r="D420" t="s">
        <v>366</v>
      </c>
      <c r="E420">
        <v>1134001</v>
      </c>
      <c r="H420" t="s">
        <v>745</v>
      </c>
      <c r="K420">
        <v>0</v>
      </c>
      <c r="M420">
        <v>0</v>
      </c>
      <c r="O420">
        <v>0</v>
      </c>
    </row>
    <row r="421" spans="3:18" x14ac:dyDescent="0.3">
      <c r="C421" t="s">
        <v>364</v>
      </c>
      <c r="D421" t="s">
        <v>366</v>
      </c>
      <c r="E421">
        <v>1134002</v>
      </c>
      <c r="H421" t="s">
        <v>746</v>
      </c>
      <c r="K421" s="37">
        <v>58913.26</v>
      </c>
      <c r="M421" s="37">
        <v>11145.33</v>
      </c>
      <c r="O421" s="37">
        <v>47767.93</v>
      </c>
      <c r="Q421">
        <v>428.6</v>
      </c>
    </row>
    <row r="422" spans="3:18" x14ac:dyDescent="0.3">
      <c r="C422" t="s">
        <v>364</v>
      </c>
      <c r="D422" t="s">
        <v>366</v>
      </c>
      <c r="E422">
        <v>1138701</v>
      </c>
      <c r="H422" t="s">
        <v>747</v>
      </c>
      <c r="K422">
        <v>0</v>
      </c>
      <c r="M422">
        <v>0</v>
      </c>
      <c r="O422">
        <v>0</v>
      </c>
    </row>
    <row r="423" spans="3:18" x14ac:dyDescent="0.3">
      <c r="K423" s="37">
        <v>58913.26</v>
      </c>
      <c r="M423" s="37">
        <v>11145.33</v>
      </c>
      <c r="O423" s="37">
        <v>47767.93</v>
      </c>
      <c r="Q423">
        <v>428.6</v>
      </c>
      <c r="R423" t="s">
        <v>438</v>
      </c>
    </row>
    <row r="424" spans="3:18" x14ac:dyDescent="0.3">
      <c r="C424" t="s">
        <v>364</v>
      </c>
      <c r="D424" t="s">
        <v>366</v>
      </c>
      <c r="E424">
        <v>135000</v>
      </c>
      <c r="H424" t="s">
        <v>748</v>
      </c>
      <c r="K424">
        <v>0</v>
      </c>
      <c r="M424">
        <v>0</v>
      </c>
      <c r="O424">
        <v>0</v>
      </c>
    </row>
    <row r="425" spans="3:18" x14ac:dyDescent="0.3">
      <c r="C425" t="s">
        <v>364</v>
      </c>
      <c r="D425" t="s">
        <v>366</v>
      </c>
      <c r="E425">
        <v>135001</v>
      </c>
      <c r="H425" t="s">
        <v>749</v>
      </c>
      <c r="K425">
        <v>0</v>
      </c>
      <c r="M425">
        <v>0</v>
      </c>
      <c r="O425">
        <v>0</v>
      </c>
    </row>
    <row r="426" spans="3:18" x14ac:dyDescent="0.3">
      <c r="C426" t="s">
        <v>364</v>
      </c>
      <c r="D426" t="s">
        <v>366</v>
      </c>
      <c r="E426">
        <v>135002</v>
      </c>
      <c r="H426" t="s">
        <v>750</v>
      </c>
      <c r="K426">
        <v>0</v>
      </c>
      <c r="M426">
        <v>0</v>
      </c>
      <c r="O426">
        <v>0</v>
      </c>
    </row>
    <row r="427" spans="3:18" x14ac:dyDescent="0.3">
      <c r="C427" t="s">
        <v>364</v>
      </c>
      <c r="D427" t="s">
        <v>366</v>
      </c>
      <c r="E427">
        <v>135003</v>
      </c>
      <c r="H427" t="s">
        <v>751</v>
      </c>
      <c r="K427">
        <v>0</v>
      </c>
      <c r="M427">
        <v>0</v>
      </c>
      <c r="O427">
        <v>0</v>
      </c>
    </row>
    <row r="428" spans="3:18" x14ac:dyDescent="0.3">
      <c r="C428" t="s">
        <v>364</v>
      </c>
      <c r="D428" t="s">
        <v>366</v>
      </c>
      <c r="E428">
        <v>135004</v>
      </c>
      <c r="H428" t="s">
        <v>752</v>
      </c>
      <c r="K428">
        <v>0</v>
      </c>
      <c r="M428">
        <v>0</v>
      </c>
      <c r="O428">
        <v>0</v>
      </c>
    </row>
    <row r="429" spans="3:18" x14ac:dyDescent="0.3">
      <c r="C429" t="s">
        <v>364</v>
      </c>
      <c r="D429" t="s">
        <v>366</v>
      </c>
      <c r="E429">
        <v>135005</v>
      </c>
      <c r="H429" t="s">
        <v>753</v>
      </c>
      <c r="K429">
        <v>0</v>
      </c>
      <c r="M429">
        <v>0</v>
      </c>
      <c r="O429">
        <v>0</v>
      </c>
    </row>
    <row r="430" spans="3:18" x14ac:dyDescent="0.3">
      <c r="C430" t="s">
        <v>364</v>
      </c>
      <c r="D430" t="s">
        <v>366</v>
      </c>
      <c r="E430">
        <v>135006</v>
      </c>
      <c r="H430" t="s">
        <v>754</v>
      </c>
      <c r="K430">
        <v>0</v>
      </c>
      <c r="M430">
        <v>0</v>
      </c>
      <c r="O430">
        <v>0</v>
      </c>
    </row>
    <row r="431" spans="3:18" x14ac:dyDescent="0.3">
      <c r="C431" t="s">
        <v>364</v>
      </c>
      <c r="D431" t="s">
        <v>366</v>
      </c>
      <c r="E431">
        <v>135007</v>
      </c>
      <c r="H431" t="s">
        <v>755</v>
      </c>
      <c r="K431">
        <v>0</v>
      </c>
      <c r="M431">
        <v>0</v>
      </c>
      <c r="O431">
        <v>0</v>
      </c>
    </row>
    <row r="432" spans="3:18" x14ac:dyDescent="0.3">
      <c r="C432" t="s">
        <v>364</v>
      </c>
      <c r="D432" t="s">
        <v>366</v>
      </c>
      <c r="E432">
        <v>135008</v>
      </c>
      <c r="H432" t="s">
        <v>756</v>
      </c>
      <c r="K432">
        <v>0</v>
      </c>
      <c r="M432">
        <v>0</v>
      </c>
      <c r="O432">
        <v>0</v>
      </c>
    </row>
    <row r="433" spans="3:15" x14ac:dyDescent="0.3">
      <c r="C433" t="s">
        <v>364</v>
      </c>
      <c r="D433" t="s">
        <v>366</v>
      </c>
      <c r="E433">
        <v>135009</v>
      </c>
      <c r="H433" t="s">
        <v>757</v>
      </c>
      <c r="K433">
        <v>0</v>
      </c>
      <c r="M433">
        <v>0</v>
      </c>
      <c r="O433">
        <v>0</v>
      </c>
    </row>
    <row r="434" spans="3:15" x14ac:dyDescent="0.3">
      <c r="C434" t="s">
        <v>364</v>
      </c>
      <c r="D434" t="s">
        <v>366</v>
      </c>
      <c r="E434">
        <v>135010</v>
      </c>
      <c r="H434" t="s">
        <v>758</v>
      </c>
      <c r="K434">
        <v>0</v>
      </c>
      <c r="M434">
        <v>0</v>
      </c>
      <c r="O434">
        <v>0</v>
      </c>
    </row>
    <row r="435" spans="3:15" x14ac:dyDescent="0.3">
      <c r="C435" t="s">
        <v>364</v>
      </c>
      <c r="D435" t="s">
        <v>366</v>
      </c>
      <c r="E435">
        <v>135011</v>
      </c>
      <c r="H435" t="s">
        <v>759</v>
      </c>
      <c r="K435">
        <v>0</v>
      </c>
      <c r="M435">
        <v>0</v>
      </c>
      <c r="O435">
        <v>0</v>
      </c>
    </row>
    <row r="436" spans="3:15" x14ac:dyDescent="0.3">
      <c r="C436" t="s">
        <v>364</v>
      </c>
      <c r="D436" t="s">
        <v>366</v>
      </c>
      <c r="E436">
        <v>135012</v>
      </c>
      <c r="H436" t="s">
        <v>760</v>
      </c>
      <c r="K436">
        <v>0</v>
      </c>
      <c r="M436">
        <v>0</v>
      </c>
      <c r="O436">
        <v>0</v>
      </c>
    </row>
    <row r="437" spans="3:15" x14ac:dyDescent="0.3">
      <c r="C437" t="s">
        <v>364</v>
      </c>
      <c r="D437" t="s">
        <v>366</v>
      </c>
      <c r="E437">
        <v>135013</v>
      </c>
      <c r="H437" t="s">
        <v>761</v>
      </c>
      <c r="K437">
        <v>0</v>
      </c>
      <c r="M437">
        <v>0</v>
      </c>
      <c r="O437">
        <v>0</v>
      </c>
    </row>
    <row r="438" spans="3:15" x14ac:dyDescent="0.3">
      <c r="C438" t="s">
        <v>364</v>
      </c>
      <c r="D438" t="s">
        <v>366</v>
      </c>
      <c r="E438">
        <v>135014</v>
      </c>
      <c r="H438" t="s">
        <v>762</v>
      </c>
      <c r="K438">
        <v>0</v>
      </c>
      <c r="M438">
        <v>0</v>
      </c>
      <c r="O438">
        <v>0</v>
      </c>
    </row>
    <row r="439" spans="3:15" x14ac:dyDescent="0.3">
      <c r="C439" t="s">
        <v>364</v>
      </c>
      <c r="D439" t="s">
        <v>366</v>
      </c>
      <c r="E439">
        <v>135015</v>
      </c>
      <c r="H439" t="s">
        <v>763</v>
      </c>
      <c r="K439">
        <v>0</v>
      </c>
      <c r="M439">
        <v>0</v>
      </c>
      <c r="O439">
        <v>0</v>
      </c>
    </row>
    <row r="440" spans="3:15" x14ac:dyDescent="0.3">
      <c r="C440" t="s">
        <v>364</v>
      </c>
      <c r="D440" t="s">
        <v>366</v>
      </c>
      <c r="E440">
        <v>135016</v>
      </c>
      <c r="H440" t="s">
        <v>764</v>
      </c>
      <c r="K440">
        <v>0</v>
      </c>
      <c r="M440">
        <v>0</v>
      </c>
      <c r="O440">
        <v>0</v>
      </c>
    </row>
    <row r="441" spans="3:15" x14ac:dyDescent="0.3">
      <c r="C441" t="s">
        <v>364</v>
      </c>
      <c r="D441" t="s">
        <v>366</v>
      </c>
      <c r="E441">
        <v>135300</v>
      </c>
      <c r="H441" t="s">
        <v>765</v>
      </c>
      <c r="K441">
        <v>0</v>
      </c>
      <c r="M441">
        <v>0</v>
      </c>
      <c r="O441">
        <v>0</v>
      </c>
    </row>
    <row r="442" spans="3:15" x14ac:dyDescent="0.3">
      <c r="C442" t="s">
        <v>364</v>
      </c>
      <c r="D442" t="s">
        <v>366</v>
      </c>
      <c r="E442">
        <v>135301</v>
      </c>
      <c r="H442" t="s">
        <v>766</v>
      </c>
      <c r="K442">
        <v>0</v>
      </c>
      <c r="M442">
        <v>0</v>
      </c>
      <c r="O442">
        <v>0</v>
      </c>
    </row>
    <row r="443" spans="3:15" x14ac:dyDescent="0.3">
      <c r="C443" t="s">
        <v>364</v>
      </c>
      <c r="D443" t="s">
        <v>366</v>
      </c>
      <c r="E443">
        <v>135302</v>
      </c>
      <c r="H443" t="s">
        <v>767</v>
      </c>
      <c r="K443">
        <v>0</v>
      </c>
      <c r="M443">
        <v>0</v>
      </c>
      <c r="O443">
        <v>0</v>
      </c>
    </row>
    <row r="444" spans="3:15" x14ac:dyDescent="0.3">
      <c r="C444" t="s">
        <v>364</v>
      </c>
      <c r="D444" t="s">
        <v>366</v>
      </c>
      <c r="E444">
        <v>135303</v>
      </c>
      <c r="H444" t="s">
        <v>768</v>
      </c>
      <c r="K444">
        <v>0</v>
      </c>
      <c r="M444">
        <v>0</v>
      </c>
      <c r="O444">
        <v>0</v>
      </c>
    </row>
    <row r="445" spans="3:15" x14ac:dyDescent="0.3">
      <c r="C445" t="s">
        <v>364</v>
      </c>
      <c r="D445" t="s">
        <v>366</v>
      </c>
      <c r="E445">
        <v>135304</v>
      </c>
      <c r="H445" t="s">
        <v>769</v>
      </c>
      <c r="K445">
        <v>0</v>
      </c>
      <c r="M445">
        <v>0</v>
      </c>
      <c r="O445">
        <v>0</v>
      </c>
    </row>
    <row r="446" spans="3:15" x14ac:dyDescent="0.3">
      <c r="C446" t="s">
        <v>364</v>
      </c>
      <c r="D446" t="s">
        <v>366</v>
      </c>
      <c r="E446">
        <v>135400</v>
      </c>
      <c r="H446" t="s">
        <v>770</v>
      </c>
      <c r="K446">
        <v>0</v>
      </c>
      <c r="M446">
        <v>0</v>
      </c>
      <c r="O446">
        <v>0</v>
      </c>
    </row>
    <row r="447" spans="3:15" x14ac:dyDescent="0.3">
      <c r="C447" t="s">
        <v>364</v>
      </c>
      <c r="D447" t="s">
        <v>366</v>
      </c>
      <c r="E447">
        <v>135401</v>
      </c>
      <c r="H447" t="s">
        <v>771</v>
      </c>
      <c r="K447">
        <v>0</v>
      </c>
      <c r="M447">
        <v>0</v>
      </c>
      <c r="O447">
        <v>0</v>
      </c>
    </row>
    <row r="448" spans="3:15" x14ac:dyDescent="0.3">
      <c r="C448" t="s">
        <v>364</v>
      </c>
      <c r="D448" t="s">
        <v>366</v>
      </c>
      <c r="E448">
        <v>135402</v>
      </c>
      <c r="H448" t="s">
        <v>772</v>
      </c>
      <c r="K448">
        <v>0</v>
      </c>
      <c r="M448">
        <v>0</v>
      </c>
      <c r="O448">
        <v>0</v>
      </c>
    </row>
    <row r="449" spans="3:17" x14ac:dyDescent="0.3">
      <c r="C449" t="s">
        <v>364</v>
      </c>
      <c r="D449" t="s">
        <v>366</v>
      </c>
      <c r="E449">
        <v>135403</v>
      </c>
      <c r="H449" t="s">
        <v>773</v>
      </c>
      <c r="K449">
        <v>0</v>
      </c>
      <c r="M449">
        <v>0</v>
      </c>
      <c r="O449">
        <v>0</v>
      </c>
    </row>
    <row r="450" spans="3:17" x14ac:dyDescent="0.3">
      <c r="C450" t="s">
        <v>364</v>
      </c>
      <c r="D450" t="s">
        <v>366</v>
      </c>
      <c r="E450">
        <v>135404</v>
      </c>
      <c r="H450" t="s">
        <v>774</v>
      </c>
      <c r="K450">
        <v>0</v>
      </c>
      <c r="M450">
        <v>0</v>
      </c>
      <c r="O450">
        <v>0</v>
      </c>
    </row>
    <row r="451" spans="3:17" x14ac:dyDescent="0.3">
      <c r="C451" t="s">
        <v>364</v>
      </c>
      <c r="D451" t="s">
        <v>366</v>
      </c>
      <c r="E451">
        <v>135405</v>
      </c>
      <c r="H451" t="s">
        <v>775</v>
      </c>
      <c r="K451">
        <v>0</v>
      </c>
      <c r="M451">
        <v>0</v>
      </c>
      <c r="O451">
        <v>0</v>
      </c>
    </row>
    <row r="452" spans="3:17" x14ac:dyDescent="0.3">
      <c r="C452" t="s">
        <v>364</v>
      </c>
      <c r="D452" t="s">
        <v>366</v>
      </c>
      <c r="E452">
        <v>1135000</v>
      </c>
      <c r="H452" t="s">
        <v>776</v>
      </c>
      <c r="K452">
        <v>0</v>
      </c>
      <c r="M452">
        <v>0</v>
      </c>
      <c r="O452">
        <v>0</v>
      </c>
    </row>
    <row r="453" spans="3:17" x14ac:dyDescent="0.3">
      <c r="C453" t="s">
        <v>364</v>
      </c>
      <c r="D453" t="s">
        <v>366</v>
      </c>
      <c r="E453">
        <v>1135001</v>
      </c>
      <c r="H453" t="s">
        <v>777</v>
      </c>
      <c r="K453">
        <v>0</v>
      </c>
      <c r="M453">
        <v>0</v>
      </c>
      <c r="O453">
        <v>0</v>
      </c>
    </row>
    <row r="454" spans="3:17" x14ac:dyDescent="0.3">
      <c r="C454" t="s">
        <v>364</v>
      </c>
      <c r="D454" t="s">
        <v>366</v>
      </c>
      <c r="E454">
        <v>1135002</v>
      </c>
      <c r="H454" t="s">
        <v>778</v>
      </c>
      <c r="K454">
        <v>0</v>
      </c>
      <c r="M454">
        <v>0</v>
      </c>
      <c r="O454">
        <v>0</v>
      </c>
    </row>
    <row r="455" spans="3:17" x14ac:dyDescent="0.3">
      <c r="C455" t="s">
        <v>364</v>
      </c>
      <c r="D455" t="s">
        <v>366</v>
      </c>
      <c r="E455">
        <v>1135004</v>
      </c>
      <c r="H455" t="s">
        <v>779</v>
      </c>
      <c r="K455">
        <v>0</v>
      </c>
      <c r="M455">
        <v>0</v>
      </c>
      <c r="O455">
        <v>0</v>
      </c>
    </row>
    <row r="456" spans="3:17" x14ac:dyDescent="0.3">
      <c r="C456" t="s">
        <v>364</v>
      </c>
      <c r="D456" t="s">
        <v>366</v>
      </c>
      <c r="E456">
        <v>1135005</v>
      </c>
      <c r="H456" t="s">
        <v>780</v>
      </c>
      <c r="K456">
        <v>0</v>
      </c>
      <c r="M456">
        <v>0</v>
      </c>
      <c r="O456">
        <v>0</v>
      </c>
    </row>
    <row r="457" spans="3:17" x14ac:dyDescent="0.3">
      <c r="C457" t="s">
        <v>364</v>
      </c>
      <c r="D457" t="s">
        <v>366</v>
      </c>
      <c r="E457">
        <v>1135012</v>
      </c>
      <c r="H457" t="s">
        <v>781</v>
      </c>
      <c r="K457" s="37">
        <v>3951456.81</v>
      </c>
      <c r="M457" s="37">
        <v>4881743.5</v>
      </c>
      <c r="O457" s="37">
        <v>-930286.69</v>
      </c>
      <c r="Q457">
        <v>-19.100000000000001</v>
      </c>
    </row>
    <row r="458" spans="3:17" x14ac:dyDescent="0.3">
      <c r="C458" t="s">
        <v>364</v>
      </c>
      <c r="D458" t="s">
        <v>366</v>
      </c>
      <c r="E458">
        <v>1135014</v>
      </c>
      <c r="H458" t="s">
        <v>782</v>
      </c>
      <c r="K458">
        <v>0</v>
      </c>
      <c r="M458">
        <v>0</v>
      </c>
      <c r="O458">
        <v>0</v>
      </c>
    </row>
    <row r="459" spans="3:17" x14ac:dyDescent="0.3">
      <c r="C459" t="s">
        <v>364</v>
      </c>
      <c r="D459" t="s">
        <v>366</v>
      </c>
      <c r="E459">
        <v>1135016</v>
      </c>
      <c r="H459" t="s">
        <v>783</v>
      </c>
      <c r="K459">
        <v>0</v>
      </c>
      <c r="M459">
        <v>0</v>
      </c>
      <c r="O459">
        <v>0</v>
      </c>
    </row>
    <row r="460" spans="3:17" x14ac:dyDescent="0.3">
      <c r="C460" t="s">
        <v>364</v>
      </c>
      <c r="D460" t="s">
        <v>366</v>
      </c>
      <c r="E460">
        <v>1135017</v>
      </c>
      <c r="H460" t="s">
        <v>784</v>
      </c>
      <c r="K460">
        <v>0</v>
      </c>
      <c r="M460">
        <v>0</v>
      </c>
      <c r="O460">
        <v>0</v>
      </c>
    </row>
    <row r="461" spans="3:17" x14ac:dyDescent="0.3">
      <c r="C461" t="s">
        <v>364</v>
      </c>
      <c r="D461" t="s">
        <v>366</v>
      </c>
      <c r="E461">
        <v>1135018</v>
      </c>
      <c r="H461" t="s">
        <v>785</v>
      </c>
      <c r="K461">
        <v>0</v>
      </c>
      <c r="M461">
        <v>0</v>
      </c>
      <c r="O461">
        <v>0</v>
      </c>
    </row>
    <row r="462" spans="3:17" x14ac:dyDescent="0.3">
      <c r="C462" t="s">
        <v>364</v>
      </c>
      <c r="D462" t="s">
        <v>366</v>
      </c>
      <c r="E462">
        <v>1135019</v>
      </c>
      <c r="H462" t="s">
        <v>786</v>
      </c>
      <c r="K462">
        <v>0</v>
      </c>
      <c r="M462">
        <v>0</v>
      </c>
      <c r="O462">
        <v>0</v>
      </c>
    </row>
    <row r="463" spans="3:17" x14ac:dyDescent="0.3">
      <c r="C463" t="s">
        <v>364</v>
      </c>
      <c r="D463" t="s">
        <v>366</v>
      </c>
      <c r="E463">
        <v>1135020</v>
      </c>
      <c r="H463" t="s">
        <v>787</v>
      </c>
      <c r="K463">
        <v>0</v>
      </c>
      <c r="M463">
        <v>0</v>
      </c>
      <c r="O463">
        <v>0</v>
      </c>
    </row>
    <row r="464" spans="3:17" x14ac:dyDescent="0.3">
      <c r="C464" t="s">
        <v>364</v>
      </c>
      <c r="D464" t="s">
        <v>366</v>
      </c>
      <c r="E464">
        <v>1135022</v>
      </c>
      <c r="H464" t="s">
        <v>788</v>
      </c>
      <c r="K464" s="37">
        <v>1666411.42</v>
      </c>
      <c r="M464" s="37">
        <v>1215350.6100000001</v>
      </c>
      <c r="O464" s="37">
        <v>451060.81</v>
      </c>
      <c r="Q464">
        <v>37.1</v>
      </c>
    </row>
    <row r="465" spans="3:18" x14ac:dyDescent="0.3">
      <c r="C465" t="s">
        <v>364</v>
      </c>
      <c r="D465" t="s">
        <v>366</v>
      </c>
      <c r="E465">
        <v>1135301</v>
      </c>
      <c r="H465" t="s">
        <v>789</v>
      </c>
      <c r="K465">
        <v>0</v>
      </c>
      <c r="M465">
        <v>0</v>
      </c>
      <c r="O465">
        <v>0</v>
      </c>
    </row>
    <row r="466" spans="3:18" x14ac:dyDescent="0.3">
      <c r="C466" t="s">
        <v>364</v>
      </c>
      <c r="D466" t="s">
        <v>366</v>
      </c>
      <c r="E466">
        <v>1135302</v>
      </c>
      <c r="H466" t="s">
        <v>790</v>
      </c>
      <c r="K466">
        <v>0</v>
      </c>
      <c r="M466">
        <v>0</v>
      </c>
      <c r="O466">
        <v>0</v>
      </c>
    </row>
    <row r="467" spans="3:18" x14ac:dyDescent="0.3">
      <c r="C467" t="s">
        <v>364</v>
      </c>
      <c r="D467" t="s">
        <v>366</v>
      </c>
      <c r="E467">
        <v>1135303</v>
      </c>
      <c r="H467" t="s">
        <v>791</v>
      </c>
      <c r="K467">
        <v>0</v>
      </c>
      <c r="M467">
        <v>0</v>
      </c>
      <c r="O467">
        <v>0</v>
      </c>
    </row>
    <row r="468" spans="3:18" x14ac:dyDescent="0.3">
      <c r="C468" t="s">
        <v>364</v>
      </c>
      <c r="D468" t="s">
        <v>366</v>
      </c>
      <c r="E468">
        <v>1135401</v>
      </c>
      <c r="H468" t="s">
        <v>792</v>
      </c>
      <c r="K468">
        <v>0</v>
      </c>
      <c r="M468">
        <v>0</v>
      </c>
      <c r="O468">
        <v>0</v>
      </c>
    </row>
    <row r="469" spans="3:18" x14ac:dyDescent="0.3">
      <c r="C469" t="s">
        <v>364</v>
      </c>
      <c r="D469" t="s">
        <v>366</v>
      </c>
      <c r="E469">
        <v>1135600</v>
      </c>
      <c r="H469" t="s">
        <v>793</v>
      </c>
      <c r="K469" s="37">
        <v>3011800.69</v>
      </c>
      <c r="M469" s="37">
        <v>2953035.13</v>
      </c>
      <c r="O469" s="37">
        <v>58765.56</v>
      </c>
      <c r="Q469">
        <v>2</v>
      </c>
    </row>
    <row r="470" spans="3:18" x14ac:dyDescent="0.3">
      <c r="C470" t="s">
        <v>364</v>
      </c>
      <c r="D470" t="s">
        <v>366</v>
      </c>
      <c r="E470">
        <v>1135601</v>
      </c>
      <c r="H470" t="s">
        <v>794</v>
      </c>
      <c r="K470">
        <v>0</v>
      </c>
      <c r="M470">
        <v>0</v>
      </c>
      <c r="O470">
        <v>0</v>
      </c>
    </row>
    <row r="471" spans="3:18" x14ac:dyDescent="0.3">
      <c r="C471" t="s">
        <v>364</v>
      </c>
      <c r="D471" t="s">
        <v>366</v>
      </c>
      <c r="E471">
        <v>1135602</v>
      </c>
      <c r="H471" t="s">
        <v>795</v>
      </c>
      <c r="K471" s="37">
        <v>1047259.15</v>
      </c>
      <c r="M471" s="37">
        <v>1072835.73</v>
      </c>
      <c r="O471" s="37">
        <v>-25576.58</v>
      </c>
      <c r="Q471">
        <v>-2.4</v>
      </c>
    </row>
    <row r="472" spans="3:18" x14ac:dyDescent="0.3">
      <c r="E472" t="s">
        <v>796</v>
      </c>
      <c r="K472" s="37">
        <v>9676928.0700000003</v>
      </c>
      <c r="M472" s="37">
        <v>10122964.970000001</v>
      </c>
      <c r="O472" s="37">
        <v>-446036.9</v>
      </c>
      <c r="Q472">
        <v>-4.4000000000000004</v>
      </c>
      <c r="R472" t="s">
        <v>438</v>
      </c>
    </row>
    <row r="473" spans="3:18" x14ac:dyDescent="0.3">
      <c r="C473" t="s">
        <v>364</v>
      </c>
      <c r="D473" t="s">
        <v>366</v>
      </c>
      <c r="E473">
        <v>135100</v>
      </c>
      <c r="H473" t="s">
        <v>797</v>
      </c>
      <c r="K473">
        <v>0</v>
      </c>
      <c r="M473">
        <v>0</v>
      </c>
      <c r="O473">
        <v>0</v>
      </c>
    </row>
    <row r="474" spans="3:18" x14ac:dyDescent="0.3">
      <c r="C474" t="s">
        <v>364</v>
      </c>
      <c r="D474" t="s">
        <v>366</v>
      </c>
      <c r="E474">
        <v>135101</v>
      </c>
      <c r="H474" t="s">
        <v>798</v>
      </c>
      <c r="K474">
        <v>0</v>
      </c>
      <c r="M474">
        <v>0</v>
      </c>
      <c r="O474">
        <v>0</v>
      </c>
    </row>
    <row r="475" spans="3:18" x14ac:dyDescent="0.3">
      <c r="C475" t="s">
        <v>364</v>
      </c>
      <c r="D475" t="s">
        <v>366</v>
      </c>
      <c r="E475">
        <v>135102</v>
      </c>
      <c r="H475" t="s">
        <v>799</v>
      </c>
      <c r="K475">
        <v>0</v>
      </c>
      <c r="M475">
        <v>0</v>
      </c>
      <c r="O475">
        <v>0</v>
      </c>
    </row>
    <row r="476" spans="3:18" x14ac:dyDescent="0.3">
      <c r="C476" t="s">
        <v>364</v>
      </c>
      <c r="D476" t="s">
        <v>366</v>
      </c>
      <c r="E476">
        <v>135103</v>
      </c>
      <c r="H476" t="s">
        <v>800</v>
      </c>
      <c r="K476">
        <v>0</v>
      </c>
      <c r="M476">
        <v>0</v>
      </c>
      <c r="O476">
        <v>0</v>
      </c>
    </row>
    <row r="477" spans="3:18" x14ac:dyDescent="0.3">
      <c r="C477" t="s">
        <v>364</v>
      </c>
      <c r="D477" t="s">
        <v>366</v>
      </c>
      <c r="E477">
        <v>135104</v>
      </c>
      <c r="H477" t="s">
        <v>801</v>
      </c>
      <c r="K477">
        <v>0</v>
      </c>
      <c r="M477">
        <v>0</v>
      </c>
      <c r="O477">
        <v>0</v>
      </c>
    </row>
    <row r="478" spans="3:18" x14ac:dyDescent="0.3">
      <c r="C478" t="s">
        <v>364</v>
      </c>
      <c r="D478" t="s">
        <v>366</v>
      </c>
      <c r="E478">
        <v>135105</v>
      </c>
      <c r="H478" t="s">
        <v>802</v>
      </c>
      <c r="K478">
        <v>0</v>
      </c>
      <c r="M478">
        <v>0</v>
      </c>
      <c r="O478">
        <v>0</v>
      </c>
    </row>
    <row r="479" spans="3:18" x14ac:dyDescent="0.3">
      <c r="C479" t="s">
        <v>364</v>
      </c>
      <c r="D479" t="s">
        <v>366</v>
      </c>
      <c r="E479">
        <v>135106</v>
      </c>
      <c r="H479" t="s">
        <v>803</v>
      </c>
      <c r="K479">
        <v>0</v>
      </c>
      <c r="M479">
        <v>0</v>
      </c>
      <c r="O479">
        <v>0</v>
      </c>
    </row>
    <row r="480" spans="3:18" x14ac:dyDescent="0.3">
      <c r="C480" t="s">
        <v>364</v>
      </c>
      <c r="D480" t="s">
        <v>366</v>
      </c>
      <c r="E480">
        <v>135107</v>
      </c>
      <c r="H480" t="s">
        <v>804</v>
      </c>
      <c r="K480">
        <v>0</v>
      </c>
      <c r="M480">
        <v>0</v>
      </c>
      <c r="O480">
        <v>0</v>
      </c>
    </row>
    <row r="481" spans="3:15" x14ac:dyDescent="0.3">
      <c r="C481" t="s">
        <v>364</v>
      </c>
      <c r="D481" t="s">
        <v>366</v>
      </c>
      <c r="E481">
        <v>135108</v>
      </c>
      <c r="H481" t="s">
        <v>805</v>
      </c>
      <c r="K481">
        <v>0</v>
      </c>
      <c r="M481">
        <v>0</v>
      </c>
      <c r="O481">
        <v>0</v>
      </c>
    </row>
    <row r="482" spans="3:15" x14ac:dyDescent="0.3">
      <c r="C482" t="s">
        <v>364</v>
      </c>
      <c r="D482" t="s">
        <v>366</v>
      </c>
      <c r="E482">
        <v>135109</v>
      </c>
      <c r="H482" t="s">
        <v>806</v>
      </c>
      <c r="K482">
        <v>0</v>
      </c>
      <c r="M482">
        <v>0</v>
      </c>
      <c r="O482">
        <v>0</v>
      </c>
    </row>
    <row r="483" spans="3:15" x14ac:dyDescent="0.3">
      <c r="C483" t="s">
        <v>364</v>
      </c>
      <c r="D483" t="s">
        <v>366</v>
      </c>
      <c r="E483">
        <v>135110</v>
      </c>
      <c r="H483" t="s">
        <v>807</v>
      </c>
      <c r="K483">
        <v>0</v>
      </c>
      <c r="M483">
        <v>0</v>
      </c>
      <c r="O483">
        <v>0</v>
      </c>
    </row>
    <row r="484" spans="3:15" x14ac:dyDescent="0.3">
      <c r="C484" t="s">
        <v>364</v>
      </c>
      <c r="D484" t="s">
        <v>366</v>
      </c>
      <c r="E484">
        <v>135111</v>
      </c>
      <c r="H484" t="s">
        <v>808</v>
      </c>
      <c r="K484">
        <v>0</v>
      </c>
      <c r="M484">
        <v>0</v>
      </c>
      <c r="O484">
        <v>0</v>
      </c>
    </row>
    <row r="485" spans="3:15" x14ac:dyDescent="0.3">
      <c r="C485" t="s">
        <v>364</v>
      </c>
      <c r="D485" t="s">
        <v>366</v>
      </c>
      <c r="E485">
        <v>135112</v>
      </c>
      <c r="H485" t="s">
        <v>809</v>
      </c>
      <c r="K485">
        <v>0</v>
      </c>
      <c r="M485">
        <v>0</v>
      </c>
      <c r="O485">
        <v>0</v>
      </c>
    </row>
    <row r="486" spans="3:15" x14ac:dyDescent="0.3">
      <c r="C486" t="s">
        <v>364</v>
      </c>
      <c r="D486" t="s">
        <v>366</v>
      </c>
      <c r="E486">
        <v>135113</v>
      </c>
      <c r="H486" t="s">
        <v>810</v>
      </c>
      <c r="K486">
        <v>0</v>
      </c>
      <c r="M486">
        <v>0</v>
      </c>
      <c r="O486">
        <v>0</v>
      </c>
    </row>
    <row r="487" spans="3:15" x14ac:dyDescent="0.3">
      <c r="C487" t="s">
        <v>364</v>
      </c>
      <c r="D487" t="s">
        <v>366</v>
      </c>
      <c r="E487">
        <v>135114</v>
      </c>
      <c r="H487" t="s">
        <v>811</v>
      </c>
      <c r="K487">
        <v>0</v>
      </c>
      <c r="M487">
        <v>0</v>
      </c>
      <c r="O487">
        <v>0</v>
      </c>
    </row>
    <row r="488" spans="3:15" x14ac:dyDescent="0.3">
      <c r="C488" t="s">
        <v>364</v>
      </c>
      <c r="D488" t="s">
        <v>366</v>
      </c>
      <c r="E488">
        <v>135115</v>
      </c>
      <c r="H488" t="s">
        <v>812</v>
      </c>
      <c r="K488">
        <v>0</v>
      </c>
      <c r="M488">
        <v>0</v>
      </c>
      <c r="O488">
        <v>0</v>
      </c>
    </row>
    <row r="489" spans="3:15" x14ac:dyDescent="0.3">
      <c r="C489" t="s">
        <v>364</v>
      </c>
      <c r="D489" t="s">
        <v>366</v>
      </c>
      <c r="E489">
        <v>135116</v>
      </c>
      <c r="H489" t="s">
        <v>813</v>
      </c>
      <c r="K489">
        <v>0</v>
      </c>
      <c r="M489">
        <v>0</v>
      </c>
      <c r="O489">
        <v>0</v>
      </c>
    </row>
    <row r="490" spans="3:15" x14ac:dyDescent="0.3">
      <c r="C490" t="s">
        <v>364</v>
      </c>
      <c r="D490" t="s">
        <v>366</v>
      </c>
      <c r="E490">
        <v>135118</v>
      </c>
      <c r="H490" t="s">
        <v>814</v>
      </c>
      <c r="K490">
        <v>0</v>
      </c>
      <c r="M490">
        <v>0</v>
      </c>
      <c r="O490">
        <v>0</v>
      </c>
    </row>
    <row r="491" spans="3:15" x14ac:dyDescent="0.3">
      <c r="C491" t="s">
        <v>364</v>
      </c>
      <c r="D491" t="s">
        <v>366</v>
      </c>
      <c r="E491">
        <v>135120</v>
      </c>
      <c r="H491" t="s">
        <v>797</v>
      </c>
      <c r="K491">
        <v>0</v>
      </c>
      <c r="M491">
        <v>0</v>
      </c>
      <c r="O491">
        <v>0</v>
      </c>
    </row>
    <row r="492" spans="3:15" x14ac:dyDescent="0.3">
      <c r="C492" t="s">
        <v>364</v>
      </c>
      <c r="D492" t="s">
        <v>366</v>
      </c>
      <c r="E492">
        <v>135121</v>
      </c>
      <c r="H492" t="s">
        <v>798</v>
      </c>
      <c r="K492">
        <v>0</v>
      </c>
      <c r="M492">
        <v>0</v>
      </c>
      <c r="O492">
        <v>0</v>
      </c>
    </row>
    <row r="493" spans="3:15" x14ac:dyDescent="0.3">
      <c r="C493" t="s">
        <v>364</v>
      </c>
      <c r="D493" t="s">
        <v>366</v>
      </c>
      <c r="E493">
        <v>135122</v>
      </c>
      <c r="H493" t="s">
        <v>799</v>
      </c>
      <c r="K493">
        <v>0</v>
      </c>
      <c r="M493">
        <v>0</v>
      </c>
      <c r="O493">
        <v>0</v>
      </c>
    </row>
    <row r="494" spans="3:15" x14ac:dyDescent="0.3">
      <c r="C494" t="s">
        <v>364</v>
      </c>
      <c r="D494" t="s">
        <v>366</v>
      </c>
      <c r="E494">
        <v>135123</v>
      </c>
      <c r="H494" t="s">
        <v>800</v>
      </c>
      <c r="K494">
        <v>0</v>
      </c>
      <c r="M494">
        <v>0</v>
      </c>
      <c r="O494">
        <v>0</v>
      </c>
    </row>
    <row r="495" spans="3:15" x14ac:dyDescent="0.3">
      <c r="C495" t="s">
        <v>364</v>
      </c>
      <c r="D495" t="s">
        <v>366</v>
      </c>
      <c r="E495">
        <v>135124</v>
      </c>
      <c r="H495" t="s">
        <v>801</v>
      </c>
      <c r="K495">
        <v>0</v>
      </c>
      <c r="M495">
        <v>0</v>
      </c>
      <c r="O495">
        <v>0</v>
      </c>
    </row>
    <row r="496" spans="3:15" x14ac:dyDescent="0.3">
      <c r="C496" t="s">
        <v>364</v>
      </c>
      <c r="D496" t="s">
        <v>366</v>
      </c>
      <c r="E496">
        <v>135125</v>
      </c>
      <c r="H496" t="s">
        <v>802</v>
      </c>
      <c r="K496">
        <v>0</v>
      </c>
      <c r="M496">
        <v>0</v>
      </c>
      <c r="O496">
        <v>0</v>
      </c>
    </row>
    <row r="497" spans="3:15" x14ac:dyDescent="0.3">
      <c r="C497" t="s">
        <v>364</v>
      </c>
      <c r="D497" t="s">
        <v>366</v>
      </c>
      <c r="E497">
        <v>135126</v>
      </c>
      <c r="H497" t="s">
        <v>815</v>
      </c>
      <c r="K497">
        <v>0</v>
      </c>
      <c r="M497">
        <v>0</v>
      </c>
      <c r="O497">
        <v>0</v>
      </c>
    </row>
    <row r="498" spans="3:15" x14ac:dyDescent="0.3">
      <c r="C498" t="s">
        <v>364</v>
      </c>
      <c r="D498" t="s">
        <v>366</v>
      </c>
      <c r="E498">
        <v>135127</v>
      </c>
      <c r="H498" t="s">
        <v>804</v>
      </c>
      <c r="K498">
        <v>0</v>
      </c>
      <c r="M498">
        <v>0</v>
      </c>
      <c r="O498">
        <v>0</v>
      </c>
    </row>
    <row r="499" spans="3:15" x14ac:dyDescent="0.3">
      <c r="C499" t="s">
        <v>364</v>
      </c>
      <c r="D499" t="s">
        <v>366</v>
      </c>
      <c r="E499">
        <v>135128</v>
      </c>
      <c r="H499" t="s">
        <v>805</v>
      </c>
      <c r="K499">
        <v>0</v>
      </c>
      <c r="M499">
        <v>0</v>
      </c>
      <c r="O499">
        <v>0</v>
      </c>
    </row>
    <row r="500" spans="3:15" x14ac:dyDescent="0.3">
      <c r="C500" t="s">
        <v>364</v>
      </c>
      <c r="D500" t="s">
        <v>366</v>
      </c>
      <c r="E500">
        <v>135129</v>
      </c>
      <c r="H500" t="s">
        <v>806</v>
      </c>
      <c r="K500">
        <v>0</v>
      </c>
      <c r="M500">
        <v>0</v>
      </c>
      <c r="O500">
        <v>0</v>
      </c>
    </row>
    <row r="501" spans="3:15" x14ac:dyDescent="0.3">
      <c r="C501" t="s">
        <v>364</v>
      </c>
      <c r="D501" t="s">
        <v>366</v>
      </c>
      <c r="E501">
        <v>135130</v>
      </c>
      <c r="H501" t="s">
        <v>807</v>
      </c>
      <c r="K501">
        <v>0</v>
      </c>
      <c r="M501">
        <v>0</v>
      </c>
      <c r="O501">
        <v>0</v>
      </c>
    </row>
    <row r="502" spans="3:15" x14ac:dyDescent="0.3">
      <c r="C502" t="s">
        <v>364</v>
      </c>
      <c r="D502" t="s">
        <v>366</v>
      </c>
      <c r="E502">
        <v>135131</v>
      </c>
      <c r="H502" t="s">
        <v>808</v>
      </c>
      <c r="K502">
        <v>0</v>
      </c>
      <c r="M502">
        <v>0</v>
      </c>
      <c r="O502">
        <v>0</v>
      </c>
    </row>
    <row r="503" spans="3:15" x14ac:dyDescent="0.3">
      <c r="C503" t="s">
        <v>364</v>
      </c>
      <c r="D503" t="s">
        <v>366</v>
      </c>
      <c r="E503">
        <v>135132</v>
      </c>
      <c r="H503" t="s">
        <v>809</v>
      </c>
      <c r="K503">
        <v>0</v>
      </c>
      <c r="M503">
        <v>0</v>
      </c>
      <c r="O503">
        <v>0</v>
      </c>
    </row>
    <row r="504" spans="3:15" x14ac:dyDescent="0.3">
      <c r="C504" t="s">
        <v>364</v>
      </c>
      <c r="D504" t="s">
        <v>366</v>
      </c>
      <c r="E504">
        <v>135133</v>
      </c>
      <c r="H504" t="s">
        <v>810</v>
      </c>
      <c r="K504">
        <v>0</v>
      </c>
      <c r="M504">
        <v>0</v>
      </c>
      <c r="O504">
        <v>0</v>
      </c>
    </row>
    <row r="505" spans="3:15" x14ac:dyDescent="0.3">
      <c r="C505" t="s">
        <v>364</v>
      </c>
      <c r="D505" t="s">
        <v>366</v>
      </c>
      <c r="E505">
        <v>135134</v>
      </c>
      <c r="H505" t="s">
        <v>811</v>
      </c>
      <c r="K505">
        <v>0</v>
      </c>
      <c r="M505">
        <v>0</v>
      </c>
      <c r="O505">
        <v>0</v>
      </c>
    </row>
    <row r="506" spans="3:15" x14ac:dyDescent="0.3">
      <c r="C506" t="s">
        <v>364</v>
      </c>
      <c r="D506" t="s">
        <v>366</v>
      </c>
      <c r="E506">
        <v>135135</v>
      </c>
      <c r="H506" t="s">
        <v>812</v>
      </c>
      <c r="K506">
        <v>0</v>
      </c>
      <c r="M506">
        <v>0</v>
      </c>
      <c r="O506">
        <v>0</v>
      </c>
    </row>
    <row r="507" spans="3:15" x14ac:dyDescent="0.3">
      <c r="C507" t="s">
        <v>364</v>
      </c>
      <c r="D507" t="s">
        <v>366</v>
      </c>
      <c r="E507">
        <v>135136</v>
      </c>
      <c r="H507" t="s">
        <v>813</v>
      </c>
      <c r="K507">
        <v>0</v>
      </c>
      <c r="M507">
        <v>0</v>
      </c>
      <c r="O507">
        <v>0</v>
      </c>
    </row>
    <row r="508" spans="3:15" x14ac:dyDescent="0.3">
      <c r="C508" t="s">
        <v>364</v>
      </c>
      <c r="D508" t="s">
        <v>366</v>
      </c>
      <c r="E508">
        <v>135138</v>
      </c>
      <c r="H508" t="s">
        <v>814</v>
      </c>
      <c r="K508">
        <v>0</v>
      </c>
      <c r="M508">
        <v>0</v>
      </c>
      <c r="O508">
        <v>0</v>
      </c>
    </row>
    <row r="509" spans="3:15" x14ac:dyDescent="0.3">
      <c r="C509" t="s">
        <v>364</v>
      </c>
      <c r="D509" t="s">
        <v>366</v>
      </c>
      <c r="E509">
        <v>1135003</v>
      </c>
      <c r="H509" t="s">
        <v>816</v>
      </c>
      <c r="K509">
        <v>0</v>
      </c>
      <c r="M509">
        <v>0</v>
      </c>
      <c r="O509">
        <v>0</v>
      </c>
    </row>
    <row r="510" spans="3:15" x14ac:dyDescent="0.3">
      <c r="C510" t="s">
        <v>364</v>
      </c>
      <c r="D510" t="s">
        <v>366</v>
      </c>
      <c r="E510">
        <v>1135010</v>
      </c>
      <c r="H510" t="s">
        <v>817</v>
      </c>
      <c r="K510">
        <v>0</v>
      </c>
      <c r="M510">
        <v>0</v>
      </c>
      <c r="O510">
        <v>0</v>
      </c>
    </row>
    <row r="511" spans="3:15" x14ac:dyDescent="0.3">
      <c r="C511" t="s">
        <v>364</v>
      </c>
      <c r="D511" t="s">
        <v>366</v>
      </c>
      <c r="E511">
        <v>1135011</v>
      </c>
      <c r="H511" t="s">
        <v>818</v>
      </c>
      <c r="K511">
        <v>0</v>
      </c>
      <c r="M511">
        <v>0</v>
      </c>
      <c r="O511">
        <v>0</v>
      </c>
    </row>
    <row r="512" spans="3:15" x14ac:dyDescent="0.3">
      <c r="C512" t="s">
        <v>364</v>
      </c>
      <c r="D512" t="s">
        <v>366</v>
      </c>
      <c r="E512">
        <v>1135013</v>
      </c>
      <c r="H512" t="s">
        <v>819</v>
      </c>
      <c r="K512">
        <v>0</v>
      </c>
      <c r="M512">
        <v>0</v>
      </c>
      <c r="O512">
        <v>0</v>
      </c>
    </row>
    <row r="513" spans="3:18" x14ac:dyDescent="0.3">
      <c r="C513" t="s">
        <v>364</v>
      </c>
      <c r="D513" t="s">
        <v>366</v>
      </c>
      <c r="E513">
        <v>1135015</v>
      </c>
      <c r="H513" t="s">
        <v>820</v>
      </c>
      <c r="K513">
        <v>0</v>
      </c>
      <c r="M513">
        <v>0</v>
      </c>
      <c r="O513">
        <v>0</v>
      </c>
    </row>
    <row r="514" spans="3:18" x14ac:dyDescent="0.3">
      <c r="E514" t="s">
        <v>821</v>
      </c>
      <c r="K514">
        <v>0</v>
      </c>
      <c r="M514">
        <v>0</v>
      </c>
      <c r="O514">
        <v>0</v>
      </c>
      <c r="R514" t="s">
        <v>438</v>
      </c>
    </row>
    <row r="515" spans="3:18" x14ac:dyDescent="0.3">
      <c r="C515" t="s">
        <v>364</v>
      </c>
      <c r="D515" t="s">
        <v>366</v>
      </c>
      <c r="E515">
        <v>135117</v>
      </c>
      <c r="H515" t="s">
        <v>822</v>
      </c>
      <c r="K515">
        <v>0</v>
      </c>
      <c r="M515">
        <v>0</v>
      </c>
      <c r="O515">
        <v>0</v>
      </c>
    </row>
    <row r="516" spans="3:18" x14ac:dyDescent="0.3">
      <c r="C516" t="s">
        <v>364</v>
      </c>
      <c r="D516" t="s">
        <v>366</v>
      </c>
      <c r="E516">
        <v>135137</v>
      </c>
      <c r="H516" t="s">
        <v>822</v>
      </c>
      <c r="K516">
        <v>0</v>
      </c>
      <c r="M516">
        <v>0</v>
      </c>
      <c r="O516">
        <v>0</v>
      </c>
    </row>
    <row r="517" spans="3:18" x14ac:dyDescent="0.3">
      <c r="E517" t="s">
        <v>823</v>
      </c>
      <c r="K517">
        <v>0</v>
      </c>
      <c r="M517">
        <v>0</v>
      </c>
      <c r="O517">
        <v>0</v>
      </c>
      <c r="R517" t="s">
        <v>438</v>
      </c>
    </row>
    <row r="518" spans="3:18" x14ac:dyDescent="0.3">
      <c r="C518" t="s">
        <v>364</v>
      </c>
      <c r="D518" t="s">
        <v>366</v>
      </c>
      <c r="E518">
        <v>132006</v>
      </c>
      <c r="H518" t="s">
        <v>824</v>
      </c>
      <c r="K518">
        <v>0</v>
      </c>
      <c r="M518">
        <v>0</v>
      </c>
      <c r="O518">
        <v>0</v>
      </c>
    </row>
    <row r="519" spans="3:18" x14ac:dyDescent="0.3">
      <c r="C519" t="s">
        <v>364</v>
      </c>
      <c r="D519" t="s">
        <v>366</v>
      </c>
      <c r="E519">
        <v>135200</v>
      </c>
      <c r="H519" t="s">
        <v>825</v>
      </c>
      <c r="K519">
        <v>0</v>
      </c>
      <c r="M519">
        <v>0</v>
      </c>
      <c r="O519">
        <v>0</v>
      </c>
    </row>
    <row r="520" spans="3:18" x14ac:dyDescent="0.3">
      <c r="C520" t="s">
        <v>364</v>
      </c>
      <c r="D520" t="s">
        <v>366</v>
      </c>
      <c r="E520">
        <v>135450</v>
      </c>
      <c r="H520" t="s">
        <v>826</v>
      </c>
      <c r="K520">
        <v>0</v>
      </c>
      <c r="M520">
        <v>0</v>
      </c>
      <c r="O520">
        <v>0</v>
      </c>
    </row>
    <row r="521" spans="3:18" x14ac:dyDescent="0.3">
      <c r="C521" t="s">
        <v>364</v>
      </c>
      <c r="D521" t="s">
        <v>366</v>
      </c>
      <c r="E521">
        <v>136253</v>
      </c>
      <c r="H521" t="s">
        <v>827</v>
      </c>
      <c r="K521">
        <v>0</v>
      </c>
      <c r="M521">
        <v>0</v>
      </c>
      <c r="O521">
        <v>0</v>
      </c>
    </row>
    <row r="522" spans="3:18" x14ac:dyDescent="0.3">
      <c r="C522" t="s">
        <v>364</v>
      </c>
      <c r="D522" t="s">
        <v>366</v>
      </c>
      <c r="E522">
        <v>138000</v>
      </c>
      <c r="H522" t="s">
        <v>828</v>
      </c>
      <c r="K522">
        <v>0</v>
      </c>
      <c r="M522">
        <v>0</v>
      </c>
      <c r="O522">
        <v>0</v>
      </c>
    </row>
    <row r="523" spans="3:18" x14ac:dyDescent="0.3">
      <c r="C523" t="s">
        <v>364</v>
      </c>
      <c r="D523" t="s">
        <v>366</v>
      </c>
      <c r="E523">
        <v>138001</v>
      </c>
      <c r="H523" t="s">
        <v>829</v>
      </c>
      <c r="K523">
        <v>0</v>
      </c>
      <c r="M523">
        <v>0</v>
      </c>
      <c r="O523">
        <v>0</v>
      </c>
    </row>
    <row r="524" spans="3:18" x14ac:dyDescent="0.3">
      <c r="C524" t="s">
        <v>364</v>
      </c>
      <c r="D524" t="s">
        <v>366</v>
      </c>
      <c r="E524">
        <v>138002</v>
      </c>
      <c r="H524" t="s">
        <v>830</v>
      </c>
      <c r="K524">
        <v>0</v>
      </c>
      <c r="M524">
        <v>0</v>
      </c>
      <c r="O524">
        <v>0</v>
      </c>
    </row>
    <row r="525" spans="3:18" x14ac:dyDescent="0.3">
      <c r="C525" t="s">
        <v>364</v>
      </c>
      <c r="D525" t="s">
        <v>366</v>
      </c>
      <c r="E525">
        <v>138003</v>
      </c>
      <c r="H525" t="s">
        <v>831</v>
      </c>
      <c r="K525">
        <v>0</v>
      </c>
      <c r="M525">
        <v>0</v>
      </c>
      <c r="O525">
        <v>0</v>
      </c>
    </row>
    <row r="526" spans="3:18" x14ac:dyDescent="0.3">
      <c r="C526" t="s">
        <v>364</v>
      </c>
      <c r="D526" t="s">
        <v>366</v>
      </c>
      <c r="E526">
        <v>138010</v>
      </c>
      <c r="H526" t="s">
        <v>832</v>
      </c>
      <c r="K526">
        <v>0</v>
      </c>
      <c r="M526">
        <v>0</v>
      </c>
      <c r="O526">
        <v>0</v>
      </c>
    </row>
    <row r="527" spans="3:18" x14ac:dyDescent="0.3">
      <c r="C527" t="s">
        <v>364</v>
      </c>
      <c r="D527" t="s">
        <v>366</v>
      </c>
      <c r="E527">
        <v>138100</v>
      </c>
      <c r="H527" t="s">
        <v>833</v>
      </c>
      <c r="K527">
        <v>0</v>
      </c>
      <c r="M527">
        <v>0</v>
      </c>
      <c r="O527">
        <v>0</v>
      </c>
    </row>
    <row r="528" spans="3:18" x14ac:dyDescent="0.3">
      <c r="C528" t="s">
        <v>364</v>
      </c>
      <c r="D528" t="s">
        <v>366</v>
      </c>
      <c r="E528">
        <v>138200</v>
      </c>
      <c r="H528" t="s">
        <v>834</v>
      </c>
      <c r="K528">
        <v>0</v>
      </c>
      <c r="M528">
        <v>0</v>
      </c>
      <c r="O528">
        <v>0</v>
      </c>
    </row>
    <row r="529" spans="3:15" x14ac:dyDescent="0.3">
      <c r="C529" t="s">
        <v>364</v>
      </c>
      <c r="D529" t="s">
        <v>366</v>
      </c>
      <c r="E529">
        <v>138201</v>
      </c>
      <c r="H529" t="s">
        <v>835</v>
      </c>
      <c r="K529">
        <v>0</v>
      </c>
      <c r="M529">
        <v>0</v>
      </c>
      <c r="O529">
        <v>0</v>
      </c>
    </row>
    <row r="530" spans="3:15" x14ac:dyDescent="0.3">
      <c r="C530" t="s">
        <v>364</v>
      </c>
      <c r="D530" t="s">
        <v>366</v>
      </c>
      <c r="E530">
        <v>138202</v>
      </c>
      <c r="H530" t="s">
        <v>836</v>
      </c>
      <c r="K530">
        <v>0</v>
      </c>
      <c r="M530">
        <v>0</v>
      </c>
      <c r="O530">
        <v>0</v>
      </c>
    </row>
    <row r="531" spans="3:15" x14ac:dyDescent="0.3">
      <c r="C531" t="s">
        <v>364</v>
      </c>
      <c r="D531" t="s">
        <v>366</v>
      </c>
      <c r="E531">
        <v>138203</v>
      </c>
      <c r="H531" t="s">
        <v>837</v>
      </c>
      <c r="K531">
        <v>0</v>
      </c>
      <c r="M531">
        <v>0</v>
      </c>
      <c r="O531">
        <v>0</v>
      </c>
    </row>
    <row r="532" spans="3:15" x14ac:dyDescent="0.3">
      <c r="C532" t="s">
        <v>364</v>
      </c>
      <c r="D532" t="s">
        <v>366</v>
      </c>
      <c r="E532">
        <v>138204</v>
      </c>
      <c r="H532" t="s">
        <v>838</v>
      </c>
      <c r="K532">
        <v>0</v>
      </c>
      <c r="M532">
        <v>0</v>
      </c>
      <c r="O532">
        <v>0</v>
      </c>
    </row>
    <row r="533" spans="3:15" x14ac:dyDescent="0.3">
      <c r="C533" t="s">
        <v>364</v>
      </c>
      <c r="D533" t="s">
        <v>366</v>
      </c>
      <c r="E533">
        <v>138205</v>
      </c>
      <c r="H533" t="s">
        <v>839</v>
      </c>
      <c r="K533">
        <v>0</v>
      </c>
      <c r="M533">
        <v>0</v>
      </c>
      <c r="O533">
        <v>0</v>
      </c>
    </row>
    <row r="534" spans="3:15" x14ac:dyDescent="0.3">
      <c r="C534" t="s">
        <v>364</v>
      </c>
      <c r="D534" t="s">
        <v>366</v>
      </c>
      <c r="E534">
        <v>138206</v>
      </c>
      <c r="H534" t="s">
        <v>840</v>
      </c>
      <c r="K534">
        <v>0</v>
      </c>
      <c r="M534">
        <v>0</v>
      </c>
      <c r="O534">
        <v>0</v>
      </c>
    </row>
    <row r="535" spans="3:15" x14ac:dyDescent="0.3">
      <c r="C535" t="s">
        <v>364</v>
      </c>
      <c r="D535" t="s">
        <v>366</v>
      </c>
      <c r="E535">
        <v>138207</v>
      </c>
      <c r="H535" t="s">
        <v>841</v>
      </c>
      <c r="K535">
        <v>0</v>
      </c>
      <c r="M535">
        <v>0</v>
      </c>
      <c r="O535">
        <v>0</v>
      </c>
    </row>
    <row r="536" spans="3:15" x14ac:dyDescent="0.3">
      <c r="C536" t="s">
        <v>364</v>
      </c>
      <c r="D536" t="s">
        <v>366</v>
      </c>
      <c r="E536">
        <v>138208</v>
      </c>
      <c r="H536" t="s">
        <v>842</v>
      </c>
      <c r="K536">
        <v>0</v>
      </c>
      <c r="M536">
        <v>0</v>
      </c>
      <c r="O536">
        <v>0</v>
      </c>
    </row>
    <row r="537" spans="3:15" x14ac:dyDescent="0.3">
      <c r="C537" t="s">
        <v>364</v>
      </c>
      <c r="D537" t="s">
        <v>366</v>
      </c>
      <c r="E537">
        <v>138210</v>
      </c>
      <c r="H537" t="s">
        <v>843</v>
      </c>
      <c r="K537">
        <v>0</v>
      </c>
      <c r="M537">
        <v>0</v>
      </c>
      <c r="O537">
        <v>0</v>
      </c>
    </row>
    <row r="538" spans="3:15" x14ac:dyDescent="0.3">
      <c r="C538" t="s">
        <v>364</v>
      </c>
      <c r="D538" t="s">
        <v>366</v>
      </c>
      <c r="E538">
        <v>138220</v>
      </c>
      <c r="H538" t="s">
        <v>844</v>
      </c>
      <c r="K538">
        <v>0</v>
      </c>
      <c r="M538">
        <v>0</v>
      </c>
      <c r="O538">
        <v>0</v>
      </c>
    </row>
    <row r="539" spans="3:15" x14ac:dyDescent="0.3">
      <c r="C539" t="s">
        <v>364</v>
      </c>
      <c r="D539" t="s">
        <v>366</v>
      </c>
      <c r="E539">
        <v>138221</v>
      </c>
      <c r="H539" t="s">
        <v>845</v>
      </c>
      <c r="K539">
        <v>0</v>
      </c>
      <c r="M539">
        <v>0</v>
      </c>
      <c r="O539">
        <v>0</v>
      </c>
    </row>
    <row r="540" spans="3:15" x14ac:dyDescent="0.3">
      <c r="C540" t="s">
        <v>364</v>
      </c>
      <c r="D540" t="s">
        <v>366</v>
      </c>
      <c r="E540">
        <v>138300</v>
      </c>
      <c r="H540" t="s">
        <v>846</v>
      </c>
      <c r="K540">
        <v>0</v>
      </c>
      <c r="M540">
        <v>0</v>
      </c>
      <c r="O540">
        <v>0</v>
      </c>
    </row>
    <row r="541" spans="3:15" x14ac:dyDescent="0.3">
      <c r="C541" t="s">
        <v>364</v>
      </c>
      <c r="D541" t="s">
        <v>366</v>
      </c>
      <c r="E541">
        <v>138301</v>
      </c>
      <c r="H541" t="s">
        <v>847</v>
      </c>
      <c r="K541">
        <v>0</v>
      </c>
      <c r="M541">
        <v>0</v>
      </c>
      <c r="O541">
        <v>0</v>
      </c>
    </row>
    <row r="542" spans="3:15" x14ac:dyDescent="0.3">
      <c r="C542" t="s">
        <v>364</v>
      </c>
      <c r="D542" t="s">
        <v>366</v>
      </c>
      <c r="E542">
        <v>138350</v>
      </c>
      <c r="H542" t="s">
        <v>848</v>
      </c>
      <c r="K542">
        <v>0</v>
      </c>
      <c r="M542">
        <v>0</v>
      </c>
      <c r="O542">
        <v>0</v>
      </c>
    </row>
    <row r="543" spans="3:15" x14ac:dyDescent="0.3">
      <c r="C543" t="s">
        <v>364</v>
      </c>
      <c r="D543" t="s">
        <v>366</v>
      </c>
      <c r="E543">
        <v>138400</v>
      </c>
      <c r="H543" t="s">
        <v>849</v>
      </c>
      <c r="K543">
        <v>0</v>
      </c>
      <c r="M543">
        <v>0</v>
      </c>
      <c r="O543">
        <v>0</v>
      </c>
    </row>
    <row r="544" spans="3:15" x14ac:dyDescent="0.3">
      <c r="C544" t="s">
        <v>364</v>
      </c>
      <c r="D544" t="s">
        <v>366</v>
      </c>
      <c r="E544">
        <v>138401</v>
      </c>
      <c r="H544" t="s">
        <v>850</v>
      </c>
      <c r="K544">
        <v>0</v>
      </c>
      <c r="M544">
        <v>0</v>
      </c>
      <c r="O544">
        <v>0</v>
      </c>
    </row>
    <row r="545" spans="3:15" x14ac:dyDescent="0.3">
      <c r="C545" t="s">
        <v>364</v>
      </c>
      <c r="D545" t="s">
        <v>366</v>
      </c>
      <c r="E545">
        <v>138402</v>
      </c>
      <c r="H545" t="s">
        <v>851</v>
      </c>
      <c r="K545">
        <v>0</v>
      </c>
      <c r="M545">
        <v>0</v>
      </c>
      <c r="O545">
        <v>0</v>
      </c>
    </row>
    <row r="546" spans="3:15" x14ac:dyDescent="0.3">
      <c r="C546" t="s">
        <v>364</v>
      </c>
      <c r="D546" t="s">
        <v>366</v>
      </c>
      <c r="E546">
        <v>138403</v>
      </c>
      <c r="H546" t="s">
        <v>852</v>
      </c>
      <c r="K546">
        <v>0</v>
      </c>
      <c r="M546">
        <v>0</v>
      </c>
      <c r="O546">
        <v>0</v>
      </c>
    </row>
    <row r="547" spans="3:15" x14ac:dyDescent="0.3">
      <c r="C547" t="s">
        <v>364</v>
      </c>
      <c r="D547" t="s">
        <v>366</v>
      </c>
      <c r="E547">
        <v>138404</v>
      </c>
      <c r="H547" t="s">
        <v>853</v>
      </c>
      <c r="K547">
        <v>0</v>
      </c>
      <c r="M547">
        <v>0</v>
      </c>
      <c r="O547">
        <v>0</v>
      </c>
    </row>
    <row r="548" spans="3:15" x14ac:dyDescent="0.3">
      <c r="C548" t="s">
        <v>364</v>
      </c>
      <c r="D548" t="s">
        <v>366</v>
      </c>
      <c r="E548">
        <v>138405</v>
      </c>
      <c r="H548" t="s">
        <v>854</v>
      </c>
      <c r="K548">
        <v>0</v>
      </c>
      <c r="M548">
        <v>0</v>
      </c>
      <c r="O548">
        <v>0</v>
      </c>
    </row>
    <row r="549" spans="3:15" x14ac:dyDescent="0.3">
      <c r="C549" t="s">
        <v>364</v>
      </c>
      <c r="D549" t="s">
        <v>366</v>
      </c>
      <c r="E549">
        <v>138406</v>
      </c>
      <c r="H549" t="s">
        <v>855</v>
      </c>
      <c r="K549">
        <v>0</v>
      </c>
      <c r="M549">
        <v>0</v>
      </c>
      <c r="O549">
        <v>0</v>
      </c>
    </row>
    <row r="550" spans="3:15" x14ac:dyDescent="0.3">
      <c r="C550" t="s">
        <v>364</v>
      </c>
      <c r="D550" t="s">
        <v>366</v>
      </c>
      <c r="E550">
        <v>138407</v>
      </c>
      <c r="H550" t="s">
        <v>856</v>
      </c>
      <c r="K550">
        <v>0</v>
      </c>
      <c r="M550">
        <v>0</v>
      </c>
      <c r="O550">
        <v>0</v>
      </c>
    </row>
    <row r="551" spans="3:15" x14ac:dyDescent="0.3">
      <c r="C551" t="s">
        <v>364</v>
      </c>
      <c r="D551" t="s">
        <v>366</v>
      </c>
      <c r="E551">
        <v>138408</v>
      </c>
      <c r="H551" t="s">
        <v>857</v>
      </c>
      <c r="K551">
        <v>0</v>
      </c>
      <c r="M551">
        <v>0</v>
      </c>
      <c r="O551">
        <v>0</v>
      </c>
    </row>
    <row r="552" spans="3:15" x14ac:dyDescent="0.3">
      <c r="C552" t="s">
        <v>364</v>
      </c>
      <c r="D552" t="s">
        <v>366</v>
      </c>
      <c r="E552">
        <v>138409</v>
      </c>
      <c r="H552" t="s">
        <v>858</v>
      </c>
      <c r="K552">
        <v>0</v>
      </c>
      <c r="M552">
        <v>0</v>
      </c>
      <c r="O552">
        <v>0</v>
      </c>
    </row>
    <row r="553" spans="3:15" x14ac:dyDescent="0.3">
      <c r="C553" t="s">
        <v>364</v>
      </c>
      <c r="D553" t="s">
        <v>366</v>
      </c>
      <c r="E553">
        <v>138410</v>
      </c>
      <c r="H553" t="s">
        <v>859</v>
      </c>
      <c r="K553">
        <v>0</v>
      </c>
      <c r="M553">
        <v>0</v>
      </c>
      <c r="O553">
        <v>0</v>
      </c>
    </row>
    <row r="554" spans="3:15" x14ac:dyDescent="0.3">
      <c r="C554" t="s">
        <v>364</v>
      </c>
      <c r="D554" t="s">
        <v>366</v>
      </c>
      <c r="E554">
        <v>138411</v>
      </c>
      <c r="H554" t="s">
        <v>860</v>
      </c>
      <c r="K554">
        <v>0</v>
      </c>
      <c r="M554">
        <v>0</v>
      </c>
      <c r="O554">
        <v>0</v>
      </c>
    </row>
    <row r="555" spans="3:15" x14ac:dyDescent="0.3">
      <c r="C555" t="s">
        <v>364</v>
      </c>
      <c r="D555" t="s">
        <v>366</v>
      </c>
      <c r="E555">
        <v>138412</v>
      </c>
      <c r="H555" t="s">
        <v>861</v>
      </c>
      <c r="K555">
        <v>0</v>
      </c>
      <c r="M555">
        <v>0</v>
      </c>
      <c r="O555">
        <v>0</v>
      </c>
    </row>
    <row r="556" spans="3:15" x14ac:dyDescent="0.3">
      <c r="C556" t="s">
        <v>364</v>
      </c>
      <c r="D556" t="s">
        <v>366</v>
      </c>
      <c r="E556">
        <v>138413</v>
      </c>
      <c r="H556" t="s">
        <v>862</v>
      </c>
      <c r="K556">
        <v>0</v>
      </c>
      <c r="M556">
        <v>0</v>
      </c>
      <c r="O556">
        <v>0</v>
      </c>
    </row>
    <row r="557" spans="3:15" x14ac:dyDescent="0.3">
      <c r="C557" t="s">
        <v>364</v>
      </c>
      <c r="D557" t="s">
        <v>366</v>
      </c>
      <c r="E557">
        <v>138414</v>
      </c>
      <c r="H557" t="s">
        <v>863</v>
      </c>
      <c r="K557">
        <v>0</v>
      </c>
      <c r="M557">
        <v>0</v>
      </c>
      <c r="O557">
        <v>0</v>
      </c>
    </row>
    <row r="558" spans="3:15" x14ac:dyDescent="0.3">
      <c r="C558" t="s">
        <v>364</v>
      </c>
      <c r="D558" t="s">
        <v>366</v>
      </c>
      <c r="E558">
        <v>138415</v>
      </c>
      <c r="H558" t="s">
        <v>864</v>
      </c>
      <c r="K558">
        <v>0</v>
      </c>
      <c r="M558">
        <v>0</v>
      </c>
      <c r="O558">
        <v>0</v>
      </c>
    </row>
    <row r="559" spans="3:15" x14ac:dyDescent="0.3">
      <c r="C559" t="s">
        <v>364</v>
      </c>
      <c r="D559" t="s">
        <v>366</v>
      </c>
      <c r="E559">
        <v>139000</v>
      </c>
      <c r="H559" t="s">
        <v>865</v>
      </c>
      <c r="K559">
        <v>0</v>
      </c>
      <c r="M559">
        <v>0</v>
      </c>
      <c r="O559">
        <v>0</v>
      </c>
    </row>
    <row r="560" spans="3:15" x14ac:dyDescent="0.3">
      <c r="C560" t="s">
        <v>364</v>
      </c>
      <c r="D560" t="s">
        <v>366</v>
      </c>
      <c r="E560">
        <v>1135200</v>
      </c>
      <c r="H560" t="s">
        <v>825</v>
      </c>
      <c r="K560">
        <v>0</v>
      </c>
      <c r="M560">
        <v>0</v>
      </c>
      <c r="O560">
        <v>0</v>
      </c>
    </row>
    <row r="561" spans="3:18" x14ac:dyDescent="0.3">
      <c r="C561" t="s">
        <v>364</v>
      </c>
      <c r="D561" t="s">
        <v>366</v>
      </c>
      <c r="E561">
        <v>1136250</v>
      </c>
      <c r="H561" t="s">
        <v>866</v>
      </c>
      <c r="K561">
        <v>0</v>
      </c>
      <c r="M561">
        <v>0</v>
      </c>
      <c r="O561">
        <v>0</v>
      </c>
    </row>
    <row r="562" spans="3:18" x14ac:dyDescent="0.3">
      <c r="C562" t="s">
        <v>364</v>
      </c>
      <c r="D562" t="s">
        <v>366</v>
      </c>
      <c r="E562">
        <v>1136251</v>
      </c>
      <c r="H562" t="s">
        <v>867</v>
      </c>
      <c r="K562">
        <v>0</v>
      </c>
      <c r="M562">
        <v>0</v>
      </c>
      <c r="O562">
        <v>0</v>
      </c>
    </row>
    <row r="563" spans="3:18" x14ac:dyDescent="0.3">
      <c r="C563" t="s">
        <v>364</v>
      </c>
      <c r="D563" t="s">
        <v>366</v>
      </c>
      <c r="E563">
        <v>1138100</v>
      </c>
      <c r="H563" t="s">
        <v>868</v>
      </c>
      <c r="K563" s="37">
        <v>360815.02</v>
      </c>
      <c r="M563" s="37">
        <v>420950.85</v>
      </c>
      <c r="O563" s="37">
        <v>-60135.83</v>
      </c>
      <c r="Q563">
        <v>-14.3</v>
      </c>
    </row>
    <row r="564" spans="3:18" x14ac:dyDescent="0.3">
      <c r="C564" t="s">
        <v>364</v>
      </c>
      <c r="D564" t="s">
        <v>366</v>
      </c>
      <c r="E564">
        <v>1138216</v>
      </c>
      <c r="H564" t="s">
        <v>869</v>
      </c>
      <c r="K564" s="37">
        <v>-6058575.0099999998</v>
      </c>
      <c r="M564" s="37">
        <v>-5262144.45</v>
      </c>
      <c r="O564" s="37">
        <v>-796430.56</v>
      </c>
      <c r="Q564">
        <v>-15.1</v>
      </c>
    </row>
    <row r="565" spans="3:18" x14ac:dyDescent="0.3">
      <c r="C565" t="s">
        <v>364</v>
      </c>
      <c r="D565" t="s">
        <v>366</v>
      </c>
      <c r="E565">
        <v>1138410</v>
      </c>
      <c r="H565" t="s">
        <v>859</v>
      </c>
      <c r="K565">
        <v>0</v>
      </c>
      <c r="M565">
        <v>0</v>
      </c>
      <c r="O565">
        <v>0</v>
      </c>
    </row>
    <row r="566" spans="3:18" x14ac:dyDescent="0.3">
      <c r="C566" t="s">
        <v>364</v>
      </c>
      <c r="D566" t="s">
        <v>366</v>
      </c>
      <c r="E566">
        <v>1138800</v>
      </c>
      <c r="H566" t="s">
        <v>870</v>
      </c>
      <c r="K566" s="37">
        <v>293125.51</v>
      </c>
      <c r="M566" s="37">
        <v>294825.51</v>
      </c>
      <c r="O566" s="37">
        <v>-1700</v>
      </c>
      <c r="Q566">
        <v>-0.6</v>
      </c>
    </row>
    <row r="567" spans="3:18" x14ac:dyDescent="0.3">
      <c r="C567" t="s">
        <v>364</v>
      </c>
      <c r="D567" t="s">
        <v>366</v>
      </c>
      <c r="E567">
        <v>1138810</v>
      </c>
      <c r="H567" t="s">
        <v>871</v>
      </c>
      <c r="K567" s="37">
        <v>668040.71</v>
      </c>
      <c r="M567" s="37">
        <v>537908.04</v>
      </c>
      <c r="O567" s="37">
        <v>130132.67</v>
      </c>
      <c r="Q567">
        <v>24.2</v>
      </c>
    </row>
    <row r="568" spans="3:18" x14ac:dyDescent="0.3">
      <c r="E568" t="s">
        <v>872</v>
      </c>
      <c r="K568" s="37">
        <v>-4736593.7699999996</v>
      </c>
      <c r="M568" s="37">
        <v>-4008460.05</v>
      </c>
      <c r="O568" s="37">
        <v>-728133.72</v>
      </c>
      <c r="Q568">
        <v>-18.2</v>
      </c>
      <c r="R568" t="s">
        <v>438</v>
      </c>
    </row>
    <row r="569" spans="3:18" x14ac:dyDescent="0.3">
      <c r="C569" t="s">
        <v>364</v>
      </c>
      <c r="D569" t="s">
        <v>366</v>
      </c>
      <c r="E569">
        <v>138209</v>
      </c>
      <c r="H569" t="s">
        <v>873</v>
      </c>
      <c r="K569">
        <v>0</v>
      </c>
      <c r="M569">
        <v>0</v>
      </c>
      <c r="O569">
        <v>0</v>
      </c>
    </row>
    <row r="570" spans="3:18" x14ac:dyDescent="0.3">
      <c r="C570" t="s">
        <v>364</v>
      </c>
      <c r="D570" t="s">
        <v>366</v>
      </c>
      <c r="E570">
        <v>1136200</v>
      </c>
      <c r="H570" t="s">
        <v>874</v>
      </c>
      <c r="K570">
        <v>0</v>
      </c>
      <c r="M570">
        <v>0</v>
      </c>
      <c r="O570">
        <v>0</v>
      </c>
    </row>
    <row r="571" spans="3:18" x14ac:dyDescent="0.3">
      <c r="C571" t="s">
        <v>364</v>
      </c>
      <c r="D571" t="s">
        <v>366</v>
      </c>
      <c r="E571">
        <v>1138206</v>
      </c>
      <c r="H571" t="s">
        <v>875</v>
      </c>
      <c r="K571">
        <v>0</v>
      </c>
      <c r="M571">
        <v>0</v>
      </c>
      <c r="O571">
        <v>0</v>
      </c>
    </row>
    <row r="572" spans="3:18" x14ac:dyDescent="0.3">
      <c r="C572" t="s">
        <v>364</v>
      </c>
      <c r="D572" t="s">
        <v>366</v>
      </c>
      <c r="E572">
        <v>1138208</v>
      </c>
      <c r="H572" t="s">
        <v>842</v>
      </c>
      <c r="K572" s="37">
        <v>68300.570000000007</v>
      </c>
      <c r="M572" s="37">
        <v>68300.570000000007</v>
      </c>
      <c r="O572">
        <v>0</v>
      </c>
    </row>
    <row r="573" spans="3:18" x14ac:dyDescent="0.3">
      <c r="C573" t="s">
        <v>364</v>
      </c>
      <c r="D573" t="s">
        <v>366</v>
      </c>
      <c r="E573">
        <v>1138209</v>
      </c>
      <c r="H573" t="s">
        <v>876</v>
      </c>
      <c r="K573" s="37">
        <v>4590156.41</v>
      </c>
      <c r="M573" s="37">
        <v>4766969.08</v>
      </c>
      <c r="O573" s="37">
        <v>-176812.67</v>
      </c>
      <c r="Q573">
        <v>-3.7</v>
      </c>
    </row>
    <row r="574" spans="3:18" x14ac:dyDescent="0.3">
      <c r="C574" t="s">
        <v>364</v>
      </c>
      <c r="D574" t="s">
        <v>366</v>
      </c>
      <c r="E574">
        <v>1138210</v>
      </c>
      <c r="H574" t="s">
        <v>877</v>
      </c>
      <c r="K574" s="37">
        <v>-58172.93</v>
      </c>
      <c r="M574" s="37">
        <v>-30979.040000000001</v>
      </c>
      <c r="O574" s="37">
        <v>-27193.89</v>
      </c>
      <c r="Q574">
        <v>-87.8</v>
      </c>
    </row>
    <row r="575" spans="3:18" x14ac:dyDescent="0.3">
      <c r="C575" t="s">
        <v>364</v>
      </c>
      <c r="D575" t="s">
        <v>366</v>
      </c>
      <c r="E575">
        <v>1138211</v>
      </c>
      <c r="H575" t="s">
        <v>878</v>
      </c>
      <c r="K575">
        <v>0</v>
      </c>
      <c r="M575">
        <v>0</v>
      </c>
      <c r="O575">
        <v>0</v>
      </c>
    </row>
    <row r="576" spans="3:18" x14ac:dyDescent="0.3">
      <c r="C576" t="s">
        <v>364</v>
      </c>
      <c r="D576" t="s">
        <v>366</v>
      </c>
      <c r="E576">
        <v>1138212</v>
      </c>
      <c r="H576" t="s">
        <v>879</v>
      </c>
      <c r="K576">
        <v>56.19</v>
      </c>
      <c r="M576">
        <v>56.19</v>
      </c>
      <c r="O576">
        <v>0</v>
      </c>
    </row>
    <row r="577" spans="3:18" x14ac:dyDescent="0.3">
      <c r="C577" t="s">
        <v>364</v>
      </c>
      <c r="D577" t="s">
        <v>366</v>
      </c>
      <c r="E577">
        <v>1138702</v>
      </c>
      <c r="H577" t="s">
        <v>880</v>
      </c>
      <c r="K577">
        <v>0</v>
      </c>
      <c r="M577">
        <v>0</v>
      </c>
      <c r="O577">
        <v>0</v>
      </c>
    </row>
    <row r="578" spans="3:18" x14ac:dyDescent="0.3">
      <c r="E578" t="s">
        <v>881</v>
      </c>
      <c r="K578" s="37">
        <v>4600340.24</v>
      </c>
      <c r="M578" s="37">
        <v>4804346.8</v>
      </c>
      <c r="O578" s="37">
        <v>-204006.56</v>
      </c>
      <c r="Q578">
        <v>-4.2</v>
      </c>
      <c r="R578" t="s">
        <v>438</v>
      </c>
    </row>
    <row r="579" spans="3:18" x14ac:dyDescent="0.3">
      <c r="C579" t="s">
        <v>364</v>
      </c>
      <c r="D579" t="s">
        <v>366</v>
      </c>
      <c r="E579">
        <v>138800</v>
      </c>
      <c r="H579" t="s">
        <v>870</v>
      </c>
      <c r="K579">
        <v>0</v>
      </c>
      <c r="M579">
        <v>0</v>
      </c>
      <c r="O579">
        <v>0</v>
      </c>
    </row>
    <row r="580" spans="3:18" x14ac:dyDescent="0.3">
      <c r="E580" t="s">
        <v>882</v>
      </c>
      <c r="K580">
        <v>0</v>
      </c>
      <c r="M580">
        <v>0</v>
      </c>
      <c r="O580">
        <v>0</v>
      </c>
      <c r="R580" t="s">
        <v>438</v>
      </c>
    </row>
    <row r="581" spans="3:18" x14ac:dyDescent="0.3">
      <c r="C581" t="s">
        <v>364</v>
      </c>
      <c r="D581" t="s">
        <v>366</v>
      </c>
      <c r="E581">
        <v>136200</v>
      </c>
      <c r="H581" t="s">
        <v>883</v>
      </c>
      <c r="K581">
        <v>0</v>
      </c>
      <c r="M581">
        <v>0</v>
      </c>
      <c r="O581">
        <v>0</v>
      </c>
    </row>
    <row r="582" spans="3:18" x14ac:dyDescent="0.3">
      <c r="K582">
        <v>0</v>
      </c>
      <c r="M582">
        <v>0</v>
      </c>
      <c r="O582">
        <v>0</v>
      </c>
      <c r="R582" t="s">
        <v>438</v>
      </c>
    </row>
    <row r="583" spans="3:18" x14ac:dyDescent="0.3">
      <c r="C583" t="s">
        <v>364</v>
      </c>
      <c r="D583" t="s">
        <v>366</v>
      </c>
      <c r="E583">
        <v>136250</v>
      </c>
      <c r="H583" t="s">
        <v>884</v>
      </c>
      <c r="K583">
        <v>0</v>
      </c>
      <c r="M583">
        <v>0</v>
      </c>
      <c r="O583">
        <v>0</v>
      </c>
    </row>
    <row r="584" spans="3:18" x14ac:dyDescent="0.3">
      <c r="C584" t="s">
        <v>364</v>
      </c>
      <c r="D584" t="s">
        <v>366</v>
      </c>
      <c r="E584">
        <v>136251</v>
      </c>
      <c r="H584" t="s">
        <v>885</v>
      </c>
      <c r="K584">
        <v>0</v>
      </c>
      <c r="M584">
        <v>0</v>
      </c>
      <c r="O584">
        <v>0</v>
      </c>
    </row>
    <row r="585" spans="3:18" x14ac:dyDescent="0.3">
      <c r="C585" t="s">
        <v>364</v>
      </c>
      <c r="D585" t="s">
        <v>366</v>
      </c>
      <c r="E585">
        <v>136252</v>
      </c>
      <c r="H585" t="s">
        <v>886</v>
      </c>
      <c r="K585">
        <v>0</v>
      </c>
      <c r="M585">
        <v>0</v>
      </c>
      <c r="O585">
        <v>0</v>
      </c>
    </row>
    <row r="586" spans="3:18" x14ac:dyDescent="0.3">
      <c r="C586" t="s">
        <v>364</v>
      </c>
      <c r="D586" t="s">
        <v>366</v>
      </c>
      <c r="E586">
        <v>1136252</v>
      </c>
      <c r="H586" t="s">
        <v>887</v>
      </c>
      <c r="K586">
        <v>0</v>
      </c>
      <c r="M586">
        <v>0</v>
      </c>
      <c r="O586">
        <v>0</v>
      </c>
    </row>
    <row r="587" spans="3:18" x14ac:dyDescent="0.3">
      <c r="C587" t="s">
        <v>364</v>
      </c>
      <c r="D587" t="s">
        <v>366</v>
      </c>
      <c r="E587">
        <v>1136253</v>
      </c>
      <c r="H587" t="s">
        <v>888</v>
      </c>
      <c r="K587">
        <v>0</v>
      </c>
      <c r="M587">
        <v>0</v>
      </c>
      <c r="O587">
        <v>0</v>
      </c>
    </row>
    <row r="588" spans="3:18" x14ac:dyDescent="0.3">
      <c r="C588" t="s">
        <v>364</v>
      </c>
      <c r="D588" t="s">
        <v>366</v>
      </c>
      <c r="E588">
        <v>1136254</v>
      </c>
      <c r="H588" t="s">
        <v>889</v>
      </c>
      <c r="K588">
        <v>0</v>
      </c>
      <c r="M588">
        <v>0</v>
      </c>
      <c r="O588">
        <v>0</v>
      </c>
    </row>
    <row r="589" spans="3:18" x14ac:dyDescent="0.3">
      <c r="C589" t="s">
        <v>364</v>
      </c>
      <c r="D589" t="s">
        <v>366</v>
      </c>
      <c r="E589">
        <v>1136255</v>
      </c>
      <c r="H589" t="s">
        <v>890</v>
      </c>
      <c r="K589">
        <v>0</v>
      </c>
      <c r="M589">
        <v>0</v>
      </c>
      <c r="O589">
        <v>0</v>
      </c>
    </row>
    <row r="590" spans="3:18" x14ac:dyDescent="0.3">
      <c r="K590">
        <v>0</v>
      </c>
      <c r="M590">
        <v>0</v>
      </c>
      <c r="O590">
        <v>0</v>
      </c>
      <c r="R590" t="s">
        <v>438</v>
      </c>
    </row>
    <row r="591" spans="3:18" x14ac:dyDescent="0.3">
      <c r="C591" t="s">
        <v>364</v>
      </c>
      <c r="D591" t="s">
        <v>366</v>
      </c>
      <c r="E591">
        <v>199998</v>
      </c>
      <c r="H591" t="s">
        <v>891</v>
      </c>
      <c r="K591">
        <v>0</v>
      </c>
      <c r="M591">
        <v>0</v>
      </c>
      <c r="O591">
        <v>0</v>
      </c>
    </row>
    <row r="592" spans="3:18" x14ac:dyDescent="0.3">
      <c r="C592" t="s">
        <v>364</v>
      </c>
      <c r="D592" t="s">
        <v>366</v>
      </c>
      <c r="E592">
        <v>199999</v>
      </c>
      <c r="H592" t="s">
        <v>891</v>
      </c>
      <c r="K592">
        <v>0</v>
      </c>
      <c r="M592">
        <v>0</v>
      </c>
      <c r="O592">
        <v>0</v>
      </c>
    </row>
    <row r="593" spans="3:18" x14ac:dyDescent="0.3">
      <c r="K593">
        <v>0</v>
      </c>
      <c r="M593">
        <v>0</v>
      </c>
      <c r="O593">
        <v>0</v>
      </c>
      <c r="R593" t="s">
        <v>438</v>
      </c>
    </row>
    <row r="594" spans="3:18" x14ac:dyDescent="0.3">
      <c r="C594" t="s">
        <v>364</v>
      </c>
      <c r="D594" t="s">
        <v>366</v>
      </c>
      <c r="E594">
        <v>190000</v>
      </c>
      <c r="H594" t="s">
        <v>892</v>
      </c>
      <c r="K594">
        <v>0</v>
      </c>
      <c r="M594">
        <v>0</v>
      </c>
      <c r="O594">
        <v>0</v>
      </c>
    </row>
    <row r="595" spans="3:18" x14ac:dyDescent="0.3">
      <c r="C595" t="s">
        <v>364</v>
      </c>
      <c r="D595" t="s">
        <v>366</v>
      </c>
      <c r="E595">
        <v>190001</v>
      </c>
      <c r="H595" t="s">
        <v>893</v>
      </c>
      <c r="K595">
        <v>0</v>
      </c>
      <c r="M595">
        <v>0</v>
      </c>
      <c r="O595">
        <v>0</v>
      </c>
    </row>
    <row r="596" spans="3:18" x14ac:dyDescent="0.3">
      <c r="C596" t="s">
        <v>364</v>
      </c>
      <c r="D596" t="s">
        <v>366</v>
      </c>
      <c r="E596">
        <v>190002</v>
      </c>
      <c r="H596" t="s">
        <v>894</v>
      </c>
      <c r="K596">
        <v>0</v>
      </c>
      <c r="M596">
        <v>0</v>
      </c>
      <c r="O596">
        <v>0</v>
      </c>
    </row>
    <row r="597" spans="3:18" x14ac:dyDescent="0.3">
      <c r="C597" t="s">
        <v>364</v>
      </c>
      <c r="D597" t="s">
        <v>366</v>
      </c>
      <c r="E597">
        <v>190003</v>
      </c>
      <c r="H597" t="s">
        <v>895</v>
      </c>
      <c r="K597">
        <v>0</v>
      </c>
      <c r="M597">
        <v>0</v>
      </c>
      <c r="O597">
        <v>0</v>
      </c>
    </row>
    <row r="598" spans="3:18" x14ac:dyDescent="0.3">
      <c r="C598" t="s">
        <v>364</v>
      </c>
      <c r="D598" t="s">
        <v>366</v>
      </c>
      <c r="E598">
        <v>1135800</v>
      </c>
      <c r="H598" t="s">
        <v>896</v>
      </c>
      <c r="K598">
        <v>0</v>
      </c>
      <c r="M598">
        <v>0</v>
      </c>
      <c r="O598">
        <v>0</v>
      </c>
    </row>
    <row r="599" spans="3:18" x14ac:dyDescent="0.3">
      <c r="C599" t="s">
        <v>364</v>
      </c>
      <c r="D599" t="s">
        <v>366</v>
      </c>
      <c r="E599">
        <v>1135801</v>
      </c>
      <c r="H599" t="s">
        <v>897</v>
      </c>
      <c r="K599">
        <v>0</v>
      </c>
      <c r="M599">
        <v>0</v>
      </c>
      <c r="O599">
        <v>0</v>
      </c>
    </row>
    <row r="600" spans="3:18" x14ac:dyDescent="0.3">
      <c r="C600" t="s">
        <v>364</v>
      </c>
      <c r="D600" t="s">
        <v>366</v>
      </c>
      <c r="E600">
        <v>1135806</v>
      </c>
      <c r="H600" t="s">
        <v>898</v>
      </c>
      <c r="K600">
        <v>0</v>
      </c>
      <c r="M600">
        <v>0</v>
      </c>
      <c r="O600">
        <v>0</v>
      </c>
    </row>
    <row r="601" spans="3:18" x14ac:dyDescent="0.3">
      <c r="C601" t="s">
        <v>364</v>
      </c>
      <c r="D601" t="s">
        <v>366</v>
      </c>
      <c r="E601">
        <v>1138905</v>
      </c>
      <c r="H601" t="s">
        <v>899</v>
      </c>
      <c r="K601" s="37">
        <v>43719</v>
      </c>
      <c r="M601" s="37">
        <v>45969</v>
      </c>
      <c r="O601" s="37">
        <v>-2250</v>
      </c>
      <c r="Q601">
        <v>-4.9000000000000004</v>
      </c>
    </row>
    <row r="602" spans="3:18" x14ac:dyDescent="0.3">
      <c r="E602" t="s">
        <v>900</v>
      </c>
      <c r="K602" s="37">
        <v>43719</v>
      </c>
      <c r="M602" s="37">
        <v>45969</v>
      </c>
      <c r="O602" s="37">
        <v>-2250</v>
      </c>
      <c r="Q602">
        <v>-4.9000000000000004</v>
      </c>
      <c r="R602" t="s">
        <v>438</v>
      </c>
    </row>
    <row r="603" spans="3:18" x14ac:dyDescent="0.3">
      <c r="E603" t="s">
        <v>901</v>
      </c>
      <c r="K603" s="37">
        <v>4015036197.4899998</v>
      </c>
      <c r="M603" s="37">
        <v>3881160459.8699999</v>
      </c>
      <c r="O603" s="37">
        <v>133875737.62</v>
      </c>
      <c r="Q603">
        <v>3.4</v>
      </c>
      <c r="R603" t="s">
        <v>420</v>
      </c>
    </row>
    <row r="604" spans="3:18" x14ac:dyDescent="0.3">
      <c r="E604" t="s">
        <v>902</v>
      </c>
    </row>
    <row r="605" spans="3:18" x14ac:dyDescent="0.3">
      <c r="C605" t="s">
        <v>364</v>
      </c>
      <c r="D605" t="s">
        <v>366</v>
      </c>
      <c r="E605">
        <v>2232001</v>
      </c>
      <c r="H605" t="s">
        <v>903</v>
      </c>
      <c r="K605">
        <v>0</v>
      </c>
      <c r="M605">
        <v>0</v>
      </c>
      <c r="O605">
        <v>0</v>
      </c>
    </row>
    <row r="606" spans="3:18" x14ac:dyDescent="0.3">
      <c r="K606">
        <v>0</v>
      </c>
      <c r="M606">
        <v>0</v>
      </c>
      <c r="O606">
        <v>0</v>
      </c>
      <c r="R606" t="s">
        <v>438</v>
      </c>
    </row>
    <row r="607" spans="3:18" x14ac:dyDescent="0.3">
      <c r="C607" t="s">
        <v>364</v>
      </c>
      <c r="D607" t="s">
        <v>366</v>
      </c>
      <c r="E607">
        <v>2200443</v>
      </c>
      <c r="H607" t="s">
        <v>904</v>
      </c>
      <c r="K607">
        <v>0</v>
      </c>
      <c r="M607">
        <v>0</v>
      </c>
      <c r="O607">
        <v>0</v>
      </c>
    </row>
    <row r="608" spans="3:18" x14ac:dyDescent="0.3">
      <c r="C608" t="s">
        <v>364</v>
      </c>
      <c r="D608" t="s">
        <v>366</v>
      </c>
      <c r="E608">
        <v>2200444</v>
      </c>
      <c r="H608" t="s">
        <v>905</v>
      </c>
      <c r="K608" s="37">
        <v>-967748.06</v>
      </c>
      <c r="M608" s="37">
        <v>-967748.06</v>
      </c>
      <c r="O608">
        <v>0</v>
      </c>
    </row>
    <row r="609" spans="3:18" x14ac:dyDescent="0.3">
      <c r="K609" s="37">
        <v>-967748.06</v>
      </c>
      <c r="M609" s="37">
        <v>-967748.06</v>
      </c>
      <c r="O609">
        <v>0</v>
      </c>
      <c r="R609" t="s">
        <v>438</v>
      </c>
    </row>
    <row r="610" spans="3:18" x14ac:dyDescent="0.3">
      <c r="C610" t="s">
        <v>364</v>
      </c>
      <c r="D610" t="s">
        <v>366</v>
      </c>
      <c r="E610">
        <v>228213</v>
      </c>
      <c r="H610" t="s">
        <v>906</v>
      </c>
      <c r="K610">
        <v>0</v>
      </c>
      <c r="M610">
        <v>0</v>
      </c>
      <c r="O610">
        <v>0</v>
      </c>
    </row>
    <row r="611" spans="3:18" x14ac:dyDescent="0.3">
      <c r="C611" t="s">
        <v>364</v>
      </c>
      <c r="D611" t="s">
        <v>366</v>
      </c>
      <c r="E611">
        <v>2228213</v>
      </c>
      <c r="H611" t="s">
        <v>906</v>
      </c>
      <c r="K611">
        <v>0</v>
      </c>
      <c r="M611">
        <v>0</v>
      </c>
      <c r="O611">
        <v>0</v>
      </c>
    </row>
    <row r="612" spans="3:18" x14ac:dyDescent="0.3">
      <c r="C612" t="s">
        <v>364</v>
      </c>
      <c r="D612" t="s">
        <v>366</v>
      </c>
      <c r="E612">
        <v>2228218</v>
      </c>
      <c r="H612" t="s">
        <v>907</v>
      </c>
      <c r="K612">
        <v>0</v>
      </c>
      <c r="M612">
        <v>0</v>
      </c>
      <c r="O612">
        <v>0</v>
      </c>
    </row>
    <row r="613" spans="3:18" x14ac:dyDescent="0.3">
      <c r="K613">
        <v>0</v>
      </c>
      <c r="M613">
        <v>0</v>
      </c>
      <c r="O613">
        <v>0</v>
      </c>
      <c r="R613" t="s">
        <v>438</v>
      </c>
    </row>
    <row r="614" spans="3:18" x14ac:dyDescent="0.3">
      <c r="C614" t="s">
        <v>364</v>
      </c>
      <c r="D614" t="s">
        <v>366</v>
      </c>
      <c r="E614">
        <v>251000</v>
      </c>
      <c r="H614" t="s">
        <v>908</v>
      </c>
      <c r="K614">
        <v>0</v>
      </c>
      <c r="M614">
        <v>0</v>
      </c>
      <c r="O614">
        <v>0</v>
      </c>
    </row>
    <row r="615" spans="3:18" x14ac:dyDescent="0.3">
      <c r="C615" t="s">
        <v>364</v>
      </c>
      <c r="D615" t="s">
        <v>366</v>
      </c>
      <c r="E615">
        <v>251001</v>
      </c>
      <c r="H615" t="s">
        <v>909</v>
      </c>
      <c r="K615">
        <v>0</v>
      </c>
      <c r="M615">
        <v>0</v>
      </c>
      <c r="O615">
        <v>0</v>
      </c>
    </row>
    <row r="616" spans="3:18" x14ac:dyDescent="0.3">
      <c r="C616" t="s">
        <v>364</v>
      </c>
      <c r="D616" t="s">
        <v>366</v>
      </c>
      <c r="E616">
        <v>251002</v>
      </c>
      <c r="H616" t="s">
        <v>910</v>
      </c>
      <c r="K616">
        <v>0</v>
      </c>
      <c r="M616">
        <v>0</v>
      </c>
      <c r="O616">
        <v>0</v>
      </c>
    </row>
    <row r="617" spans="3:18" x14ac:dyDescent="0.3">
      <c r="C617" t="s">
        <v>364</v>
      </c>
      <c r="D617" t="s">
        <v>366</v>
      </c>
      <c r="E617">
        <v>252000</v>
      </c>
      <c r="H617" t="s">
        <v>911</v>
      </c>
      <c r="K617">
        <v>0</v>
      </c>
      <c r="M617">
        <v>0</v>
      </c>
      <c r="O617">
        <v>0</v>
      </c>
    </row>
    <row r="618" spans="3:18" x14ac:dyDescent="0.3">
      <c r="C618" t="s">
        <v>364</v>
      </c>
      <c r="D618" t="s">
        <v>366</v>
      </c>
      <c r="E618">
        <v>253000</v>
      </c>
      <c r="H618" t="s">
        <v>912</v>
      </c>
      <c r="K618">
        <v>0</v>
      </c>
      <c r="M618">
        <v>0</v>
      </c>
      <c r="O618">
        <v>0</v>
      </c>
    </row>
    <row r="619" spans="3:18" x14ac:dyDescent="0.3">
      <c r="C619" t="s">
        <v>364</v>
      </c>
      <c r="D619" t="s">
        <v>366</v>
      </c>
      <c r="E619">
        <v>254000</v>
      </c>
      <c r="H619" t="s">
        <v>913</v>
      </c>
      <c r="K619">
        <v>0</v>
      </c>
      <c r="M619">
        <v>0</v>
      </c>
      <c r="O619">
        <v>0</v>
      </c>
    </row>
    <row r="620" spans="3:18" x14ac:dyDescent="0.3">
      <c r="K620">
        <v>0</v>
      </c>
      <c r="M620">
        <v>0</v>
      </c>
      <c r="O620">
        <v>0</v>
      </c>
      <c r="R620" t="s">
        <v>438</v>
      </c>
    </row>
    <row r="621" spans="3:18" x14ac:dyDescent="0.3">
      <c r="C621" t="s">
        <v>364</v>
      </c>
      <c r="D621" t="s">
        <v>366</v>
      </c>
      <c r="E621">
        <v>200000</v>
      </c>
      <c r="H621" t="s">
        <v>914</v>
      </c>
      <c r="K621">
        <v>0</v>
      </c>
      <c r="M621">
        <v>0</v>
      </c>
      <c r="O621">
        <v>0</v>
      </c>
    </row>
    <row r="622" spans="3:18" x14ac:dyDescent="0.3">
      <c r="C622" t="s">
        <v>364</v>
      </c>
      <c r="D622" t="s">
        <v>366</v>
      </c>
      <c r="E622">
        <v>2200000</v>
      </c>
      <c r="H622" t="s">
        <v>914</v>
      </c>
      <c r="K622" s="37">
        <v>-3867</v>
      </c>
      <c r="M622" s="37">
        <v>-3867</v>
      </c>
      <c r="O622">
        <v>0</v>
      </c>
    </row>
    <row r="623" spans="3:18" x14ac:dyDescent="0.3">
      <c r="E623" t="s">
        <v>915</v>
      </c>
      <c r="K623" s="37">
        <v>-3867</v>
      </c>
      <c r="M623" s="37">
        <v>-3867</v>
      </c>
      <c r="O623">
        <v>0</v>
      </c>
      <c r="R623" t="s">
        <v>438</v>
      </c>
    </row>
    <row r="624" spans="3:18" x14ac:dyDescent="0.3">
      <c r="C624" t="s">
        <v>364</v>
      </c>
      <c r="D624" t="s">
        <v>366</v>
      </c>
      <c r="E624">
        <v>200002</v>
      </c>
      <c r="H624" t="s">
        <v>916</v>
      </c>
      <c r="K624">
        <v>0</v>
      </c>
      <c r="M624">
        <v>0</v>
      </c>
      <c r="O624">
        <v>0</v>
      </c>
    </row>
    <row r="625" spans="3:18" x14ac:dyDescent="0.3">
      <c r="C625" t="s">
        <v>364</v>
      </c>
      <c r="D625" t="s">
        <v>366</v>
      </c>
      <c r="E625">
        <v>2200002</v>
      </c>
      <c r="H625" t="s">
        <v>916</v>
      </c>
      <c r="K625">
        <v>-550</v>
      </c>
      <c r="M625">
        <v>-550</v>
      </c>
      <c r="O625">
        <v>0</v>
      </c>
    </row>
    <row r="626" spans="3:18" x14ac:dyDescent="0.3">
      <c r="E626" t="s">
        <v>917</v>
      </c>
      <c r="K626">
        <v>-550</v>
      </c>
      <c r="M626">
        <v>-550</v>
      </c>
      <c r="O626">
        <v>0</v>
      </c>
      <c r="R626" t="s">
        <v>438</v>
      </c>
    </row>
    <row r="627" spans="3:18" x14ac:dyDescent="0.3">
      <c r="C627" t="s">
        <v>364</v>
      </c>
      <c r="D627" t="s">
        <v>366</v>
      </c>
      <c r="E627">
        <v>200004</v>
      </c>
      <c r="H627" t="s">
        <v>918</v>
      </c>
      <c r="K627">
        <v>0</v>
      </c>
      <c r="M627">
        <v>0</v>
      </c>
      <c r="O627">
        <v>0</v>
      </c>
    </row>
    <row r="628" spans="3:18" x14ac:dyDescent="0.3">
      <c r="C628" t="s">
        <v>364</v>
      </c>
      <c r="D628" t="s">
        <v>366</v>
      </c>
      <c r="E628">
        <v>220903</v>
      </c>
      <c r="H628" t="s">
        <v>919</v>
      </c>
      <c r="K628">
        <v>0</v>
      </c>
      <c r="M628">
        <v>0</v>
      </c>
      <c r="O628">
        <v>0</v>
      </c>
    </row>
    <row r="629" spans="3:18" x14ac:dyDescent="0.3">
      <c r="C629" t="s">
        <v>364</v>
      </c>
      <c r="D629" t="s">
        <v>366</v>
      </c>
      <c r="E629">
        <v>2200004</v>
      </c>
      <c r="H629" t="s">
        <v>918</v>
      </c>
      <c r="K629" s="37">
        <v>-9605459.0700000003</v>
      </c>
      <c r="M629" s="37">
        <v>-12499003.27</v>
      </c>
      <c r="O629" s="37">
        <v>2893544.2</v>
      </c>
      <c r="Q629">
        <v>23.2</v>
      </c>
    </row>
    <row r="630" spans="3:18" x14ac:dyDescent="0.3">
      <c r="C630" t="s">
        <v>364</v>
      </c>
      <c r="D630" t="s">
        <v>366</v>
      </c>
      <c r="E630">
        <v>2220903</v>
      </c>
      <c r="H630" t="s">
        <v>919</v>
      </c>
      <c r="K630" s="37">
        <v>183993.23</v>
      </c>
      <c r="M630" s="37">
        <v>179889.87</v>
      </c>
      <c r="O630" s="37">
        <v>4103.3599999999997</v>
      </c>
      <c r="Q630">
        <v>2.2999999999999998</v>
      </c>
    </row>
    <row r="631" spans="3:18" x14ac:dyDescent="0.3">
      <c r="E631" t="s">
        <v>918</v>
      </c>
      <c r="K631" s="37">
        <v>-9421465.8399999999</v>
      </c>
      <c r="M631" s="37">
        <v>-12319113.4</v>
      </c>
      <c r="O631" s="37">
        <v>2897647.56</v>
      </c>
      <c r="Q631">
        <v>23.5</v>
      </c>
      <c r="R631" t="s">
        <v>438</v>
      </c>
    </row>
    <row r="632" spans="3:18" x14ac:dyDescent="0.3">
      <c r="C632" t="s">
        <v>364</v>
      </c>
      <c r="D632" t="s">
        <v>366</v>
      </c>
      <c r="E632">
        <v>200800</v>
      </c>
      <c r="H632" t="s">
        <v>920</v>
      </c>
      <c r="K632">
        <v>0</v>
      </c>
      <c r="M632">
        <v>0</v>
      </c>
      <c r="O632">
        <v>0</v>
      </c>
    </row>
    <row r="633" spans="3:18" x14ac:dyDescent="0.3">
      <c r="C633" t="s">
        <v>364</v>
      </c>
      <c r="D633" t="s">
        <v>366</v>
      </c>
      <c r="E633">
        <v>200801</v>
      </c>
      <c r="H633" t="s">
        <v>921</v>
      </c>
      <c r="K633">
        <v>0</v>
      </c>
      <c r="M633">
        <v>0</v>
      </c>
      <c r="O633">
        <v>0</v>
      </c>
    </row>
    <row r="634" spans="3:18" x14ac:dyDescent="0.3">
      <c r="C634" t="s">
        <v>364</v>
      </c>
      <c r="D634" t="s">
        <v>366</v>
      </c>
      <c r="E634">
        <v>200802</v>
      </c>
      <c r="H634" t="s">
        <v>922</v>
      </c>
      <c r="K634">
        <v>0</v>
      </c>
      <c r="M634">
        <v>0</v>
      </c>
      <c r="O634">
        <v>0</v>
      </c>
    </row>
    <row r="635" spans="3:18" x14ac:dyDescent="0.3">
      <c r="C635" t="s">
        <v>364</v>
      </c>
      <c r="D635" t="s">
        <v>366</v>
      </c>
      <c r="E635">
        <v>200803</v>
      </c>
      <c r="H635" t="s">
        <v>923</v>
      </c>
      <c r="K635">
        <v>0</v>
      </c>
      <c r="M635">
        <v>0</v>
      </c>
      <c r="O635">
        <v>0</v>
      </c>
    </row>
    <row r="636" spans="3:18" x14ac:dyDescent="0.3">
      <c r="C636" t="s">
        <v>364</v>
      </c>
      <c r="D636" t="s">
        <v>366</v>
      </c>
      <c r="E636">
        <v>200804</v>
      </c>
      <c r="H636" t="s">
        <v>924</v>
      </c>
      <c r="K636">
        <v>0</v>
      </c>
      <c r="M636">
        <v>0</v>
      </c>
      <c r="O636">
        <v>0</v>
      </c>
    </row>
    <row r="637" spans="3:18" x14ac:dyDescent="0.3">
      <c r="C637" t="s">
        <v>364</v>
      </c>
      <c r="D637" t="s">
        <v>366</v>
      </c>
      <c r="E637">
        <v>200805</v>
      </c>
      <c r="H637" t="s">
        <v>920</v>
      </c>
      <c r="K637">
        <v>0</v>
      </c>
      <c r="M637">
        <v>0</v>
      </c>
      <c r="O637">
        <v>0</v>
      </c>
    </row>
    <row r="638" spans="3:18" x14ac:dyDescent="0.3">
      <c r="C638" t="s">
        <v>364</v>
      </c>
      <c r="D638" t="s">
        <v>366</v>
      </c>
      <c r="E638">
        <v>200806</v>
      </c>
      <c r="H638" t="s">
        <v>921</v>
      </c>
      <c r="K638">
        <v>0</v>
      </c>
      <c r="M638">
        <v>0</v>
      </c>
      <c r="O638">
        <v>0</v>
      </c>
    </row>
    <row r="639" spans="3:18" x14ac:dyDescent="0.3">
      <c r="C639" t="s">
        <v>364</v>
      </c>
      <c r="D639" t="s">
        <v>366</v>
      </c>
      <c r="E639">
        <v>200807</v>
      </c>
      <c r="H639" t="s">
        <v>922</v>
      </c>
      <c r="K639">
        <v>0</v>
      </c>
      <c r="M639">
        <v>0</v>
      </c>
      <c r="O639">
        <v>0</v>
      </c>
    </row>
    <row r="640" spans="3:18" x14ac:dyDescent="0.3">
      <c r="C640" t="s">
        <v>364</v>
      </c>
      <c r="D640" t="s">
        <v>366</v>
      </c>
      <c r="E640">
        <v>200808</v>
      </c>
      <c r="H640" t="s">
        <v>923</v>
      </c>
      <c r="K640">
        <v>0</v>
      </c>
      <c r="M640">
        <v>0</v>
      </c>
      <c r="O640">
        <v>0</v>
      </c>
    </row>
    <row r="641" spans="3:18" x14ac:dyDescent="0.3">
      <c r="C641" t="s">
        <v>364</v>
      </c>
      <c r="D641" t="s">
        <v>366</v>
      </c>
      <c r="E641">
        <v>200809</v>
      </c>
      <c r="H641" t="s">
        <v>924</v>
      </c>
      <c r="K641">
        <v>0</v>
      </c>
      <c r="M641">
        <v>0</v>
      </c>
      <c r="O641">
        <v>0</v>
      </c>
    </row>
    <row r="642" spans="3:18" x14ac:dyDescent="0.3">
      <c r="E642" t="s">
        <v>925</v>
      </c>
      <c r="K642">
        <v>0</v>
      </c>
      <c r="M642">
        <v>0</v>
      </c>
      <c r="O642">
        <v>0</v>
      </c>
      <c r="R642" t="s">
        <v>438</v>
      </c>
    </row>
    <row r="643" spans="3:18" x14ac:dyDescent="0.3">
      <c r="C643" t="s">
        <v>364</v>
      </c>
      <c r="D643" t="s">
        <v>366</v>
      </c>
      <c r="E643">
        <v>200900</v>
      </c>
      <c r="H643" t="s">
        <v>926</v>
      </c>
      <c r="K643">
        <v>0</v>
      </c>
      <c r="M643">
        <v>0</v>
      </c>
      <c r="O643">
        <v>0</v>
      </c>
    </row>
    <row r="644" spans="3:18" x14ac:dyDescent="0.3">
      <c r="C644" t="s">
        <v>364</v>
      </c>
      <c r="D644" t="s">
        <v>366</v>
      </c>
      <c r="E644">
        <v>200901</v>
      </c>
      <c r="H644" t="s">
        <v>927</v>
      </c>
      <c r="K644">
        <v>0</v>
      </c>
      <c r="M644">
        <v>0</v>
      </c>
      <c r="O644">
        <v>0</v>
      </c>
    </row>
    <row r="645" spans="3:18" x14ac:dyDescent="0.3">
      <c r="C645" t="s">
        <v>364</v>
      </c>
      <c r="D645" t="s">
        <v>366</v>
      </c>
      <c r="E645">
        <v>200902</v>
      </c>
      <c r="H645" t="s">
        <v>928</v>
      </c>
      <c r="K645">
        <v>0</v>
      </c>
      <c r="M645">
        <v>0</v>
      </c>
      <c r="O645">
        <v>0</v>
      </c>
    </row>
    <row r="646" spans="3:18" x14ac:dyDescent="0.3">
      <c r="C646" t="s">
        <v>364</v>
      </c>
      <c r="D646" t="s">
        <v>366</v>
      </c>
      <c r="E646">
        <v>200903</v>
      </c>
      <c r="H646" t="s">
        <v>929</v>
      </c>
      <c r="K646">
        <v>0</v>
      </c>
      <c r="M646">
        <v>0</v>
      </c>
      <c r="O646">
        <v>0</v>
      </c>
    </row>
    <row r="647" spans="3:18" x14ac:dyDescent="0.3">
      <c r="C647" t="s">
        <v>364</v>
      </c>
      <c r="D647" t="s">
        <v>366</v>
      </c>
      <c r="E647">
        <v>200904</v>
      </c>
      <c r="H647" t="s">
        <v>930</v>
      </c>
      <c r="K647">
        <v>0</v>
      </c>
      <c r="M647">
        <v>0</v>
      </c>
      <c r="O647">
        <v>0</v>
      </c>
    </row>
    <row r="648" spans="3:18" x14ac:dyDescent="0.3">
      <c r="C648" t="s">
        <v>364</v>
      </c>
      <c r="D648" t="s">
        <v>366</v>
      </c>
      <c r="E648">
        <v>200905</v>
      </c>
      <c r="H648" t="s">
        <v>931</v>
      </c>
      <c r="K648">
        <v>0</v>
      </c>
      <c r="M648">
        <v>0</v>
      </c>
      <c r="O648">
        <v>0</v>
      </c>
    </row>
    <row r="649" spans="3:18" x14ac:dyDescent="0.3">
      <c r="C649" t="s">
        <v>364</v>
      </c>
      <c r="D649" t="s">
        <v>366</v>
      </c>
      <c r="E649">
        <v>200906</v>
      </c>
      <c r="H649" t="s">
        <v>932</v>
      </c>
      <c r="K649">
        <v>0</v>
      </c>
      <c r="M649">
        <v>0</v>
      </c>
      <c r="O649">
        <v>0</v>
      </c>
    </row>
    <row r="650" spans="3:18" x14ac:dyDescent="0.3">
      <c r="C650" t="s">
        <v>364</v>
      </c>
      <c r="D650" t="s">
        <v>366</v>
      </c>
      <c r="E650">
        <v>200907</v>
      </c>
      <c r="H650" t="s">
        <v>933</v>
      </c>
      <c r="K650">
        <v>0</v>
      </c>
      <c r="M650">
        <v>0</v>
      </c>
      <c r="O650">
        <v>0</v>
      </c>
    </row>
    <row r="651" spans="3:18" x14ac:dyDescent="0.3">
      <c r="C651" t="s">
        <v>364</v>
      </c>
      <c r="D651" t="s">
        <v>366</v>
      </c>
      <c r="E651">
        <v>200908</v>
      </c>
      <c r="H651" t="s">
        <v>934</v>
      </c>
      <c r="K651">
        <v>0</v>
      </c>
      <c r="M651">
        <v>0</v>
      </c>
      <c r="O651">
        <v>0</v>
      </c>
    </row>
    <row r="652" spans="3:18" x14ac:dyDescent="0.3">
      <c r="C652" t="s">
        <v>364</v>
      </c>
      <c r="D652" t="s">
        <v>366</v>
      </c>
      <c r="E652">
        <v>200909</v>
      </c>
      <c r="H652" t="s">
        <v>935</v>
      </c>
      <c r="K652">
        <v>0</v>
      </c>
      <c r="M652">
        <v>0</v>
      </c>
      <c r="O652">
        <v>0</v>
      </c>
    </row>
    <row r="653" spans="3:18" x14ac:dyDescent="0.3">
      <c r="C653" t="s">
        <v>364</v>
      </c>
      <c r="D653" t="s">
        <v>366</v>
      </c>
      <c r="E653">
        <v>200922</v>
      </c>
      <c r="H653" t="s">
        <v>928</v>
      </c>
      <c r="K653">
        <v>0</v>
      </c>
      <c r="M653">
        <v>0</v>
      </c>
      <c r="O653">
        <v>0</v>
      </c>
    </row>
    <row r="654" spans="3:18" x14ac:dyDescent="0.3">
      <c r="C654" t="s">
        <v>364</v>
      </c>
      <c r="D654" t="s">
        <v>366</v>
      </c>
      <c r="E654">
        <v>200923</v>
      </c>
      <c r="H654" t="s">
        <v>929</v>
      </c>
      <c r="K654">
        <v>0</v>
      </c>
      <c r="M654">
        <v>0</v>
      </c>
      <c r="O654">
        <v>0</v>
      </c>
    </row>
    <row r="655" spans="3:18" x14ac:dyDescent="0.3">
      <c r="C655" t="s">
        <v>364</v>
      </c>
      <c r="D655" t="s">
        <v>366</v>
      </c>
      <c r="E655">
        <v>200924</v>
      </c>
      <c r="H655" t="s">
        <v>930</v>
      </c>
      <c r="K655">
        <v>0</v>
      </c>
      <c r="M655">
        <v>0</v>
      </c>
      <c r="O655">
        <v>0</v>
      </c>
    </row>
    <row r="656" spans="3:18" x14ac:dyDescent="0.3">
      <c r="C656" t="s">
        <v>364</v>
      </c>
      <c r="D656" t="s">
        <v>366</v>
      </c>
      <c r="E656">
        <v>200925</v>
      </c>
      <c r="H656" t="s">
        <v>931</v>
      </c>
      <c r="K656">
        <v>0</v>
      </c>
      <c r="M656">
        <v>0</v>
      </c>
      <c r="O656">
        <v>0</v>
      </c>
    </row>
    <row r="657" spans="3:15" x14ac:dyDescent="0.3">
      <c r="C657" t="s">
        <v>364</v>
      </c>
      <c r="D657" t="s">
        <v>366</v>
      </c>
      <c r="E657">
        <v>200926</v>
      </c>
      <c r="H657" t="s">
        <v>932</v>
      </c>
      <c r="K657">
        <v>0</v>
      </c>
      <c r="M657">
        <v>0</v>
      </c>
      <c r="O657">
        <v>0</v>
      </c>
    </row>
    <row r="658" spans="3:15" x14ac:dyDescent="0.3">
      <c r="C658" t="s">
        <v>364</v>
      </c>
      <c r="D658" t="s">
        <v>366</v>
      </c>
      <c r="E658">
        <v>200927</v>
      </c>
      <c r="H658" t="s">
        <v>933</v>
      </c>
      <c r="K658">
        <v>0</v>
      </c>
      <c r="M658">
        <v>0</v>
      </c>
      <c r="O658">
        <v>0</v>
      </c>
    </row>
    <row r="659" spans="3:15" x14ac:dyDescent="0.3">
      <c r="C659" t="s">
        <v>364</v>
      </c>
      <c r="D659" t="s">
        <v>366</v>
      </c>
      <c r="E659">
        <v>200928</v>
      </c>
      <c r="H659" t="s">
        <v>934</v>
      </c>
      <c r="K659">
        <v>0</v>
      </c>
      <c r="M659">
        <v>0</v>
      </c>
      <c r="O659">
        <v>0</v>
      </c>
    </row>
    <row r="660" spans="3:15" x14ac:dyDescent="0.3">
      <c r="C660" t="s">
        <v>364</v>
      </c>
      <c r="D660" t="s">
        <v>366</v>
      </c>
      <c r="E660">
        <v>200929</v>
      </c>
      <c r="H660" t="s">
        <v>935</v>
      </c>
      <c r="K660">
        <v>0</v>
      </c>
      <c r="M660">
        <v>0</v>
      </c>
      <c r="O660">
        <v>0</v>
      </c>
    </row>
    <row r="661" spans="3:15" x14ac:dyDescent="0.3">
      <c r="C661" t="s">
        <v>364</v>
      </c>
      <c r="D661" t="s">
        <v>366</v>
      </c>
      <c r="E661">
        <v>200950</v>
      </c>
      <c r="H661" t="s">
        <v>936</v>
      </c>
      <c r="K661">
        <v>0</v>
      </c>
      <c r="M661">
        <v>0</v>
      </c>
      <c r="O661">
        <v>0</v>
      </c>
    </row>
    <row r="662" spans="3:15" x14ac:dyDescent="0.3">
      <c r="C662" t="s">
        <v>364</v>
      </c>
      <c r="D662" t="s">
        <v>366</v>
      </c>
      <c r="E662">
        <v>200951</v>
      </c>
      <c r="H662" t="s">
        <v>937</v>
      </c>
      <c r="K662">
        <v>0</v>
      </c>
      <c r="M662">
        <v>0</v>
      </c>
      <c r="O662">
        <v>0</v>
      </c>
    </row>
    <row r="663" spans="3:15" x14ac:dyDescent="0.3">
      <c r="C663" t="s">
        <v>364</v>
      </c>
      <c r="D663" t="s">
        <v>366</v>
      </c>
      <c r="E663">
        <v>200952</v>
      </c>
      <c r="H663" t="s">
        <v>938</v>
      </c>
      <c r="K663">
        <v>0</v>
      </c>
      <c r="M663">
        <v>0</v>
      </c>
      <c r="O663">
        <v>0</v>
      </c>
    </row>
    <row r="664" spans="3:15" x14ac:dyDescent="0.3">
      <c r="C664" t="s">
        <v>364</v>
      </c>
      <c r="D664" t="s">
        <v>366</v>
      </c>
      <c r="E664">
        <v>200953</v>
      </c>
      <c r="H664" t="s">
        <v>939</v>
      </c>
      <c r="K664">
        <v>0</v>
      </c>
      <c r="M664">
        <v>0</v>
      </c>
      <c r="O664">
        <v>0</v>
      </c>
    </row>
    <row r="665" spans="3:15" x14ac:dyDescent="0.3">
      <c r="C665" t="s">
        <v>364</v>
      </c>
      <c r="D665" t="s">
        <v>366</v>
      </c>
      <c r="E665">
        <v>200954</v>
      </c>
      <c r="H665" t="s">
        <v>940</v>
      </c>
      <c r="K665">
        <v>0</v>
      </c>
      <c r="M665">
        <v>0</v>
      </c>
      <c r="O665">
        <v>0</v>
      </c>
    </row>
    <row r="666" spans="3:15" x14ac:dyDescent="0.3">
      <c r="C666" t="s">
        <v>364</v>
      </c>
      <c r="D666" t="s">
        <v>366</v>
      </c>
      <c r="E666">
        <v>200955</v>
      </c>
      <c r="H666" t="s">
        <v>941</v>
      </c>
      <c r="K666">
        <v>0</v>
      </c>
      <c r="M666">
        <v>0</v>
      </c>
      <c r="O666">
        <v>0</v>
      </c>
    </row>
    <row r="667" spans="3:15" x14ac:dyDescent="0.3">
      <c r="C667" t="s">
        <v>364</v>
      </c>
      <c r="D667" t="s">
        <v>366</v>
      </c>
      <c r="E667">
        <v>200956</v>
      </c>
      <c r="H667" t="s">
        <v>942</v>
      </c>
      <c r="K667">
        <v>0</v>
      </c>
      <c r="M667">
        <v>0</v>
      </c>
      <c r="O667">
        <v>0</v>
      </c>
    </row>
    <row r="668" spans="3:15" x14ac:dyDescent="0.3">
      <c r="C668" t="s">
        <v>364</v>
      </c>
      <c r="D668" t="s">
        <v>366</v>
      </c>
      <c r="E668">
        <v>200957</v>
      </c>
      <c r="H668" t="s">
        <v>943</v>
      </c>
      <c r="K668">
        <v>0</v>
      </c>
      <c r="M668">
        <v>0</v>
      </c>
      <c r="O668">
        <v>0</v>
      </c>
    </row>
    <row r="669" spans="3:15" x14ac:dyDescent="0.3">
      <c r="C669" t="s">
        <v>364</v>
      </c>
      <c r="D669" t="s">
        <v>366</v>
      </c>
      <c r="E669">
        <v>200958</v>
      </c>
      <c r="H669" t="s">
        <v>944</v>
      </c>
      <c r="K669">
        <v>0</v>
      </c>
      <c r="M669">
        <v>0</v>
      </c>
      <c r="O669">
        <v>0</v>
      </c>
    </row>
    <row r="670" spans="3:15" x14ac:dyDescent="0.3">
      <c r="C670" t="s">
        <v>364</v>
      </c>
      <c r="D670" t="s">
        <v>366</v>
      </c>
      <c r="E670">
        <v>200959</v>
      </c>
      <c r="H670" t="s">
        <v>945</v>
      </c>
      <c r="K670">
        <v>0</v>
      </c>
      <c r="M670">
        <v>0</v>
      </c>
      <c r="O670">
        <v>0</v>
      </c>
    </row>
    <row r="671" spans="3:15" x14ac:dyDescent="0.3">
      <c r="C671" t="s">
        <v>364</v>
      </c>
      <c r="D671" t="s">
        <v>366</v>
      </c>
      <c r="E671">
        <v>200960</v>
      </c>
      <c r="H671" t="s">
        <v>946</v>
      </c>
      <c r="K671">
        <v>0</v>
      </c>
      <c r="M671">
        <v>0</v>
      </c>
      <c r="O671">
        <v>0</v>
      </c>
    </row>
    <row r="672" spans="3:15" x14ac:dyDescent="0.3">
      <c r="C672" t="s">
        <v>364</v>
      </c>
      <c r="D672" t="s">
        <v>366</v>
      </c>
      <c r="E672">
        <v>200961</v>
      </c>
      <c r="H672" t="s">
        <v>947</v>
      </c>
      <c r="K672">
        <v>0</v>
      </c>
      <c r="M672">
        <v>0</v>
      </c>
      <c r="O672">
        <v>0</v>
      </c>
    </row>
    <row r="673" spans="3:15" x14ac:dyDescent="0.3">
      <c r="C673" t="s">
        <v>364</v>
      </c>
      <c r="D673" t="s">
        <v>366</v>
      </c>
      <c r="E673">
        <v>200962</v>
      </c>
      <c r="H673" t="s">
        <v>948</v>
      </c>
      <c r="K673">
        <v>0</v>
      </c>
      <c r="M673">
        <v>0</v>
      </c>
      <c r="O673">
        <v>0</v>
      </c>
    </row>
    <row r="674" spans="3:15" x14ac:dyDescent="0.3">
      <c r="C674" t="s">
        <v>364</v>
      </c>
      <c r="D674" t="s">
        <v>366</v>
      </c>
      <c r="E674">
        <v>200963</v>
      </c>
      <c r="H674" t="s">
        <v>949</v>
      </c>
      <c r="K674">
        <v>0</v>
      </c>
      <c r="M674">
        <v>0</v>
      </c>
      <c r="O674">
        <v>0</v>
      </c>
    </row>
    <row r="675" spans="3:15" x14ac:dyDescent="0.3">
      <c r="C675" t="s">
        <v>364</v>
      </c>
      <c r="D675" t="s">
        <v>366</v>
      </c>
      <c r="E675">
        <v>200964</v>
      </c>
      <c r="H675" t="s">
        <v>950</v>
      </c>
      <c r="K675">
        <v>0</v>
      </c>
      <c r="M675">
        <v>0</v>
      </c>
      <c r="O675">
        <v>0</v>
      </c>
    </row>
    <row r="676" spans="3:15" x14ac:dyDescent="0.3">
      <c r="C676" t="s">
        <v>364</v>
      </c>
      <c r="D676" t="s">
        <v>366</v>
      </c>
      <c r="E676">
        <v>200965</v>
      </c>
      <c r="H676" t="s">
        <v>951</v>
      </c>
      <c r="K676">
        <v>0</v>
      </c>
      <c r="M676">
        <v>0</v>
      </c>
      <c r="O676">
        <v>0</v>
      </c>
    </row>
    <row r="677" spans="3:15" x14ac:dyDescent="0.3">
      <c r="C677" t="s">
        <v>364</v>
      </c>
      <c r="D677" t="s">
        <v>366</v>
      </c>
      <c r="E677">
        <v>200966</v>
      </c>
      <c r="H677" t="s">
        <v>952</v>
      </c>
      <c r="K677">
        <v>0</v>
      </c>
      <c r="M677">
        <v>0</v>
      </c>
      <c r="O677">
        <v>0</v>
      </c>
    </row>
    <row r="678" spans="3:15" x14ac:dyDescent="0.3">
      <c r="C678" t="s">
        <v>364</v>
      </c>
      <c r="D678" t="s">
        <v>366</v>
      </c>
      <c r="E678">
        <v>200970</v>
      </c>
      <c r="H678" t="s">
        <v>936</v>
      </c>
      <c r="K678">
        <v>0</v>
      </c>
      <c r="M678">
        <v>0</v>
      </c>
      <c r="O678">
        <v>0</v>
      </c>
    </row>
    <row r="679" spans="3:15" x14ac:dyDescent="0.3">
      <c r="C679" t="s">
        <v>364</v>
      </c>
      <c r="D679" t="s">
        <v>366</v>
      </c>
      <c r="E679">
        <v>200971</v>
      </c>
      <c r="H679" t="s">
        <v>937</v>
      </c>
      <c r="K679">
        <v>0</v>
      </c>
      <c r="M679">
        <v>0</v>
      </c>
      <c r="O679">
        <v>0</v>
      </c>
    </row>
    <row r="680" spans="3:15" x14ac:dyDescent="0.3">
      <c r="C680" t="s">
        <v>364</v>
      </c>
      <c r="D680" t="s">
        <v>366</v>
      </c>
      <c r="E680">
        <v>200972</v>
      </c>
      <c r="H680" t="s">
        <v>938</v>
      </c>
      <c r="K680">
        <v>0</v>
      </c>
      <c r="M680">
        <v>0</v>
      </c>
      <c r="O680">
        <v>0</v>
      </c>
    </row>
    <row r="681" spans="3:15" x14ac:dyDescent="0.3">
      <c r="C681" t="s">
        <v>364</v>
      </c>
      <c r="D681" t="s">
        <v>366</v>
      </c>
      <c r="E681">
        <v>200973</v>
      </c>
      <c r="H681" t="s">
        <v>939</v>
      </c>
      <c r="K681">
        <v>0</v>
      </c>
      <c r="M681">
        <v>0</v>
      </c>
      <c r="O681">
        <v>0</v>
      </c>
    </row>
    <row r="682" spans="3:15" x14ac:dyDescent="0.3">
      <c r="C682" t="s">
        <v>364</v>
      </c>
      <c r="D682" t="s">
        <v>366</v>
      </c>
      <c r="E682">
        <v>200974</v>
      </c>
      <c r="H682" t="s">
        <v>940</v>
      </c>
      <c r="K682">
        <v>0</v>
      </c>
      <c r="M682">
        <v>0</v>
      </c>
      <c r="O682">
        <v>0</v>
      </c>
    </row>
    <row r="683" spans="3:15" x14ac:dyDescent="0.3">
      <c r="C683" t="s">
        <v>364</v>
      </c>
      <c r="D683" t="s">
        <v>366</v>
      </c>
      <c r="E683">
        <v>200975</v>
      </c>
      <c r="H683" t="s">
        <v>941</v>
      </c>
      <c r="K683">
        <v>0</v>
      </c>
      <c r="M683">
        <v>0</v>
      </c>
      <c r="O683">
        <v>0</v>
      </c>
    </row>
    <row r="684" spans="3:15" x14ac:dyDescent="0.3">
      <c r="C684" t="s">
        <v>364</v>
      </c>
      <c r="D684" t="s">
        <v>366</v>
      </c>
      <c r="E684">
        <v>200976</v>
      </c>
      <c r="H684" t="s">
        <v>942</v>
      </c>
      <c r="K684">
        <v>0</v>
      </c>
      <c r="M684">
        <v>0</v>
      </c>
      <c r="O684">
        <v>0</v>
      </c>
    </row>
    <row r="685" spans="3:15" x14ac:dyDescent="0.3">
      <c r="C685" t="s">
        <v>364</v>
      </c>
      <c r="D685" t="s">
        <v>366</v>
      </c>
      <c r="E685">
        <v>200977</v>
      </c>
      <c r="H685" t="s">
        <v>943</v>
      </c>
      <c r="K685">
        <v>0</v>
      </c>
      <c r="M685">
        <v>0</v>
      </c>
      <c r="O685">
        <v>0</v>
      </c>
    </row>
    <row r="686" spans="3:15" x14ac:dyDescent="0.3">
      <c r="C686" t="s">
        <v>364</v>
      </c>
      <c r="D686" t="s">
        <v>366</v>
      </c>
      <c r="E686">
        <v>200978</v>
      </c>
      <c r="H686" t="s">
        <v>953</v>
      </c>
      <c r="K686">
        <v>0</v>
      </c>
      <c r="M686">
        <v>0</v>
      </c>
      <c r="O686">
        <v>0</v>
      </c>
    </row>
    <row r="687" spans="3:15" x14ac:dyDescent="0.3">
      <c r="C687" t="s">
        <v>364</v>
      </c>
      <c r="D687" t="s">
        <v>366</v>
      </c>
      <c r="E687">
        <v>200979</v>
      </c>
      <c r="H687" t="s">
        <v>945</v>
      </c>
      <c r="K687">
        <v>0</v>
      </c>
      <c r="M687">
        <v>0</v>
      </c>
      <c r="O687">
        <v>0</v>
      </c>
    </row>
    <row r="688" spans="3:15" x14ac:dyDescent="0.3">
      <c r="C688" t="s">
        <v>364</v>
      </c>
      <c r="D688" t="s">
        <v>366</v>
      </c>
      <c r="E688">
        <v>200980</v>
      </c>
      <c r="H688" t="s">
        <v>946</v>
      </c>
      <c r="K688">
        <v>0</v>
      </c>
      <c r="M688">
        <v>0</v>
      </c>
      <c r="O688">
        <v>0</v>
      </c>
    </row>
    <row r="689" spans="3:17" x14ac:dyDescent="0.3">
      <c r="C689" t="s">
        <v>364</v>
      </c>
      <c r="D689" t="s">
        <v>366</v>
      </c>
      <c r="E689">
        <v>200981</v>
      </c>
      <c r="H689" t="s">
        <v>947</v>
      </c>
      <c r="K689">
        <v>0</v>
      </c>
      <c r="M689">
        <v>0</v>
      </c>
      <c r="O689">
        <v>0</v>
      </c>
    </row>
    <row r="690" spans="3:17" x14ac:dyDescent="0.3">
      <c r="C690" t="s">
        <v>364</v>
      </c>
      <c r="D690" t="s">
        <v>366</v>
      </c>
      <c r="E690">
        <v>200982</v>
      </c>
      <c r="H690" t="s">
        <v>948</v>
      </c>
      <c r="K690">
        <v>0</v>
      </c>
      <c r="M690">
        <v>0</v>
      </c>
      <c r="O690">
        <v>0</v>
      </c>
    </row>
    <row r="691" spans="3:17" x14ac:dyDescent="0.3">
      <c r="C691" t="s">
        <v>364</v>
      </c>
      <c r="D691" t="s">
        <v>366</v>
      </c>
      <c r="E691">
        <v>200983</v>
      </c>
      <c r="H691" t="s">
        <v>949</v>
      </c>
      <c r="K691">
        <v>0</v>
      </c>
      <c r="M691">
        <v>0</v>
      </c>
      <c r="O691">
        <v>0</v>
      </c>
    </row>
    <row r="692" spans="3:17" x14ac:dyDescent="0.3">
      <c r="C692" t="s">
        <v>364</v>
      </c>
      <c r="D692" t="s">
        <v>366</v>
      </c>
      <c r="E692">
        <v>200984</v>
      </c>
      <c r="H692" t="s">
        <v>950</v>
      </c>
      <c r="K692">
        <v>0</v>
      </c>
      <c r="M692">
        <v>0</v>
      </c>
      <c r="O692">
        <v>0</v>
      </c>
    </row>
    <row r="693" spans="3:17" x14ac:dyDescent="0.3">
      <c r="C693" t="s">
        <v>364</v>
      </c>
      <c r="D693" t="s">
        <v>366</v>
      </c>
      <c r="E693">
        <v>200985</v>
      </c>
      <c r="H693" t="s">
        <v>951</v>
      </c>
      <c r="K693">
        <v>0</v>
      </c>
      <c r="M693">
        <v>0</v>
      </c>
      <c r="O693">
        <v>0</v>
      </c>
    </row>
    <row r="694" spans="3:17" x14ac:dyDescent="0.3">
      <c r="C694" t="s">
        <v>364</v>
      </c>
      <c r="D694" t="s">
        <v>366</v>
      </c>
      <c r="E694">
        <v>200986</v>
      </c>
      <c r="H694" t="s">
        <v>952</v>
      </c>
      <c r="K694">
        <v>0</v>
      </c>
      <c r="M694">
        <v>0</v>
      </c>
      <c r="O694">
        <v>0</v>
      </c>
    </row>
    <row r="695" spans="3:17" x14ac:dyDescent="0.3">
      <c r="C695" t="s">
        <v>364</v>
      </c>
      <c r="D695" t="s">
        <v>366</v>
      </c>
      <c r="E695">
        <v>201000</v>
      </c>
      <c r="H695" t="s">
        <v>954</v>
      </c>
      <c r="K695">
        <v>0</v>
      </c>
      <c r="M695">
        <v>0</v>
      </c>
      <c r="O695">
        <v>0</v>
      </c>
    </row>
    <row r="696" spans="3:17" x14ac:dyDescent="0.3">
      <c r="C696" t="s">
        <v>364</v>
      </c>
      <c r="D696" t="s">
        <v>366</v>
      </c>
      <c r="E696">
        <v>201001</v>
      </c>
      <c r="H696" t="s">
        <v>955</v>
      </c>
      <c r="K696">
        <v>0</v>
      </c>
      <c r="M696">
        <v>0</v>
      </c>
      <c r="O696">
        <v>0</v>
      </c>
    </row>
    <row r="697" spans="3:17" x14ac:dyDescent="0.3">
      <c r="C697" t="s">
        <v>364</v>
      </c>
      <c r="D697" t="s">
        <v>366</v>
      </c>
      <c r="E697">
        <v>201002</v>
      </c>
      <c r="H697" t="s">
        <v>956</v>
      </c>
      <c r="K697">
        <v>0</v>
      </c>
      <c r="M697">
        <v>0</v>
      </c>
      <c r="O697">
        <v>0</v>
      </c>
    </row>
    <row r="698" spans="3:17" x14ac:dyDescent="0.3">
      <c r="C698" t="s">
        <v>364</v>
      </c>
      <c r="D698" t="s">
        <v>366</v>
      </c>
      <c r="E698">
        <v>201003</v>
      </c>
      <c r="H698" t="s">
        <v>957</v>
      </c>
      <c r="K698">
        <v>0</v>
      </c>
      <c r="M698">
        <v>0</v>
      </c>
      <c r="O698">
        <v>0</v>
      </c>
    </row>
    <row r="699" spans="3:17" x14ac:dyDescent="0.3">
      <c r="C699" t="s">
        <v>364</v>
      </c>
      <c r="D699" t="s">
        <v>366</v>
      </c>
      <c r="E699">
        <v>201004</v>
      </c>
      <c r="H699" t="s">
        <v>958</v>
      </c>
      <c r="K699">
        <v>0</v>
      </c>
      <c r="M699">
        <v>0</v>
      </c>
      <c r="O699">
        <v>0</v>
      </c>
    </row>
    <row r="700" spans="3:17" x14ac:dyDescent="0.3">
      <c r="C700" t="s">
        <v>364</v>
      </c>
      <c r="D700" t="s">
        <v>366</v>
      </c>
      <c r="E700">
        <v>201005</v>
      </c>
      <c r="H700" t="s">
        <v>959</v>
      </c>
      <c r="K700">
        <v>0</v>
      </c>
      <c r="M700">
        <v>0</v>
      </c>
      <c r="O700">
        <v>0</v>
      </c>
    </row>
    <row r="701" spans="3:17" x14ac:dyDescent="0.3">
      <c r="C701" t="s">
        <v>364</v>
      </c>
      <c r="D701" t="s">
        <v>366</v>
      </c>
      <c r="E701">
        <v>202001</v>
      </c>
      <c r="H701" t="s">
        <v>960</v>
      </c>
      <c r="K701">
        <v>0</v>
      </c>
      <c r="M701">
        <v>0</v>
      </c>
      <c r="O701">
        <v>0</v>
      </c>
    </row>
    <row r="702" spans="3:17" x14ac:dyDescent="0.3">
      <c r="C702" t="s">
        <v>364</v>
      </c>
      <c r="D702" t="s">
        <v>366</v>
      </c>
      <c r="E702">
        <v>202002</v>
      </c>
      <c r="H702" t="s">
        <v>960</v>
      </c>
      <c r="K702">
        <v>0</v>
      </c>
      <c r="M702">
        <v>0</v>
      </c>
      <c r="O702">
        <v>0</v>
      </c>
    </row>
    <row r="703" spans="3:17" x14ac:dyDescent="0.3">
      <c r="C703" t="s">
        <v>364</v>
      </c>
      <c r="D703" t="s">
        <v>366</v>
      </c>
      <c r="E703">
        <v>2201007</v>
      </c>
      <c r="H703" t="s">
        <v>961</v>
      </c>
      <c r="K703">
        <v>0</v>
      </c>
      <c r="M703">
        <v>0</v>
      </c>
      <c r="O703">
        <v>0</v>
      </c>
    </row>
    <row r="704" spans="3:17" x14ac:dyDescent="0.3">
      <c r="C704" t="s">
        <v>364</v>
      </c>
      <c r="D704" t="s">
        <v>366</v>
      </c>
      <c r="E704">
        <v>2201008</v>
      </c>
      <c r="H704" t="s">
        <v>962</v>
      </c>
      <c r="K704" s="37">
        <v>-1178938.3500000001</v>
      </c>
      <c r="M704" s="37">
        <v>-503766.65</v>
      </c>
      <c r="O704" s="37">
        <v>-675171.7</v>
      </c>
      <c r="Q704">
        <v>-134</v>
      </c>
    </row>
    <row r="705" spans="3:17" x14ac:dyDescent="0.3">
      <c r="C705" t="s">
        <v>364</v>
      </c>
      <c r="D705" t="s">
        <v>366</v>
      </c>
      <c r="E705">
        <v>2201009</v>
      </c>
      <c r="H705" t="s">
        <v>963</v>
      </c>
      <c r="K705">
        <v>0</v>
      </c>
      <c r="M705">
        <v>0</v>
      </c>
      <c r="O705">
        <v>0</v>
      </c>
    </row>
    <row r="706" spans="3:17" x14ac:dyDescent="0.3">
      <c r="C706" t="s">
        <v>364</v>
      </c>
      <c r="D706" t="s">
        <v>366</v>
      </c>
      <c r="E706">
        <v>2201010</v>
      </c>
      <c r="H706" t="s">
        <v>964</v>
      </c>
      <c r="K706">
        <v>0</v>
      </c>
      <c r="M706">
        <v>0</v>
      </c>
      <c r="O706">
        <v>0</v>
      </c>
    </row>
    <row r="707" spans="3:17" x14ac:dyDescent="0.3">
      <c r="C707" t="s">
        <v>364</v>
      </c>
      <c r="D707" t="s">
        <v>366</v>
      </c>
      <c r="E707">
        <v>2201011</v>
      </c>
      <c r="H707" t="s">
        <v>965</v>
      </c>
      <c r="K707">
        <v>0</v>
      </c>
      <c r="M707">
        <v>0</v>
      </c>
      <c r="O707">
        <v>0</v>
      </c>
    </row>
    <row r="708" spans="3:17" x14ac:dyDescent="0.3">
      <c r="C708" t="s">
        <v>364</v>
      </c>
      <c r="D708" t="s">
        <v>366</v>
      </c>
      <c r="E708">
        <v>2201012</v>
      </c>
      <c r="H708" t="s">
        <v>966</v>
      </c>
      <c r="K708">
        <v>0</v>
      </c>
      <c r="M708">
        <v>0</v>
      </c>
      <c r="O708">
        <v>0</v>
      </c>
    </row>
    <row r="709" spans="3:17" x14ac:dyDescent="0.3">
      <c r="C709" t="s">
        <v>364</v>
      </c>
      <c r="D709" t="s">
        <v>366</v>
      </c>
      <c r="E709">
        <v>2201013</v>
      </c>
      <c r="H709" t="s">
        <v>967</v>
      </c>
      <c r="K709">
        <v>0</v>
      </c>
      <c r="M709">
        <v>0</v>
      </c>
      <c r="O709">
        <v>0</v>
      </c>
    </row>
    <row r="710" spans="3:17" x14ac:dyDescent="0.3">
      <c r="C710" t="s">
        <v>364</v>
      </c>
      <c r="D710" t="s">
        <v>366</v>
      </c>
      <c r="E710">
        <v>2201014</v>
      </c>
      <c r="H710" t="s">
        <v>968</v>
      </c>
      <c r="K710">
        <v>0</v>
      </c>
      <c r="M710">
        <v>0</v>
      </c>
      <c r="O710">
        <v>0</v>
      </c>
    </row>
    <row r="711" spans="3:17" x14ac:dyDescent="0.3">
      <c r="C711" t="s">
        <v>364</v>
      </c>
      <c r="D711" t="s">
        <v>366</v>
      </c>
      <c r="E711">
        <v>2201015</v>
      </c>
      <c r="H711" t="s">
        <v>969</v>
      </c>
      <c r="K711" s="37">
        <v>-8642.2000000000007</v>
      </c>
      <c r="M711" s="37">
        <v>-573466.65</v>
      </c>
      <c r="O711" s="37">
        <v>564824.44999999995</v>
      </c>
      <c r="Q711">
        <v>98.5</v>
      </c>
    </row>
    <row r="712" spans="3:17" x14ac:dyDescent="0.3">
      <c r="C712" t="s">
        <v>364</v>
      </c>
      <c r="D712" t="s">
        <v>366</v>
      </c>
      <c r="E712">
        <v>2201016</v>
      </c>
      <c r="H712" t="s">
        <v>970</v>
      </c>
      <c r="K712">
        <v>0</v>
      </c>
      <c r="M712">
        <v>0</v>
      </c>
      <c r="O712">
        <v>0</v>
      </c>
    </row>
    <row r="713" spans="3:17" x14ac:dyDescent="0.3">
      <c r="C713" t="s">
        <v>364</v>
      </c>
      <c r="D713" t="s">
        <v>366</v>
      </c>
      <c r="E713">
        <v>2201017</v>
      </c>
      <c r="H713" t="s">
        <v>971</v>
      </c>
      <c r="K713">
        <v>0</v>
      </c>
      <c r="M713">
        <v>0</v>
      </c>
      <c r="O713">
        <v>0</v>
      </c>
    </row>
    <row r="714" spans="3:17" x14ac:dyDescent="0.3">
      <c r="C714" t="s">
        <v>364</v>
      </c>
      <c r="D714" t="s">
        <v>366</v>
      </c>
      <c r="E714">
        <v>2201018</v>
      </c>
      <c r="H714" t="s">
        <v>972</v>
      </c>
      <c r="K714" s="37">
        <v>-46803.23</v>
      </c>
      <c r="M714" s="37">
        <v>-1618484.28</v>
      </c>
      <c r="O714" s="37">
        <v>1571681.05</v>
      </c>
      <c r="Q714">
        <v>97.1</v>
      </c>
    </row>
    <row r="715" spans="3:17" x14ac:dyDescent="0.3">
      <c r="C715" t="s">
        <v>364</v>
      </c>
      <c r="D715" t="s">
        <v>366</v>
      </c>
      <c r="E715">
        <v>2201019</v>
      </c>
      <c r="H715" t="s">
        <v>973</v>
      </c>
      <c r="K715">
        <v>0</v>
      </c>
      <c r="M715">
        <v>0</v>
      </c>
      <c r="O715">
        <v>0</v>
      </c>
    </row>
    <row r="716" spans="3:17" x14ac:dyDescent="0.3">
      <c r="C716" t="s">
        <v>364</v>
      </c>
      <c r="D716" t="s">
        <v>366</v>
      </c>
      <c r="E716">
        <v>2201021</v>
      </c>
      <c r="H716" t="s">
        <v>974</v>
      </c>
      <c r="K716" s="37">
        <v>-1072800.77</v>
      </c>
      <c r="M716" s="37">
        <v>-1043501.23</v>
      </c>
      <c r="O716" s="37">
        <v>-29299.54</v>
      </c>
      <c r="Q716">
        <v>-2.8</v>
      </c>
    </row>
    <row r="717" spans="3:17" x14ac:dyDescent="0.3">
      <c r="C717" t="s">
        <v>364</v>
      </c>
      <c r="D717" t="s">
        <v>366</v>
      </c>
      <c r="E717">
        <v>2201022</v>
      </c>
      <c r="H717" t="s">
        <v>975</v>
      </c>
      <c r="K717" s="37">
        <v>33991.949999999997</v>
      </c>
      <c r="M717" s="37">
        <v>33916.959999999999</v>
      </c>
      <c r="O717">
        <v>74.989999999999995</v>
      </c>
      <c r="Q717">
        <v>0.2</v>
      </c>
    </row>
    <row r="718" spans="3:17" x14ac:dyDescent="0.3">
      <c r="C718" t="s">
        <v>364</v>
      </c>
      <c r="D718" t="s">
        <v>366</v>
      </c>
      <c r="E718">
        <v>2201023</v>
      </c>
      <c r="H718" t="s">
        <v>976</v>
      </c>
      <c r="K718" s="37">
        <v>-112012.82</v>
      </c>
      <c r="M718" s="37">
        <v>-110553.62</v>
      </c>
      <c r="O718" s="37">
        <v>-1459.2</v>
      </c>
      <c r="Q718">
        <v>-1.3</v>
      </c>
    </row>
    <row r="719" spans="3:17" x14ac:dyDescent="0.3">
      <c r="C719" t="s">
        <v>364</v>
      </c>
      <c r="D719" t="s">
        <v>366</v>
      </c>
      <c r="E719">
        <v>2201024</v>
      </c>
      <c r="H719" t="s">
        <v>977</v>
      </c>
      <c r="K719">
        <v>0</v>
      </c>
      <c r="M719">
        <v>0</v>
      </c>
      <c r="O719">
        <v>0</v>
      </c>
    </row>
    <row r="720" spans="3:17" x14ac:dyDescent="0.3">
      <c r="C720" t="s">
        <v>364</v>
      </c>
      <c r="D720" t="s">
        <v>366</v>
      </c>
      <c r="E720">
        <v>2202020</v>
      </c>
      <c r="H720" t="s">
        <v>978</v>
      </c>
      <c r="K720" s="37">
        <v>-342239.05</v>
      </c>
      <c r="M720" s="37">
        <v>-350806.34</v>
      </c>
      <c r="O720" s="37">
        <v>8567.2900000000009</v>
      </c>
      <c r="Q720">
        <v>2.4</v>
      </c>
    </row>
    <row r="721" spans="3:17" x14ac:dyDescent="0.3">
      <c r="C721" t="s">
        <v>364</v>
      </c>
      <c r="D721" t="s">
        <v>366</v>
      </c>
      <c r="E721">
        <v>2202021</v>
      </c>
      <c r="H721" t="s">
        <v>979</v>
      </c>
      <c r="K721">
        <v>0</v>
      </c>
      <c r="M721">
        <v>0</v>
      </c>
      <c r="O721">
        <v>0</v>
      </c>
    </row>
    <row r="722" spans="3:17" x14ac:dyDescent="0.3">
      <c r="C722" t="s">
        <v>364</v>
      </c>
      <c r="D722" t="s">
        <v>366</v>
      </c>
      <c r="E722">
        <v>2202022</v>
      </c>
      <c r="H722" t="s">
        <v>980</v>
      </c>
      <c r="K722" s="37">
        <v>-12575.07</v>
      </c>
      <c r="M722" s="37">
        <v>-823267.97</v>
      </c>
      <c r="O722" s="37">
        <v>810692.9</v>
      </c>
      <c r="Q722">
        <v>98.5</v>
      </c>
    </row>
    <row r="723" spans="3:17" x14ac:dyDescent="0.3">
      <c r="C723" t="s">
        <v>364</v>
      </c>
      <c r="D723" t="s">
        <v>366</v>
      </c>
      <c r="E723">
        <v>2202023</v>
      </c>
      <c r="H723" t="s">
        <v>981</v>
      </c>
      <c r="K723">
        <v>0</v>
      </c>
      <c r="M723">
        <v>0</v>
      </c>
      <c r="O723">
        <v>0</v>
      </c>
    </row>
    <row r="724" spans="3:17" x14ac:dyDescent="0.3">
      <c r="C724" t="s">
        <v>364</v>
      </c>
      <c r="D724" t="s">
        <v>366</v>
      </c>
      <c r="E724">
        <v>2202024</v>
      </c>
      <c r="H724" t="s">
        <v>982</v>
      </c>
      <c r="K724" s="37">
        <v>-51943.22</v>
      </c>
      <c r="M724" s="37">
        <v>-33597.24</v>
      </c>
      <c r="O724" s="37">
        <v>-18345.98</v>
      </c>
      <c r="Q724">
        <v>-54.6</v>
      </c>
    </row>
    <row r="725" spans="3:17" x14ac:dyDescent="0.3">
      <c r="C725" t="s">
        <v>364</v>
      </c>
      <c r="D725" t="s">
        <v>366</v>
      </c>
      <c r="E725">
        <v>2202025</v>
      </c>
      <c r="H725" t="s">
        <v>983</v>
      </c>
      <c r="K725" s="37">
        <v>-9647.01</v>
      </c>
      <c r="M725" s="37">
        <v>-7718.74</v>
      </c>
      <c r="O725" s="37">
        <v>-1928.27</v>
      </c>
      <c r="Q725">
        <v>-25</v>
      </c>
    </row>
    <row r="726" spans="3:17" x14ac:dyDescent="0.3">
      <c r="C726" t="s">
        <v>364</v>
      </c>
      <c r="D726" t="s">
        <v>366</v>
      </c>
      <c r="E726">
        <v>2202026</v>
      </c>
      <c r="H726" t="s">
        <v>984</v>
      </c>
      <c r="K726">
        <v>0</v>
      </c>
      <c r="M726">
        <v>0</v>
      </c>
      <c r="O726">
        <v>0</v>
      </c>
    </row>
    <row r="727" spans="3:17" x14ac:dyDescent="0.3">
      <c r="C727" t="s">
        <v>364</v>
      </c>
      <c r="D727" t="s">
        <v>366</v>
      </c>
      <c r="E727">
        <v>2202027</v>
      </c>
      <c r="H727" t="s">
        <v>985</v>
      </c>
      <c r="K727">
        <v>0</v>
      </c>
      <c r="M727">
        <v>0</v>
      </c>
      <c r="O727">
        <v>0</v>
      </c>
    </row>
    <row r="728" spans="3:17" x14ac:dyDescent="0.3">
      <c r="C728" t="s">
        <v>364</v>
      </c>
      <c r="D728" t="s">
        <v>366</v>
      </c>
      <c r="E728">
        <v>2202028</v>
      </c>
      <c r="H728" t="s">
        <v>986</v>
      </c>
      <c r="K728">
        <v>0</v>
      </c>
      <c r="M728">
        <v>0</v>
      </c>
      <c r="O728">
        <v>0</v>
      </c>
    </row>
    <row r="729" spans="3:17" x14ac:dyDescent="0.3">
      <c r="C729" t="s">
        <v>364</v>
      </c>
      <c r="D729" t="s">
        <v>366</v>
      </c>
      <c r="E729">
        <v>2202029</v>
      </c>
      <c r="H729" t="s">
        <v>987</v>
      </c>
      <c r="K729">
        <v>0</v>
      </c>
      <c r="M729">
        <v>0</v>
      </c>
      <c r="O729">
        <v>0</v>
      </c>
    </row>
    <row r="730" spans="3:17" x14ac:dyDescent="0.3">
      <c r="C730" t="s">
        <v>364</v>
      </c>
      <c r="D730" t="s">
        <v>366</v>
      </c>
      <c r="E730">
        <v>2202030</v>
      </c>
      <c r="H730" t="s">
        <v>988</v>
      </c>
      <c r="K730" s="37">
        <v>-229895</v>
      </c>
      <c r="M730" s="37">
        <v>-1378183.67</v>
      </c>
      <c r="O730" s="37">
        <v>1148288.67</v>
      </c>
      <c r="Q730">
        <v>83.3</v>
      </c>
    </row>
    <row r="731" spans="3:17" x14ac:dyDescent="0.3">
      <c r="C731" t="s">
        <v>364</v>
      </c>
      <c r="D731" t="s">
        <v>366</v>
      </c>
      <c r="E731">
        <v>2202031</v>
      </c>
      <c r="H731" t="s">
        <v>989</v>
      </c>
      <c r="K731">
        <v>0</v>
      </c>
      <c r="M731">
        <v>0</v>
      </c>
      <c r="O731">
        <v>0</v>
      </c>
    </row>
    <row r="732" spans="3:17" x14ac:dyDescent="0.3">
      <c r="C732" t="s">
        <v>364</v>
      </c>
      <c r="D732" t="s">
        <v>366</v>
      </c>
      <c r="E732">
        <v>2202032</v>
      </c>
      <c r="H732" t="s">
        <v>990</v>
      </c>
      <c r="K732" s="37">
        <v>-230865.28</v>
      </c>
      <c r="M732" s="37">
        <v>-257741.13</v>
      </c>
      <c r="O732" s="37">
        <v>26875.85</v>
      </c>
      <c r="Q732">
        <v>10.4</v>
      </c>
    </row>
    <row r="733" spans="3:17" x14ac:dyDescent="0.3">
      <c r="C733" t="s">
        <v>364</v>
      </c>
      <c r="D733" t="s">
        <v>366</v>
      </c>
      <c r="E733">
        <v>2202033</v>
      </c>
      <c r="H733" t="s">
        <v>991</v>
      </c>
      <c r="K733" s="37">
        <v>-122356.17</v>
      </c>
      <c r="M733">
        <v>0</v>
      </c>
      <c r="O733" s="37">
        <v>-122356.17</v>
      </c>
    </row>
    <row r="734" spans="3:17" x14ac:dyDescent="0.3">
      <c r="C734" t="s">
        <v>364</v>
      </c>
      <c r="D734" t="s">
        <v>366</v>
      </c>
      <c r="E734">
        <v>2203000</v>
      </c>
      <c r="H734" t="s">
        <v>992</v>
      </c>
      <c r="K734">
        <v>0</v>
      </c>
      <c r="M734">
        <v>0</v>
      </c>
      <c r="O734">
        <v>0</v>
      </c>
    </row>
    <row r="735" spans="3:17" x14ac:dyDescent="0.3">
      <c r="C735" t="s">
        <v>364</v>
      </c>
      <c r="D735" t="s">
        <v>366</v>
      </c>
      <c r="E735">
        <v>2203003</v>
      </c>
      <c r="H735" t="s">
        <v>993</v>
      </c>
      <c r="K735">
        <v>0</v>
      </c>
      <c r="M735">
        <v>0</v>
      </c>
      <c r="O735">
        <v>0</v>
      </c>
    </row>
    <row r="736" spans="3:17" x14ac:dyDescent="0.3">
      <c r="C736" t="s">
        <v>364</v>
      </c>
      <c r="D736" t="s">
        <v>366</v>
      </c>
      <c r="E736">
        <v>2204000</v>
      </c>
      <c r="H736" t="s">
        <v>994</v>
      </c>
      <c r="K736" s="37">
        <v>-342518.33</v>
      </c>
      <c r="M736" s="37">
        <v>-206434.24</v>
      </c>
      <c r="O736" s="37">
        <v>-136084.09</v>
      </c>
      <c r="Q736">
        <v>-65.900000000000006</v>
      </c>
    </row>
    <row r="737" spans="3:18" x14ac:dyDescent="0.3">
      <c r="C737" t="s">
        <v>364</v>
      </c>
      <c r="D737" t="s">
        <v>366</v>
      </c>
      <c r="E737">
        <v>2240003</v>
      </c>
      <c r="H737" t="s">
        <v>995</v>
      </c>
      <c r="K737">
        <v>0</v>
      </c>
      <c r="M737">
        <v>0</v>
      </c>
      <c r="O737">
        <v>0</v>
      </c>
    </row>
    <row r="738" spans="3:18" x14ac:dyDescent="0.3">
      <c r="C738" t="s">
        <v>364</v>
      </c>
      <c r="D738" t="s">
        <v>366</v>
      </c>
      <c r="E738">
        <v>2240006</v>
      </c>
      <c r="H738" t="s">
        <v>996</v>
      </c>
      <c r="K738">
        <v>0</v>
      </c>
      <c r="M738">
        <v>0</v>
      </c>
      <c r="O738">
        <v>0</v>
      </c>
    </row>
    <row r="739" spans="3:18" x14ac:dyDescent="0.3">
      <c r="C739" t="s">
        <v>364</v>
      </c>
      <c r="D739" t="s">
        <v>366</v>
      </c>
      <c r="E739">
        <v>2242051</v>
      </c>
      <c r="H739" t="s">
        <v>997</v>
      </c>
      <c r="K739">
        <v>0</v>
      </c>
      <c r="M739">
        <v>0</v>
      </c>
      <c r="O739">
        <v>0</v>
      </c>
    </row>
    <row r="740" spans="3:18" x14ac:dyDescent="0.3">
      <c r="C740" t="s">
        <v>364</v>
      </c>
      <c r="D740" t="s">
        <v>366</v>
      </c>
      <c r="E740">
        <v>2242052</v>
      </c>
      <c r="H740" t="s">
        <v>997</v>
      </c>
      <c r="K740">
        <v>0</v>
      </c>
      <c r="M740">
        <v>0</v>
      </c>
      <c r="O740">
        <v>0</v>
      </c>
    </row>
    <row r="741" spans="3:18" x14ac:dyDescent="0.3">
      <c r="C741" t="s">
        <v>364</v>
      </c>
      <c r="D741" t="s">
        <v>366</v>
      </c>
      <c r="E741">
        <v>2242053</v>
      </c>
      <c r="H741" t="s">
        <v>997</v>
      </c>
      <c r="K741">
        <v>0</v>
      </c>
      <c r="M741">
        <v>0</v>
      </c>
      <c r="O741">
        <v>0</v>
      </c>
    </row>
    <row r="742" spans="3:18" x14ac:dyDescent="0.3">
      <c r="C742" t="s">
        <v>364</v>
      </c>
      <c r="D742" t="s">
        <v>366</v>
      </c>
      <c r="E742">
        <v>2242054</v>
      </c>
      <c r="H742" t="s">
        <v>997</v>
      </c>
      <c r="K742">
        <v>0</v>
      </c>
      <c r="M742">
        <v>0</v>
      </c>
      <c r="O742">
        <v>0</v>
      </c>
    </row>
    <row r="743" spans="3:18" x14ac:dyDescent="0.3">
      <c r="C743" t="s">
        <v>364</v>
      </c>
      <c r="D743" t="s">
        <v>366</v>
      </c>
      <c r="E743">
        <v>2242055</v>
      </c>
      <c r="H743" t="s">
        <v>997</v>
      </c>
      <c r="K743">
        <v>0</v>
      </c>
      <c r="M743">
        <v>0</v>
      </c>
      <c r="O743">
        <v>0</v>
      </c>
    </row>
    <row r="744" spans="3:18" x14ac:dyDescent="0.3">
      <c r="C744" t="s">
        <v>364</v>
      </c>
      <c r="D744" t="s">
        <v>366</v>
      </c>
      <c r="E744">
        <v>2242056</v>
      </c>
      <c r="H744" t="s">
        <v>997</v>
      </c>
      <c r="K744">
        <v>0</v>
      </c>
      <c r="M744">
        <v>0</v>
      </c>
      <c r="O744">
        <v>0</v>
      </c>
    </row>
    <row r="745" spans="3:18" x14ac:dyDescent="0.3">
      <c r="C745" t="s">
        <v>364</v>
      </c>
      <c r="D745" t="s">
        <v>366</v>
      </c>
      <c r="E745">
        <v>2242057</v>
      </c>
      <c r="H745" t="s">
        <v>997</v>
      </c>
      <c r="K745">
        <v>0</v>
      </c>
      <c r="M745">
        <v>0</v>
      </c>
      <c r="O745">
        <v>0</v>
      </c>
    </row>
    <row r="746" spans="3:18" x14ac:dyDescent="0.3">
      <c r="E746" t="s">
        <v>998</v>
      </c>
      <c r="K746" s="37">
        <v>-3727244.55</v>
      </c>
      <c r="M746" s="37">
        <v>-6873604.7999999998</v>
      </c>
      <c r="O746" s="37">
        <v>3146360.25</v>
      </c>
      <c r="Q746">
        <v>45.8</v>
      </c>
      <c r="R746" t="s">
        <v>438</v>
      </c>
    </row>
    <row r="747" spans="3:18" x14ac:dyDescent="0.3">
      <c r="C747" t="s">
        <v>364</v>
      </c>
      <c r="D747" t="s">
        <v>366</v>
      </c>
      <c r="E747">
        <v>2205000</v>
      </c>
      <c r="H747" t="s">
        <v>999</v>
      </c>
      <c r="K747">
        <v>0</v>
      </c>
      <c r="M747">
        <v>0</v>
      </c>
      <c r="O747">
        <v>0</v>
      </c>
    </row>
    <row r="748" spans="3:18" x14ac:dyDescent="0.3">
      <c r="C748" t="s">
        <v>364</v>
      </c>
      <c r="D748" t="s">
        <v>366</v>
      </c>
      <c r="E748">
        <v>2205001</v>
      </c>
      <c r="H748" t="s">
        <v>1000</v>
      </c>
      <c r="K748">
        <v>0</v>
      </c>
      <c r="M748">
        <v>0</v>
      </c>
      <c r="O748">
        <v>0</v>
      </c>
    </row>
    <row r="749" spans="3:18" x14ac:dyDescent="0.3">
      <c r="C749" t="s">
        <v>364</v>
      </c>
      <c r="D749" t="s">
        <v>366</v>
      </c>
      <c r="E749">
        <v>2205002</v>
      </c>
      <c r="H749" t="s">
        <v>1001</v>
      </c>
      <c r="K749">
        <v>0</v>
      </c>
      <c r="M749">
        <v>0</v>
      </c>
      <c r="O749">
        <v>0</v>
      </c>
    </row>
    <row r="750" spans="3:18" x14ac:dyDescent="0.3">
      <c r="C750" t="s">
        <v>364</v>
      </c>
      <c r="D750" t="s">
        <v>366</v>
      </c>
      <c r="E750">
        <v>2205003</v>
      </c>
      <c r="H750" t="s">
        <v>1002</v>
      </c>
      <c r="K750">
        <v>0</v>
      </c>
      <c r="M750">
        <v>0</v>
      </c>
      <c r="O750">
        <v>0</v>
      </c>
    </row>
    <row r="751" spans="3:18" x14ac:dyDescent="0.3">
      <c r="C751" t="s">
        <v>364</v>
      </c>
      <c r="D751" t="s">
        <v>366</v>
      </c>
      <c r="E751">
        <v>2205004</v>
      </c>
      <c r="H751" t="s">
        <v>1003</v>
      </c>
      <c r="K751">
        <v>0</v>
      </c>
      <c r="M751">
        <v>0</v>
      </c>
      <c r="O751">
        <v>0</v>
      </c>
    </row>
    <row r="752" spans="3:18" x14ac:dyDescent="0.3">
      <c r="C752" t="s">
        <v>364</v>
      </c>
      <c r="D752" t="s">
        <v>366</v>
      </c>
      <c r="E752">
        <v>2205005</v>
      </c>
      <c r="H752" t="s">
        <v>1004</v>
      </c>
      <c r="K752">
        <v>0</v>
      </c>
      <c r="M752">
        <v>0</v>
      </c>
      <c r="O752">
        <v>0</v>
      </c>
    </row>
    <row r="753" spans="3:18" x14ac:dyDescent="0.3">
      <c r="C753" t="s">
        <v>364</v>
      </c>
      <c r="D753" t="s">
        <v>366</v>
      </c>
      <c r="E753">
        <v>2205006</v>
      </c>
      <c r="H753" t="s">
        <v>1005</v>
      </c>
      <c r="K753">
        <v>0</v>
      </c>
      <c r="M753">
        <v>0</v>
      </c>
      <c r="O753">
        <v>0</v>
      </c>
    </row>
    <row r="754" spans="3:18" x14ac:dyDescent="0.3">
      <c r="C754" t="s">
        <v>364</v>
      </c>
      <c r="D754" t="s">
        <v>366</v>
      </c>
      <c r="E754">
        <v>2205007</v>
      </c>
      <c r="H754" t="s">
        <v>1006</v>
      </c>
      <c r="K754">
        <v>0</v>
      </c>
      <c r="M754">
        <v>0</v>
      </c>
      <c r="O754">
        <v>0</v>
      </c>
    </row>
    <row r="755" spans="3:18" x14ac:dyDescent="0.3">
      <c r="C755" t="s">
        <v>364</v>
      </c>
      <c r="D755" t="s">
        <v>366</v>
      </c>
      <c r="E755">
        <v>2205008</v>
      </c>
      <c r="H755" t="s">
        <v>1007</v>
      </c>
      <c r="K755">
        <v>0</v>
      </c>
      <c r="M755">
        <v>0</v>
      </c>
      <c r="O755">
        <v>0</v>
      </c>
    </row>
    <row r="756" spans="3:18" x14ac:dyDescent="0.3">
      <c r="C756" t="s">
        <v>364</v>
      </c>
      <c r="D756" t="s">
        <v>366</v>
      </c>
      <c r="E756">
        <v>2205009</v>
      </c>
      <c r="H756" t="s">
        <v>1008</v>
      </c>
      <c r="K756">
        <v>0</v>
      </c>
      <c r="M756">
        <v>0</v>
      </c>
      <c r="O756">
        <v>0</v>
      </c>
    </row>
    <row r="757" spans="3:18" x14ac:dyDescent="0.3">
      <c r="E757" t="s">
        <v>1009</v>
      </c>
      <c r="K757">
        <v>0</v>
      </c>
      <c r="M757">
        <v>0</v>
      </c>
      <c r="O757">
        <v>0</v>
      </c>
      <c r="R757" t="s">
        <v>438</v>
      </c>
    </row>
    <row r="758" spans="3:18" x14ac:dyDescent="0.3">
      <c r="C758" t="s">
        <v>364</v>
      </c>
      <c r="D758" t="s">
        <v>366</v>
      </c>
      <c r="E758">
        <v>210801</v>
      </c>
      <c r="H758" t="s">
        <v>1010</v>
      </c>
      <c r="K758">
        <v>0</v>
      </c>
      <c r="M758">
        <v>0</v>
      </c>
      <c r="O758">
        <v>0</v>
      </c>
    </row>
    <row r="759" spans="3:18" x14ac:dyDescent="0.3">
      <c r="C759" t="s">
        <v>364</v>
      </c>
      <c r="D759" t="s">
        <v>366</v>
      </c>
      <c r="E759">
        <v>2210801</v>
      </c>
      <c r="H759" t="s">
        <v>1010</v>
      </c>
      <c r="K759" s="37">
        <v>-255723535.03</v>
      </c>
      <c r="M759" s="37">
        <v>-257622208.52000001</v>
      </c>
      <c r="O759" s="37">
        <v>1898673.49</v>
      </c>
      <c r="Q759">
        <v>0.7</v>
      </c>
    </row>
    <row r="760" spans="3:18" x14ac:dyDescent="0.3">
      <c r="C760" t="s">
        <v>364</v>
      </c>
      <c r="D760" t="s">
        <v>366</v>
      </c>
      <c r="E760">
        <v>2210802</v>
      </c>
      <c r="H760" t="s">
        <v>1011</v>
      </c>
      <c r="K760">
        <v>0</v>
      </c>
      <c r="M760">
        <v>0</v>
      </c>
      <c r="O760">
        <v>0</v>
      </c>
    </row>
    <row r="761" spans="3:18" x14ac:dyDescent="0.3">
      <c r="C761" t="s">
        <v>364</v>
      </c>
      <c r="D761" t="s">
        <v>366</v>
      </c>
      <c r="E761">
        <v>2210804</v>
      </c>
      <c r="H761" t="s">
        <v>1012</v>
      </c>
      <c r="K761">
        <v>0</v>
      </c>
      <c r="M761">
        <v>0</v>
      </c>
      <c r="O761">
        <v>0</v>
      </c>
    </row>
    <row r="762" spans="3:18" x14ac:dyDescent="0.3">
      <c r="C762" t="s">
        <v>364</v>
      </c>
      <c r="D762" t="s">
        <v>366</v>
      </c>
      <c r="E762">
        <v>2210805</v>
      </c>
      <c r="H762" t="s">
        <v>1013</v>
      </c>
      <c r="K762">
        <v>0</v>
      </c>
      <c r="M762">
        <v>0</v>
      </c>
      <c r="O762">
        <v>0</v>
      </c>
    </row>
    <row r="763" spans="3:18" x14ac:dyDescent="0.3">
      <c r="K763" s="37">
        <v>-255723535.03</v>
      </c>
      <c r="M763" s="37">
        <v>-257622208.52000001</v>
      </c>
      <c r="O763" s="37">
        <v>1898673.49</v>
      </c>
      <c r="Q763">
        <v>0.7</v>
      </c>
      <c r="R763" t="s">
        <v>438</v>
      </c>
    </row>
    <row r="764" spans="3:18" x14ac:dyDescent="0.3">
      <c r="C764" t="s">
        <v>364</v>
      </c>
      <c r="D764" t="s">
        <v>366</v>
      </c>
      <c r="E764">
        <v>2210806</v>
      </c>
      <c r="H764" t="s">
        <v>1014</v>
      </c>
      <c r="K764" s="37">
        <v>-14371002.09</v>
      </c>
      <c r="M764" s="37">
        <v>-16594560.119999999</v>
      </c>
      <c r="O764" s="37">
        <v>2223558.0299999998</v>
      </c>
      <c r="Q764">
        <v>13.4</v>
      </c>
    </row>
    <row r="765" spans="3:18" x14ac:dyDescent="0.3">
      <c r="C765" t="s">
        <v>364</v>
      </c>
      <c r="D765" t="s">
        <v>366</v>
      </c>
      <c r="E765">
        <v>2210807</v>
      </c>
      <c r="H765" t="s">
        <v>1015</v>
      </c>
      <c r="K765" s="37">
        <v>-558225.55000000005</v>
      </c>
      <c r="M765" s="37">
        <v>-496491.29</v>
      </c>
      <c r="O765" s="37">
        <v>-61734.26</v>
      </c>
      <c r="Q765">
        <v>-12.4</v>
      </c>
    </row>
    <row r="766" spans="3:18" x14ac:dyDescent="0.3">
      <c r="C766" t="s">
        <v>364</v>
      </c>
      <c r="D766" t="s">
        <v>366</v>
      </c>
      <c r="E766">
        <v>2210808</v>
      </c>
      <c r="H766" t="s">
        <v>1016</v>
      </c>
      <c r="K766">
        <v>0</v>
      </c>
      <c r="M766">
        <v>0</v>
      </c>
      <c r="O766">
        <v>0</v>
      </c>
    </row>
    <row r="767" spans="3:18" x14ac:dyDescent="0.3">
      <c r="E767" t="s">
        <v>1017</v>
      </c>
      <c r="K767" s="37">
        <v>-14929227.640000001</v>
      </c>
      <c r="M767" s="37">
        <v>-17091051.41</v>
      </c>
      <c r="O767" s="37">
        <v>2161823.77</v>
      </c>
      <c r="Q767">
        <v>12.6</v>
      </c>
      <c r="R767" t="s">
        <v>438</v>
      </c>
    </row>
    <row r="768" spans="3:18" x14ac:dyDescent="0.3">
      <c r="C768" t="s">
        <v>364</v>
      </c>
      <c r="D768" t="s">
        <v>366</v>
      </c>
      <c r="E768">
        <v>210700</v>
      </c>
      <c r="H768" t="s">
        <v>1018</v>
      </c>
      <c r="K768">
        <v>0</v>
      </c>
      <c r="M768">
        <v>0</v>
      </c>
      <c r="O768">
        <v>0</v>
      </c>
    </row>
    <row r="769" spans="3:18" x14ac:dyDescent="0.3">
      <c r="C769" t="s">
        <v>364</v>
      </c>
      <c r="D769" t="s">
        <v>366</v>
      </c>
      <c r="E769">
        <v>210701</v>
      </c>
      <c r="H769" t="s">
        <v>1018</v>
      </c>
      <c r="K769">
        <v>0</v>
      </c>
      <c r="M769">
        <v>0</v>
      </c>
      <c r="O769">
        <v>0</v>
      </c>
    </row>
    <row r="770" spans="3:18" x14ac:dyDescent="0.3">
      <c r="E770" t="s">
        <v>1019</v>
      </c>
      <c r="K770">
        <v>0</v>
      </c>
      <c r="M770">
        <v>0</v>
      </c>
      <c r="O770">
        <v>0</v>
      </c>
      <c r="R770" t="s">
        <v>438</v>
      </c>
    </row>
    <row r="771" spans="3:18" x14ac:dyDescent="0.3">
      <c r="C771" t="s">
        <v>364</v>
      </c>
      <c r="D771" t="s">
        <v>366</v>
      </c>
      <c r="E771">
        <v>210600</v>
      </c>
      <c r="H771" t="s">
        <v>1020</v>
      </c>
      <c r="K771">
        <v>0</v>
      </c>
      <c r="M771">
        <v>0</v>
      </c>
      <c r="O771">
        <v>0</v>
      </c>
    </row>
    <row r="772" spans="3:18" x14ac:dyDescent="0.3">
      <c r="C772" t="s">
        <v>364</v>
      </c>
      <c r="D772" t="s">
        <v>366</v>
      </c>
      <c r="E772">
        <v>210601</v>
      </c>
      <c r="H772" t="s">
        <v>1021</v>
      </c>
      <c r="K772">
        <v>0</v>
      </c>
      <c r="M772">
        <v>0</v>
      </c>
      <c r="O772">
        <v>0</v>
      </c>
    </row>
    <row r="773" spans="3:18" x14ac:dyDescent="0.3">
      <c r="C773" t="s">
        <v>364</v>
      </c>
      <c r="D773" t="s">
        <v>366</v>
      </c>
      <c r="E773">
        <v>2210600</v>
      </c>
      <c r="H773" t="s">
        <v>1022</v>
      </c>
      <c r="K773">
        <v>0</v>
      </c>
      <c r="M773">
        <v>0</v>
      </c>
      <c r="O773">
        <v>0</v>
      </c>
    </row>
    <row r="774" spans="3:18" x14ac:dyDescent="0.3">
      <c r="C774" t="s">
        <v>364</v>
      </c>
      <c r="D774" t="s">
        <v>366</v>
      </c>
      <c r="E774">
        <v>2210601</v>
      </c>
      <c r="H774" t="s">
        <v>1023</v>
      </c>
      <c r="K774">
        <v>0</v>
      </c>
      <c r="M774">
        <v>0</v>
      </c>
      <c r="O774">
        <v>0</v>
      </c>
    </row>
    <row r="775" spans="3:18" x14ac:dyDescent="0.3">
      <c r="C775" t="s">
        <v>364</v>
      </c>
      <c r="D775" t="s">
        <v>366</v>
      </c>
      <c r="E775">
        <v>2210603</v>
      </c>
      <c r="H775" t="s">
        <v>1024</v>
      </c>
      <c r="K775" s="37">
        <v>-62395459.68</v>
      </c>
      <c r="M775" s="37">
        <v>-52813265.960000001</v>
      </c>
      <c r="O775" s="37">
        <v>-9582193.7200000007</v>
      </c>
      <c r="Q775">
        <v>-18.100000000000001</v>
      </c>
    </row>
    <row r="776" spans="3:18" x14ac:dyDescent="0.3">
      <c r="C776" t="s">
        <v>364</v>
      </c>
      <c r="D776" t="s">
        <v>366</v>
      </c>
      <c r="E776">
        <v>2210604</v>
      </c>
      <c r="H776" t="s">
        <v>1025</v>
      </c>
      <c r="K776" s="37">
        <v>-18663191.690000001</v>
      </c>
      <c r="M776" s="37">
        <v>-18931339.82</v>
      </c>
      <c r="O776" s="37">
        <v>268148.13</v>
      </c>
      <c r="Q776">
        <v>1.4</v>
      </c>
    </row>
    <row r="777" spans="3:18" x14ac:dyDescent="0.3">
      <c r="E777" t="s">
        <v>1026</v>
      </c>
      <c r="K777" s="37">
        <v>-81058651.370000005</v>
      </c>
      <c r="M777" s="37">
        <v>-71744605.780000001</v>
      </c>
      <c r="O777" s="37">
        <v>-9314045.5899999999</v>
      </c>
      <c r="Q777">
        <v>-13</v>
      </c>
      <c r="R777" t="s">
        <v>438</v>
      </c>
    </row>
    <row r="778" spans="3:18" x14ac:dyDescent="0.3">
      <c r="C778" t="s">
        <v>364</v>
      </c>
      <c r="D778" t="s">
        <v>366</v>
      </c>
      <c r="E778">
        <v>140600</v>
      </c>
      <c r="H778" t="s">
        <v>1027</v>
      </c>
      <c r="K778">
        <v>0</v>
      </c>
      <c r="M778">
        <v>0</v>
      </c>
      <c r="O778">
        <v>0</v>
      </c>
    </row>
    <row r="779" spans="3:18" x14ac:dyDescent="0.3">
      <c r="C779" t="s">
        <v>364</v>
      </c>
      <c r="D779" t="s">
        <v>366</v>
      </c>
      <c r="E779">
        <v>140601</v>
      </c>
      <c r="H779" t="s">
        <v>1028</v>
      </c>
      <c r="K779">
        <v>0</v>
      </c>
      <c r="M779">
        <v>0</v>
      </c>
      <c r="O779">
        <v>0</v>
      </c>
    </row>
    <row r="780" spans="3:18" x14ac:dyDescent="0.3">
      <c r="C780" t="s">
        <v>364</v>
      </c>
      <c r="D780" t="s">
        <v>366</v>
      </c>
      <c r="E780">
        <v>210410</v>
      </c>
      <c r="H780" t="s">
        <v>1029</v>
      </c>
      <c r="K780">
        <v>0</v>
      </c>
      <c r="M780">
        <v>0</v>
      </c>
      <c r="O780">
        <v>0</v>
      </c>
    </row>
    <row r="781" spans="3:18" x14ac:dyDescent="0.3">
      <c r="C781" t="s">
        <v>364</v>
      </c>
      <c r="D781" t="s">
        <v>366</v>
      </c>
      <c r="E781">
        <v>210420</v>
      </c>
      <c r="H781" t="s">
        <v>1030</v>
      </c>
      <c r="K781">
        <v>0</v>
      </c>
      <c r="M781">
        <v>0</v>
      </c>
      <c r="O781">
        <v>0</v>
      </c>
    </row>
    <row r="782" spans="3:18" x14ac:dyDescent="0.3">
      <c r="C782" t="s">
        <v>364</v>
      </c>
      <c r="D782" t="s">
        <v>366</v>
      </c>
      <c r="E782">
        <v>210421</v>
      </c>
      <c r="H782" t="s">
        <v>1031</v>
      </c>
      <c r="K782">
        <v>0</v>
      </c>
      <c r="M782">
        <v>0</v>
      </c>
      <c r="O782">
        <v>0</v>
      </c>
    </row>
    <row r="783" spans="3:18" x14ac:dyDescent="0.3">
      <c r="C783" t="s">
        <v>364</v>
      </c>
      <c r="D783" t="s">
        <v>366</v>
      </c>
      <c r="E783">
        <v>2210410</v>
      </c>
      <c r="H783" t="s">
        <v>1032</v>
      </c>
      <c r="K783" s="37">
        <v>-671000</v>
      </c>
      <c r="M783" s="37">
        <v>-671000</v>
      </c>
      <c r="O783">
        <v>0</v>
      </c>
    </row>
    <row r="784" spans="3:18" x14ac:dyDescent="0.3">
      <c r="E784" t="s">
        <v>1033</v>
      </c>
      <c r="K784" s="37">
        <v>-671000</v>
      </c>
      <c r="M784" s="37">
        <v>-671000</v>
      </c>
      <c r="O784">
        <v>0</v>
      </c>
      <c r="R784" t="s">
        <v>438</v>
      </c>
    </row>
    <row r="785" spans="3:18" x14ac:dyDescent="0.3">
      <c r="C785" t="s">
        <v>364</v>
      </c>
      <c r="D785" t="s">
        <v>366</v>
      </c>
      <c r="E785">
        <v>210400</v>
      </c>
      <c r="H785" t="s">
        <v>1034</v>
      </c>
      <c r="K785">
        <v>0</v>
      </c>
      <c r="M785">
        <v>0</v>
      </c>
      <c r="O785">
        <v>0</v>
      </c>
    </row>
    <row r="786" spans="3:18" x14ac:dyDescent="0.3">
      <c r="C786" t="s">
        <v>364</v>
      </c>
      <c r="D786" t="s">
        <v>366</v>
      </c>
      <c r="E786">
        <v>2210400</v>
      </c>
      <c r="H786" t="s">
        <v>1035</v>
      </c>
      <c r="K786">
        <v>0</v>
      </c>
      <c r="M786">
        <v>0</v>
      </c>
      <c r="O786">
        <v>0</v>
      </c>
    </row>
    <row r="787" spans="3:18" x14ac:dyDescent="0.3">
      <c r="E787" t="s">
        <v>1036</v>
      </c>
      <c r="K787">
        <v>0</v>
      </c>
      <c r="M787">
        <v>0</v>
      </c>
      <c r="O787">
        <v>0</v>
      </c>
      <c r="R787" t="s">
        <v>438</v>
      </c>
    </row>
    <row r="788" spans="3:18" x14ac:dyDescent="0.3">
      <c r="C788" t="s">
        <v>364</v>
      </c>
      <c r="D788" t="s">
        <v>366</v>
      </c>
      <c r="E788">
        <v>210500</v>
      </c>
      <c r="H788" t="s">
        <v>1037</v>
      </c>
      <c r="K788">
        <v>0</v>
      </c>
      <c r="M788">
        <v>0</v>
      </c>
      <c r="O788">
        <v>0</v>
      </c>
    </row>
    <row r="789" spans="3:18" x14ac:dyDescent="0.3">
      <c r="C789" t="s">
        <v>364</v>
      </c>
      <c r="D789" t="s">
        <v>366</v>
      </c>
      <c r="E789">
        <v>210501</v>
      </c>
      <c r="H789" t="s">
        <v>1037</v>
      </c>
      <c r="K789">
        <v>0</v>
      </c>
      <c r="M789">
        <v>0</v>
      </c>
      <c r="O789">
        <v>0</v>
      </c>
    </row>
    <row r="790" spans="3:18" x14ac:dyDescent="0.3">
      <c r="E790" t="s">
        <v>1038</v>
      </c>
      <c r="K790">
        <v>0</v>
      </c>
      <c r="M790">
        <v>0</v>
      </c>
      <c r="O790">
        <v>0</v>
      </c>
      <c r="R790" t="s">
        <v>438</v>
      </c>
    </row>
    <row r="791" spans="3:18" x14ac:dyDescent="0.3">
      <c r="C791" t="s">
        <v>364</v>
      </c>
      <c r="D791" t="s">
        <v>366</v>
      </c>
      <c r="E791">
        <v>2210803</v>
      </c>
      <c r="H791" t="s">
        <v>1039</v>
      </c>
      <c r="K791">
        <v>0</v>
      </c>
      <c r="M791">
        <v>0</v>
      </c>
      <c r="O791">
        <v>0</v>
      </c>
    </row>
    <row r="792" spans="3:18" x14ac:dyDescent="0.3">
      <c r="C792" t="s">
        <v>364</v>
      </c>
      <c r="D792" t="s">
        <v>366</v>
      </c>
      <c r="E792">
        <v>2210809</v>
      </c>
      <c r="H792" t="s">
        <v>1040</v>
      </c>
      <c r="K792">
        <v>0</v>
      </c>
      <c r="M792">
        <v>0</v>
      </c>
      <c r="O792">
        <v>0</v>
      </c>
    </row>
    <row r="793" spans="3:18" x14ac:dyDescent="0.3">
      <c r="C793" t="s">
        <v>364</v>
      </c>
      <c r="D793" t="s">
        <v>366</v>
      </c>
      <c r="E793">
        <v>2210810</v>
      </c>
      <c r="H793" t="s">
        <v>1041</v>
      </c>
      <c r="K793">
        <v>0</v>
      </c>
      <c r="M793">
        <v>0</v>
      </c>
      <c r="O793">
        <v>0</v>
      </c>
    </row>
    <row r="794" spans="3:18" x14ac:dyDescent="0.3">
      <c r="C794" t="s">
        <v>364</v>
      </c>
      <c r="D794" t="s">
        <v>366</v>
      </c>
      <c r="E794">
        <v>2210811</v>
      </c>
      <c r="H794" t="s">
        <v>1042</v>
      </c>
      <c r="K794" s="37">
        <v>-363497024.01999998</v>
      </c>
      <c r="M794" s="37">
        <v>-365842694.86000001</v>
      </c>
      <c r="O794" s="37">
        <v>2345670.84</v>
      </c>
      <c r="Q794">
        <v>0.6</v>
      </c>
    </row>
    <row r="795" spans="3:18" x14ac:dyDescent="0.3">
      <c r="E795" t="s">
        <v>1043</v>
      </c>
      <c r="K795" s="37">
        <v>-363497024.01999998</v>
      </c>
      <c r="M795" s="37">
        <v>-365842694.86000001</v>
      </c>
      <c r="O795" s="37">
        <v>2345670.84</v>
      </c>
      <c r="Q795">
        <v>0.6</v>
      </c>
      <c r="R795" t="s">
        <v>438</v>
      </c>
    </row>
    <row r="796" spans="3:18" x14ac:dyDescent="0.3">
      <c r="C796" t="s">
        <v>364</v>
      </c>
      <c r="D796" t="s">
        <v>366</v>
      </c>
      <c r="E796">
        <v>200820</v>
      </c>
      <c r="H796" t="s">
        <v>1044</v>
      </c>
      <c r="K796">
        <v>0</v>
      </c>
      <c r="M796">
        <v>0</v>
      </c>
      <c r="O796">
        <v>0</v>
      </c>
    </row>
    <row r="797" spans="3:18" x14ac:dyDescent="0.3">
      <c r="E797" t="s">
        <v>1045</v>
      </c>
      <c r="K797">
        <v>0</v>
      </c>
      <c r="M797">
        <v>0</v>
      </c>
      <c r="O797">
        <v>0</v>
      </c>
      <c r="R797" t="s">
        <v>438</v>
      </c>
    </row>
    <row r="798" spans="3:18" x14ac:dyDescent="0.3">
      <c r="C798" t="s">
        <v>364</v>
      </c>
      <c r="D798" t="s">
        <v>366</v>
      </c>
      <c r="E798">
        <v>2230200</v>
      </c>
      <c r="H798" t="s">
        <v>732</v>
      </c>
      <c r="K798">
        <v>0</v>
      </c>
      <c r="M798">
        <v>0</v>
      </c>
      <c r="O798">
        <v>0</v>
      </c>
    </row>
    <row r="799" spans="3:18" x14ac:dyDescent="0.3">
      <c r="K799">
        <v>0</v>
      </c>
      <c r="M799">
        <v>0</v>
      </c>
      <c r="O799">
        <v>0</v>
      </c>
      <c r="R799" t="s">
        <v>438</v>
      </c>
    </row>
    <row r="800" spans="3:18" x14ac:dyDescent="0.3">
      <c r="C800" t="s">
        <v>364</v>
      </c>
      <c r="D800" t="s">
        <v>366</v>
      </c>
      <c r="E800">
        <v>200810</v>
      </c>
      <c r="H800" t="s">
        <v>1046</v>
      </c>
      <c r="K800">
        <v>0</v>
      </c>
      <c r="M800">
        <v>0</v>
      </c>
      <c r="O800">
        <v>0</v>
      </c>
    </row>
    <row r="801" spans="3:18" x14ac:dyDescent="0.3">
      <c r="E801" t="s">
        <v>1047</v>
      </c>
      <c r="K801">
        <v>0</v>
      </c>
      <c r="M801">
        <v>0</v>
      </c>
      <c r="O801">
        <v>0</v>
      </c>
      <c r="R801" t="s">
        <v>438</v>
      </c>
    </row>
    <row r="802" spans="3:18" x14ac:dyDescent="0.3">
      <c r="C802" t="s">
        <v>364</v>
      </c>
      <c r="D802" t="s">
        <v>366</v>
      </c>
      <c r="E802">
        <v>200001</v>
      </c>
      <c r="H802" t="s">
        <v>1048</v>
      </c>
      <c r="K802">
        <v>0</v>
      </c>
      <c r="M802">
        <v>0</v>
      </c>
      <c r="O802">
        <v>0</v>
      </c>
    </row>
    <row r="803" spans="3:18" x14ac:dyDescent="0.3">
      <c r="C803" t="s">
        <v>364</v>
      </c>
      <c r="D803" t="s">
        <v>366</v>
      </c>
      <c r="E803">
        <v>200003</v>
      </c>
      <c r="H803" t="s">
        <v>1049</v>
      </c>
      <c r="K803">
        <v>0</v>
      </c>
      <c r="M803">
        <v>0</v>
      </c>
      <c r="O803">
        <v>0</v>
      </c>
    </row>
    <row r="804" spans="3:18" x14ac:dyDescent="0.3">
      <c r="C804" t="s">
        <v>364</v>
      </c>
      <c r="D804" t="s">
        <v>366</v>
      </c>
      <c r="E804">
        <v>200005</v>
      </c>
      <c r="H804" t="s">
        <v>1050</v>
      </c>
      <c r="K804">
        <v>0</v>
      </c>
      <c r="M804">
        <v>0</v>
      </c>
      <c r="O804">
        <v>0</v>
      </c>
    </row>
    <row r="805" spans="3:18" x14ac:dyDescent="0.3">
      <c r="C805" t="s">
        <v>364</v>
      </c>
      <c r="D805" t="s">
        <v>366</v>
      </c>
      <c r="E805">
        <v>200100</v>
      </c>
      <c r="H805" t="s">
        <v>1051</v>
      </c>
      <c r="K805">
        <v>0</v>
      </c>
      <c r="M805">
        <v>0</v>
      </c>
      <c r="O805">
        <v>0</v>
      </c>
    </row>
    <row r="806" spans="3:18" x14ac:dyDescent="0.3">
      <c r="C806" t="s">
        <v>364</v>
      </c>
      <c r="D806" t="s">
        <v>366</v>
      </c>
      <c r="E806">
        <v>200101</v>
      </c>
      <c r="H806" t="s">
        <v>1052</v>
      </c>
      <c r="K806">
        <v>0</v>
      </c>
      <c r="M806">
        <v>0</v>
      </c>
      <c r="O806">
        <v>0</v>
      </c>
    </row>
    <row r="807" spans="3:18" x14ac:dyDescent="0.3">
      <c r="C807" t="s">
        <v>364</v>
      </c>
      <c r="D807" t="s">
        <v>366</v>
      </c>
      <c r="E807">
        <v>200102</v>
      </c>
      <c r="H807" t="s">
        <v>1053</v>
      </c>
      <c r="K807">
        <v>0</v>
      </c>
      <c r="M807">
        <v>0</v>
      </c>
      <c r="O807">
        <v>0</v>
      </c>
    </row>
    <row r="808" spans="3:18" x14ac:dyDescent="0.3">
      <c r="C808" t="s">
        <v>364</v>
      </c>
      <c r="D808" t="s">
        <v>366</v>
      </c>
      <c r="E808">
        <v>200103</v>
      </c>
      <c r="H808" t="s">
        <v>1054</v>
      </c>
      <c r="K808">
        <v>0</v>
      </c>
      <c r="M808">
        <v>0</v>
      </c>
      <c r="O808">
        <v>0</v>
      </c>
    </row>
    <row r="809" spans="3:18" x14ac:dyDescent="0.3">
      <c r="C809" t="s">
        <v>364</v>
      </c>
      <c r="D809" t="s">
        <v>366</v>
      </c>
      <c r="E809">
        <v>200150</v>
      </c>
      <c r="H809" t="s">
        <v>1055</v>
      </c>
      <c r="K809">
        <v>0</v>
      </c>
      <c r="M809">
        <v>0</v>
      </c>
      <c r="O809">
        <v>0</v>
      </c>
    </row>
    <row r="810" spans="3:18" x14ac:dyDescent="0.3">
      <c r="C810" t="s">
        <v>364</v>
      </c>
      <c r="D810" t="s">
        <v>366</v>
      </c>
      <c r="E810">
        <v>200151</v>
      </c>
      <c r="H810" t="s">
        <v>1056</v>
      </c>
      <c r="K810">
        <v>0</v>
      </c>
      <c r="M810">
        <v>0</v>
      </c>
      <c r="O810">
        <v>0</v>
      </c>
    </row>
    <row r="811" spans="3:18" x14ac:dyDescent="0.3">
      <c r="C811" t="s">
        <v>364</v>
      </c>
      <c r="D811" t="s">
        <v>366</v>
      </c>
      <c r="E811">
        <v>200152</v>
      </c>
      <c r="H811" t="s">
        <v>1057</v>
      </c>
      <c r="K811">
        <v>0</v>
      </c>
      <c r="M811">
        <v>0</v>
      </c>
      <c r="O811">
        <v>0</v>
      </c>
    </row>
    <row r="812" spans="3:18" x14ac:dyDescent="0.3">
      <c r="C812" t="s">
        <v>364</v>
      </c>
      <c r="D812" t="s">
        <v>366</v>
      </c>
      <c r="E812">
        <v>200153</v>
      </c>
      <c r="H812" t="s">
        <v>1058</v>
      </c>
      <c r="K812">
        <v>0</v>
      </c>
      <c r="M812">
        <v>0</v>
      </c>
      <c r="O812">
        <v>0</v>
      </c>
    </row>
    <row r="813" spans="3:18" x14ac:dyDescent="0.3">
      <c r="C813" t="s">
        <v>364</v>
      </c>
      <c r="D813" t="s">
        <v>366</v>
      </c>
      <c r="E813">
        <v>200154</v>
      </c>
      <c r="H813" t="s">
        <v>1059</v>
      </c>
      <c r="K813">
        <v>0</v>
      </c>
      <c r="M813">
        <v>0</v>
      </c>
      <c r="O813">
        <v>0</v>
      </c>
    </row>
    <row r="814" spans="3:18" x14ac:dyDescent="0.3">
      <c r="C814" t="s">
        <v>364</v>
      </c>
      <c r="D814" t="s">
        <v>366</v>
      </c>
      <c r="E814">
        <v>200155</v>
      </c>
      <c r="H814" t="s">
        <v>1060</v>
      </c>
      <c r="K814">
        <v>0</v>
      </c>
      <c r="M814">
        <v>0</v>
      </c>
      <c r="O814">
        <v>0</v>
      </c>
    </row>
    <row r="815" spans="3:18" x14ac:dyDescent="0.3">
      <c r="C815" t="s">
        <v>364</v>
      </c>
      <c r="D815" t="s">
        <v>366</v>
      </c>
      <c r="E815">
        <v>200156</v>
      </c>
      <c r="H815" t="s">
        <v>1061</v>
      </c>
      <c r="K815">
        <v>0</v>
      </c>
      <c r="M815">
        <v>0</v>
      </c>
      <c r="O815">
        <v>0</v>
      </c>
    </row>
    <row r="816" spans="3:18" x14ac:dyDescent="0.3">
      <c r="C816" t="s">
        <v>364</v>
      </c>
      <c r="D816" t="s">
        <v>366</v>
      </c>
      <c r="E816">
        <v>200157</v>
      </c>
      <c r="H816" t="s">
        <v>1062</v>
      </c>
      <c r="K816">
        <v>0</v>
      </c>
      <c r="M816">
        <v>0</v>
      </c>
      <c r="O816">
        <v>0</v>
      </c>
    </row>
    <row r="817" spans="3:15" x14ac:dyDescent="0.3">
      <c r="C817" t="s">
        <v>364</v>
      </c>
      <c r="D817" t="s">
        <v>366</v>
      </c>
      <c r="E817">
        <v>200158</v>
      </c>
      <c r="H817" t="s">
        <v>1063</v>
      </c>
      <c r="K817">
        <v>0</v>
      </c>
      <c r="M817">
        <v>0</v>
      </c>
      <c r="O817">
        <v>0</v>
      </c>
    </row>
    <row r="818" spans="3:15" x14ac:dyDescent="0.3">
      <c r="C818" t="s">
        <v>364</v>
      </c>
      <c r="D818" t="s">
        <v>366</v>
      </c>
      <c r="E818">
        <v>200159</v>
      </c>
      <c r="H818" t="s">
        <v>1064</v>
      </c>
      <c r="K818">
        <v>0</v>
      </c>
      <c r="M818">
        <v>0</v>
      </c>
      <c r="O818">
        <v>0</v>
      </c>
    </row>
    <row r="819" spans="3:15" x14ac:dyDescent="0.3">
      <c r="C819" t="s">
        <v>364</v>
      </c>
      <c r="D819" t="s">
        <v>366</v>
      </c>
      <c r="E819">
        <v>200160</v>
      </c>
      <c r="H819" t="s">
        <v>1065</v>
      </c>
      <c r="K819">
        <v>0</v>
      </c>
      <c r="M819">
        <v>0</v>
      </c>
      <c r="O819">
        <v>0</v>
      </c>
    </row>
    <row r="820" spans="3:15" x14ac:dyDescent="0.3">
      <c r="C820" t="s">
        <v>364</v>
      </c>
      <c r="D820" t="s">
        <v>366</v>
      </c>
      <c r="E820">
        <v>200161</v>
      </c>
      <c r="H820" t="s">
        <v>1065</v>
      </c>
      <c r="K820">
        <v>0</v>
      </c>
      <c r="M820">
        <v>0</v>
      </c>
      <c r="O820">
        <v>0</v>
      </c>
    </row>
    <row r="821" spans="3:15" x14ac:dyDescent="0.3">
      <c r="C821" t="s">
        <v>364</v>
      </c>
      <c r="D821" t="s">
        <v>366</v>
      </c>
      <c r="E821">
        <v>200162</v>
      </c>
      <c r="H821" t="s">
        <v>1066</v>
      </c>
      <c r="K821">
        <v>0</v>
      </c>
      <c r="M821">
        <v>0</v>
      </c>
      <c r="O821">
        <v>0</v>
      </c>
    </row>
    <row r="822" spans="3:15" x14ac:dyDescent="0.3">
      <c r="C822" t="s">
        <v>364</v>
      </c>
      <c r="D822" t="s">
        <v>366</v>
      </c>
      <c r="E822">
        <v>200170</v>
      </c>
      <c r="H822" t="s">
        <v>1055</v>
      </c>
      <c r="K822">
        <v>0</v>
      </c>
      <c r="M822">
        <v>0</v>
      </c>
      <c r="O822">
        <v>0</v>
      </c>
    </row>
    <row r="823" spans="3:15" x14ac:dyDescent="0.3">
      <c r="C823" t="s">
        <v>364</v>
      </c>
      <c r="D823" t="s">
        <v>366</v>
      </c>
      <c r="E823">
        <v>200171</v>
      </c>
      <c r="H823" t="s">
        <v>1056</v>
      </c>
      <c r="K823">
        <v>0</v>
      </c>
      <c r="M823">
        <v>0</v>
      </c>
      <c r="O823">
        <v>0</v>
      </c>
    </row>
    <row r="824" spans="3:15" x14ac:dyDescent="0.3">
      <c r="C824" t="s">
        <v>364</v>
      </c>
      <c r="D824" t="s">
        <v>366</v>
      </c>
      <c r="E824">
        <v>200172</v>
      </c>
      <c r="H824" t="s">
        <v>1057</v>
      </c>
      <c r="K824">
        <v>0</v>
      </c>
      <c r="M824">
        <v>0</v>
      </c>
      <c r="O824">
        <v>0</v>
      </c>
    </row>
    <row r="825" spans="3:15" x14ac:dyDescent="0.3">
      <c r="C825" t="s">
        <v>364</v>
      </c>
      <c r="D825" t="s">
        <v>366</v>
      </c>
      <c r="E825">
        <v>200173</v>
      </c>
      <c r="H825" t="s">
        <v>1058</v>
      </c>
      <c r="K825">
        <v>0</v>
      </c>
      <c r="M825">
        <v>0</v>
      </c>
      <c r="O825">
        <v>0</v>
      </c>
    </row>
    <row r="826" spans="3:15" x14ac:dyDescent="0.3">
      <c r="C826" t="s">
        <v>364</v>
      </c>
      <c r="D826" t="s">
        <v>366</v>
      </c>
      <c r="E826">
        <v>200174</v>
      </c>
      <c r="H826" t="s">
        <v>1067</v>
      </c>
      <c r="K826">
        <v>0</v>
      </c>
      <c r="M826">
        <v>0</v>
      </c>
      <c r="O826">
        <v>0</v>
      </c>
    </row>
    <row r="827" spans="3:15" x14ac:dyDescent="0.3">
      <c r="C827" t="s">
        <v>364</v>
      </c>
      <c r="D827" t="s">
        <v>366</v>
      </c>
      <c r="E827">
        <v>200175</v>
      </c>
      <c r="H827" t="s">
        <v>1060</v>
      </c>
      <c r="K827">
        <v>0</v>
      </c>
      <c r="M827">
        <v>0</v>
      </c>
      <c r="O827">
        <v>0</v>
      </c>
    </row>
    <row r="828" spans="3:15" x14ac:dyDescent="0.3">
      <c r="C828" t="s">
        <v>364</v>
      </c>
      <c r="D828" t="s">
        <v>366</v>
      </c>
      <c r="E828">
        <v>200176</v>
      </c>
      <c r="H828" t="s">
        <v>1061</v>
      </c>
      <c r="K828">
        <v>0</v>
      </c>
      <c r="M828">
        <v>0</v>
      </c>
      <c r="O828">
        <v>0</v>
      </c>
    </row>
    <row r="829" spans="3:15" x14ac:dyDescent="0.3">
      <c r="C829" t="s">
        <v>364</v>
      </c>
      <c r="D829" t="s">
        <v>366</v>
      </c>
      <c r="E829">
        <v>200177</v>
      </c>
      <c r="H829" t="s">
        <v>1062</v>
      </c>
      <c r="K829">
        <v>0</v>
      </c>
      <c r="M829">
        <v>0</v>
      </c>
      <c r="O829">
        <v>0</v>
      </c>
    </row>
    <row r="830" spans="3:15" x14ac:dyDescent="0.3">
      <c r="C830" t="s">
        <v>364</v>
      </c>
      <c r="D830" t="s">
        <v>366</v>
      </c>
      <c r="E830">
        <v>200178</v>
      </c>
      <c r="H830" t="s">
        <v>1063</v>
      </c>
      <c r="K830">
        <v>0</v>
      </c>
      <c r="M830">
        <v>0</v>
      </c>
      <c r="O830">
        <v>0</v>
      </c>
    </row>
    <row r="831" spans="3:15" x14ac:dyDescent="0.3">
      <c r="C831" t="s">
        <v>364</v>
      </c>
      <c r="D831" t="s">
        <v>366</v>
      </c>
      <c r="E831">
        <v>200179</v>
      </c>
      <c r="H831" t="s">
        <v>1064</v>
      </c>
      <c r="K831">
        <v>0</v>
      </c>
      <c r="M831">
        <v>0</v>
      </c>
      <c r="O831">
        <v>0</v>
      </c>
    </row>
    <row r="832" spans="3:15" x14ac:dyDescent="0.3">
      <c r="C832" t="s">
        <v>364</v>
      </c>
      <c r="D832" t="s">
        <v>366</v>
      </c>
      <c r="E832">
        <v>200180</v>
      </c>
      <c r="H832" t="s">
        <v>1065</v>
      </c>
      <c r="K832">
        <v>0</v>
      </c>
      <c r="M832">
        <v>0</v>
      </c>
      <c r="O832">
        <v>0</v>
      </c>
    </row>
    <row r="833" spans="3:15" x14ac:dyDescent="0.3">
      <c r="C833" t="s">
        <v>364</v>
      </c>
      <c r="D833" t="s">
        <v>366</v>
      </c>
      <c r="E833">
        <v>200181</v>
      </c>
      <c r="H833" t="s">
        <v>1065</v>
      </c>
      <c r="K833">
        <v>0</v>
      </c>
      <c r="M833">
        <v>0</v>
      </c>
      <c r="O833">
        <v>0</v>
      </c>
    </row>
    <row r="834" spans="3:15" x14ac:dyDescent="0.3">
      <c r="C834" t="s">
        <v>364</v>
      </c>
      <c r="D834" t="s">
        <v>366</v>
      </c>
      <c r="E834">
        <v>200182</v>
      </c>
      <c r="H834" t="s">
        <v>1066</v>
      </c>
      <c r="K834">
        <v>0</v>
      </c>
      <c r="M834">
        <v>0</v>
      </c>
      <c r="O834">
        <v>0</v>
      </c>
    </row>
    <row r="835" spans="3:15" x14ac:dyDescent="0.3">
      <c r="C835" t="s">
        <v>364</v>
      </c>
      <c r="D835" t="s">
        <v>366</v>
      </c>
      <c r="E835">
        <v>200200</v>
      </c>
      <c r="H835" t="s">
        <v>1068</v>
      </c>
      <c r="K835">
        <v>0</v>
      </c>
      <c r="M835">
        <v>0</v>
      </c>
      <c r="O835">
        <v>0</v>
      </c>
    </row>
    <row r="836" spans="3:15" x14ac:dyDescent="0.3">
      <c r="C836" t="s">
        <v>364</v>
      </c>
      <c r="D836" t="s">
        <v>366</v>
      </c>
      <c r="E836">
        <v>200201</v>
      </c>
      <c r="H836" t="s">
        <v>1069</v>
      </c>
      <c r="K836">
        <v>0</v>
      </c>
      <c r="M836">
        <v>0</v>
      </c>
      <c r="O836">
        <v>0</v>
      </c>
    </row>
    <row r="837" spans="3:15" x14ac:dyDescent="0.3">
      <c r="C837" t="s">
        <v>364</v>
      </c>
      <c r="D837" t="s">
        <v>366</v>
      </c>
      <c r="E837">
        <v>200202</v>
      </c>
      <c r="H837" t="s">
        <v>1070</v>
      </c>
      <c r="K837">
        <v>0</v>
      </c>
      <c r="M837">
        <v>0</v>
      </c>
      <c r="O837">
        <v>0</v>
      </c>
    </row>
    <row r="838" spans="3:15" x14ac:dyDescent="0.3">
      <c r="C838" t="s">
        <v>364</v>
      </c>
      <c r="D838" t="s">
        <v>366</v>
      </c>
      <c r="E838">
        <v>200203</v>
      </c>
      <c r="H838" t="s">
        <v>1071</v>
      </c>
      <c r="K838">
        <v>0</v>
      </c>
      <c r="M838">
        <v>0</v>
      </c>
      <c r="O838">
        <v>0</v>
      </c>
    </row>
    <row r="839" spans="3:15" x14ac:dyDescent="0.3">
      <c r="C839" t="s">
        <v>364</v>
      </c>
      <c r="D839" t="s">
        <v>366</v>
      </c>
      <c r="E839">
        <v>200204</v>
      </c>
      <c r="H839" t="s">
        <v>1072</v>
      </c>
      <c r="K839">
        <v>0</v>
      </c>
      <c r="M839">
        <v>0</v>
      </c>
      <c r="O839">
        <v>0</v>
      </c>
    </row>
    <row r="840" spans="3:15" x14ac:dyDescent="0.3">
      <c r="C840" t="s">
        <v>364</v>
      </c>
      <c r="D840" t="s">
        <v>366</v>
      </c>
      <c r="E840">
        <v>200205</v>
      </c>
      <c r="H840" t="s">
        <v>1073</v>
      </c>
      <c r="K840">
        <v>0</v>
      </c>
      <c r="M840">
        <v>0</v>
      </c>
      <c r="O840">
        <v>0</v>
      </c>
    </row>
    <row r="841" spans="3:15" x14ac:dyDescent="0.3">
      <c r="C841" t="s">
        <v>364</v>
      </c>
      <c r="D841" t="s">
        <v>366</v>
      </c>
      <c r="E841">
        <v>200206</v>
      </c>
      <c r="H841" t="s">
        <v>1074</v>
      </c>
      <c r="K841">
        <v>0</v>
      </c>
      <c r="M841">
        <v>0</v>
      </c>
      <c r="O841">
        <v>0</v>
      </c>
    </row>
    <row r="842" spans="3:15" x14ac:dyDescent="0.3">
      <c r="C842" t="s">
        <v>364</v>
      </c>
      <c r="D842" t="s">
        <v>366</v>
      </c>
      <c r="E842">
        <v>200300</v>
      </c>
      <c r="H842" t="s">
        <v>1075</v>
      </c>
      <c r="K842">
        <v>0</v>
      </c>
      <c r="M842">
        <v>0</v>
      </c>
      <c r="O842">
        <v>0</v>
      </c>
    </row>
    <row r="843" spans="3:15" x14ac:dyDescent="0.3">
      <c r="C843" t="s">
        <v>364</v>
      </c>
      <c r="D843" t="s">
        <v>366</v>
      </c>
      <c r="E843">
        <v>200301</v>
      </c>
      <c r="H843" t="s">
        <v>1076</v>
      </c>
      <c r="K843">
        <v>0</v>
      </c>
      <c r="M843">
        <v>0</v>
      </c>
      <c r="O843">
        <v>0</v>
      </c>
    </row>
    <row r="844" spans="3:15" x14ac:dyDescent="0.3">
      <c r="C844" t="s">
        <v>364</v>
      </c>
      <c r="D844" t="s">
        <v>366</v>
      </c>
      <c r="E844">
        <v>200302</v>
      </c>
      <c r="H844" t="s">
        <v>1075</v>
      </c>
      <c r="K844">
        <v>0</v>
      </c>
      <c r="M844">
        <v>0</v>
      </c>
      <c r="O844">
        <v>0</v>
      </c>
    </row>
    <row r="845" spans="3:15" x14ac:dyDescent="0.3">
      <c r="C845" t="s">
        <v>364</v>
      </c>
      <c r="D845" t="s">
        <v>366</v>
      </c>
      <c r="E845">
        <v>200400</v>
      </c>
      <c r="H845" t="s">
        <v>1077</v>
      </c>
      <c r="K845">
        <v>0</v>
      </c>
      <c r="M845">
        <v>0</v>
      </c>
      <c r="O845">
        <v>0</v>
      </c>
    </row>
    <row r="846" spans="3:15" x14ac:dyDescent="0.3">
      <c r="C846" t="s">
        <v>364</v>
      </c>
      <c r="D846" t="s">
        <v>366</v>
      </c>
      <c r="E846">
        <v>200401</v>
      </c>
      <c r="H846" t="s">
        <v>1078</v>
      </c>
      <c r="K846">
        <v>0</v>
      </c>
      <c r="M846">
        <v>0</v>
      </c>
      <c r="O846">
        <v>0</v>
      </c>
    </row>
    <row r="847" spans="3:15" x14ac:dyDescent="0.3">
      <c r="C847" t="s">
        <v>364</v>
      </c>
      <c r="D847" t="s">
        <v>366</v>
      </c>
      <c r="E847">
        <v>200402</v>
      </c>
      <c r="H847" t="s">
        <v>1079</v>
      </c>
      <c r="K847">
        <v>0</v>
      </c>
      <c r="M847">
        <v>0</v>
      </c>
      <c r="O847">
        <v>0</v>
      </c>
    </row>
    <row r="848" spans="3:15" x14ac:dyDescent="0.3">
      <c r="C848" t="s">
        <v>364</v>
      </c>
      <c r="D848" t="s">
        <v>366</v>
      </c>
      <c r="E848">
        <v>200403</v>
      </c>
      <c r="H848" t="s">
        <v>1080</v>
      </c>
      <c r="K848">
        <v>0</v>
      </c>
      <c r="M848">
        <v>0</v>
      </c>
      <c r="O848">
        <v>0</v>
      </c>
    </row>
    <row r="849" spans="3:15" x14ac:dyDescent="0.3">
      <c r="C849" t="s">
        <v>364</v>
      </c>
      <c r="D849" t="s">
        <v>366</v>
      </c>
      <c r="E849">
        <v>200500</v>
      </c>
      <c r="H849" t="s">
        <v>1081</v>
      </c>
      <c r="K849">
        <v>0</v>
      </c>
      <c r="M849">
        <v>0</v>
      </c>
      <c r="O849">
        <v>0</v>
      </c>
    </row>
    <row r="850" spans="3:15" x14ac:dyDescent="0.3">
      <c r="C850" t="s">
        <v>364</v>
      </c>
      <c r="D850" t="s">
        <v>366</v>
      </c>
      <c r="E850">
        <v>200600</v>
      </c>
      <c r="H850" t="s">
        <v>1082</v>
      </c>
      <c r="K850">
        <v>0</v>
      </c>
      <c r="M850">
        <v>0</v>
      </c>
      <c r="O850">
        <v>0</v>
      </c>
    </row>
    <row r="851" spans="3:15" x14ac:dyDescent="0.3">
      <c r="C851" t="s">
        <v>364</v>
      </c>
      <c r="D851" t="s">
        <v>366</v>
      </c>
      <c r="E851">
        <v>200601</v>
      </c>
      <c r="H851" t="s">
        <v>1083</v>
      </c>
      <c r="K851">
        <v>0</v>
      </c>
      <c r="M851">
        <v>0</v>
      </c>
      <c r="O851">
        <v>0</v>
      </c>
    </row>
    <row r="852" spans="3:15" x14ac:dyDescent="0.3">
      <c r="C852" t="s">
        <v>364</v>
      </c>
      <c r="D852" t="s">
        <v>366</v>
      </c>
      <c r="E852">
        <v>200700</v>
      </c>
      <c r="H852" t="s">
        <v>1084</v>
      </c>
      <c r="K852">
        <v>0</v>
      </c>
      <c r="M852">
        <v>0</v>
      </c>
      <c r="O852">
        <v>0</v>
      </c>
    </row>
    <row r="853" spans="3:15" x14ac:dyDescent="0.3">
      <c r="C853" t="s">
        <v>364</v>
      </c>
      <c r="D853" t="s">
        <v>366</v>
      </c>
      <c r="E853">
        <v>200701</v>
      </c>
      <c r="H853" t="s">
        <v>1085</v>
      </c>
      <c r="K853">
        <v>0</v>
      </c>
      <c r="M853">
        <v>0</v>
      </c>
      <c r="O853">
        <v>0</v>
      </c>
    </row>
    <row r="854" spans="3:15" x14ac:dyDescent="0.3">
      <c r="C854" t="s">
        <v>364</v>
      </c>
      <c r="D854" t="s">
        <v>366</v>
      </c>
      <c r="E854">
        <v>200702</v>
      </c>
      <c r="H854" t="s">
        <v>1086</v>
      </c>
      <c r="K854">
        <v>0</v>
      </c>
      <c r="M854">
        <v>0</v>
      </c>
      <c r="O854">
        <v>0</v>
      </c>
    </row>
    <row r="855" spans="3:15" x14ac:dyDescent="0.3">
      <c r="C855" t="s">
        <v>364</v>
      </c>
      <c r="D855" t="s">
        <v>366</v>
      </c>
      <c r="E855">
        <v>200703</v>
      </c>
      <c r="H855" t="s">
        <v>1087</v>
      </c>
      <c r="K855">
        <v>0</v>
      </c>
      <c r="M855">
        <v>0</v>
      </c>
      <c r="O855">
        <v>0</v>
      </c>
    </row>
    <row r="856" spans="3:15" x14ac:dyDescent="0.3">
      <c r="C856" t="s">
        <v>364</v>
      </c>
      <c r="D856" t="s">
        <v>366</v>
      </c>
      <c r="E856">
        <v>200704</v>
      </c>
      <c r="H856" t="s">
        <v>1088</v>
      </c>
      <c r="K856">
        <v>0</v>
      </c>
      <c r="M856">
        <v>0</v>
      </c>
      <c r="O856">
        <v>0</v>
      </c>
    </row>
    <row r="857" spans="3:15" x14ac:dyDescent="0.3">
      <c r="C857" t="s">
        <v>364</v>
      </c>
      <c r="D857" t="s">
        <v>366</v>
      </c>
      <c r="E857">
        <v>200705</v>
      </c>
      <c r="H857" t="s">
        <v>1089</v>
      </c>
      <c r="K857">
        <v>0</v>
      </c>
      <c r="M857">
        <v>0</v>
      </c>
      <c r="O857">
        <v>0</v>
      </c>
    </row>
    <row r="858" spans="3:15" x14ac:dyDescent="0.3">
      <c r="C858" t="s">
        <v>364</v>
      </c>
      <c r="D858" t="s">
        <v>366</v>
      </c>
      <c r="E858">
        <v>200706</v>
      </c>
      <c r="H858" t="s">
        <v>1090</v>
      </c>
      <c r="K858">
        <v>0</v>
      </c>
      <c r="M858">
        <v>0</v>
      </c>
      <c r="O858">
        <v>0</v>
      </c>
    </row>
    <row r="859" spans="3:15" x14ac:dyDescent="0.3">
      <c r="C859" t="s">
        <v>364</v>
      </c>
      <c r="D859" t="s">
        <v>366</v>
      </c>
      <c r="E859">
        <v>200707</v>
      </c>
      <c r="H859" t="s">
        <v>1091</v>
      </c>
      <c r="K859">
        <v>0</v>
      </c>
      <c r="M859">
        <v>0</v>
      </c>
      <c r="O859">
        <v>0</v>
      </c>
    </row>
    <row r="860" spans="3:15" x14ac:dyDescent="0.3">
      <c r="C860" t="s">
        <v>364</v>
      </c>
      <c r="D860" t="s">
        <v>366</v>
      </c>
      <c r="E860">
        <v>200708</v>
      </c>
      <c r="H860" t="s">
        <v>1092</v>
      </c>
      <c r="K860">
        <v>0</v>
      </c>
      <c r="M860">
        <v>0</v>
      </c>
      <c r="O860">
        <v>0</v>
      </c>
    </row>
    <row r="861" spans="3:15" x14ac:dyDescent="0.3">
      <c r="C861" t="s">
        <v>364</v>
      </c>
      <c r="D861" t="s">
        <v>366</v>
      </c>
      <c r="E861">
        <v>200709</v>
      </c>
      <c r="H861" t="s">
        <v>1093</v>
      </c>
      <c r="K861">
        <v>0</v>
      </c>
      <c r="M861">
        <v>0</v>
      </c>
      <c r="O861">
        <v>0</v>
      </c>
    </row>
    <row r="862" spans="3:15" x14ac:dyDescent="0.3">
      <c r="C862" t="s">
        <v>364</v>
      </c>
      <c r="D862" t="s">
        <v>366</v>
      </c>
      <c r="E862">
        <v>200710</v>
      </c>
      <c r="H862" t="s">
        <v>1094</v>
      </c>
      <c r="K862">
        <v>0</v>
      </c>
      <c r="M862">
        <v>0</v>
      </c>
      <c r="O862">
        <v>0</v>
      </c>
    </row>
    <row r="863" spans="3:15" x14ac:dyDescent="0.3">
      <c r="C863" t="s">
        <v>364</v>
      </c>
      <c r="D863" t="s">
        <v>366</v>
      </c>
      <c r="E863">
        <v>200711</v>
      </c>
      <c r="H863" t="s">
        <v>1095</v>
      </c>
      <c r="K863">
        <v>0</v>
      </c>
      <c r="M863">
        <v>0</v>
      </c>
      <c r="O863">
        <v>0</v>
      </c>
    </row>
    <row r="864" spans="3:15" x14ac:dyDescent="0.3">
      <c r="C864" t="s">
        <v>364</v>
      </c>
      <c r="D864" t="s">
        <v>366</v>
      </c>
      <c r="E864">
        <v>200712</v>
      </c>
      <c r="H864" t="s">
        <v>1096</v>
      </c>
      <c r="K864">
        <v>0</v>
      </c>
      <c r="M864">
        <v>0</v>
      </c>
      <c r="O864">
        <v>0</v>
      </c>
    </row>
    <row r="865" spans="3:15" x14ac:dyDescent="0.3">
      <c r="C865" t="s">
        <v>364</v>
      </c>
      <c r="D865" t="s">
        <v>366</v>
      </c>
      <c r="E865">
        <v>200713</v>
      </c>
      <c r="H865" t="s">
        <v>1097</v>
      </c>
      <c r="K865">
        <v>0</v>
      </c>
      <c r="M865">
        <v>0</v>
      </c>
      <c r="O865">
        <v>0</v>
      </c>
    </row>
    <row r="866" spans="3:15" x14ac:dyDescent="0.3">
      <c r="C866" t="s">
        <v>364</v>
      </c>
      <c r="D866" t="s">
        <v>366</v>
      </c>
      <c r="E866">
        <v>200714</v>
      </c>
      <c r="H866" t="s">
        <v>1098</v>
      </c>
      <c r="K866">
        <v>0</v>
      </c>
      <c r="M866">
        <v>0</v>
      </c>
      <c r="O866">
        <v>0</v>
      </c>
    </row>
    <row r="867" spans="3:15" x14ac:dyDescent="0.3">
      <c r="C867" t="s">
        <v>364</v>
      </c>
      <c r="D867" t="s">
        <v>366</v>
      </c>
      <c r="E867">
        <v>200715</v>
      </c>
      <c r="H867" t="s">
        <v>1099</v>
      </c>
      <c r="K867">
        <v>0</v>
      </c>
      <c r="M867">
        <v>0</v>
      </c>
      <c r="O867">
        <v>0</v>
      </c>
    </row>
    <row r="868" spans="3:15" x14ac:dyDescent="0.3">
      <c r="C868" t="s">
        <v>364</v>
      </c>
      <c r="D868" t="s">
        <v>366</v>
      </c>
      <c r="E868">
        <v>200716</v>
      </c>
      <c r="H868" t="s">
        <v>1100</v>
      </c>
      <c r="K868">
        <v>0</v>
      </c>
      <c r="M868">
        <v>0</v>
      </c>
      <c r="O868">
        <v>0</v>
      </c>
    </row>
    <row r="869" spans="3:15" x14ac:dyDescent="0.3">
      <c r="C869" t="s">
        <v>364</v>
      </c>
      <c r="D869" t="s">
        <v>366</v>
      </c>
      <c r="E869">
        <v>200717</v>
      </c>
      <c r="H869" t="s">
        <v>1101</v>
      </c>
      <c r="K869">
        <v>0</v>
      </c>
      <c r="M869">
        <v>0</v>
      </c>
      <c r="O869">
        <v>0</v>
      </c>
    </row>
    <row r="870" spans="3:15" x14ac:dyDescent="0.3">
      <c r="C870" t="s">
        <v>364</v>
      </c>
      <c r="D870" t="s">
        <v>366</v>
      </c>
      <c r="E870">
        <v>200718</v>
      </c>
      <c r="H870" t="s">
        <v>1102</v>
      </c>
      <c r="K870">
        <v>0</v>
      </c>
      <c r="M870">
        <v>0</v>
      </c>
      <c r="O870">
        <v>0</v>
      </c>
    </row>
    <row r="871" spans="3:15" x14ac:dyDescent="0.3">
      <c r="C871" t="s">
        <v>364</v>
      </c>
      <c r="D871" t="s">
        <v>366</v>
      </c>
      <c r="E871">
        <v>200719</v>
      </c>
      <c r="H871" t="s">
        <v>1103</v>
      </c>
      <c r="K871">
        <v>0</v>
      </c>
      <c r="M871">
        <v>0</v>
      </c>
      <c r="O871">
        <v>0</v>
      </c>
    </row>
    <row r="872" spans="3:15" x14ac:dyDescent="0.3">
      <c r="C872" t="s">
        <v>364</v>
      </c>
      <c r="D872" t="s">
        <v>366</v>
      </c>
      <c r="E872">
        <v>200720</v>
      </c>
      <c r="H872" t="s">
        <v>1104</v>
      </c>
      <c r="K872">
        <v>0</v>
      </c>
      <c r="M872">
        <v>0</v>
      </c>
      <c r="O872">
        <v>0</v>
      </c>
    </row>
    <row r="873" spans="3:15" x14ac:dyDescent="0.3">
      <c r="C873" t="s">
        <v>364</v>
      </c>
      <c r="D873" t="s">
        <v>366</v>
      </c>
      <c r="E873">
        <v>200721</v>
      </c>
      <c r="H873" t="s">
        <v>1105</v>
      </c>
      <c r="K873">
        <v>0</v>
      </c>
      <c r="M873">
        <v>0</v>
      </c>
      <c r="O873">
        <v>0</v>
      </c>
    </row>
    <row r="874" spans="3:15" x14ac:dyDescent="0.3">
      <c r="C874" t="s">
        <v>364</v>
      </c>
      <c r="D874" t="s">
        <v>366</v>
      </c>
      <c r="E874">
        <v>200722</v>
      </c>
      <c r="H874" t="s">
        <v>1106</v>
      </c>
      <c r="K874">
        <v>0</v>
      </c>
      <c r="M874">
        <v>0</v>
      </c>
      <c r="O874">
        <v>0</v>
      </c>
    </row>
    <row r="875" spans="3:15" x14ac:dyDescent="0.3">
      <c r="C875" t="s">
        <v>364</v>
      </c>
      <c r="D875" t="s">
        <v>366</v>
      </c>
      <c r="E875">
        <v>200723</v>
      </c>
      <c r="H875" t="s">
        <v>1107</v>
      </c>
      <c r="K875">
        <v>0</v>
      </c>
      <c r="M875">
        <v>0</v>
      </c>
      <c r="O875">
        <v>0</v>
      </c>
    </row>
    <row r="876" spans="3:15" x14ac:dyDescent="0.3">
      <c r="C876" t="s">
        <v>364</v>
      </c>
      <c r="D876" t="s">
        <v>366</v>
      </c>
      <c r="E876">
        <v>200724</v>
      </c>
      <c r="H876" t="s">
        <v>1108</v>
      </c>
      <c r="K876">
        <v>0</v>
      </c>
      <c r="M876">
        <v>0</v>
      </c>
      <c r="O876">
        <v>0</v>
      </c>
    </row>
    <row r="877" spans="3:15" x14ac:dyDescent="0.3">
      <c r="C877" t="s">
        <v>364</v>
      </c>
      <c r="D877" t="s">
        <v>366</v>
      </c>
      <c r="E877">
        <v>200725</v>
      </c>
      <c r="H877" t="s">
        <v>1109</v>
      </c>
      <c r="K877">
        <v>0</v>
      </c>
      <c r="M877">
        <v>0</v>
      </c>
      <c r="O877">
        <v>0</v>
      </c>
    </row>
    <row r="878" spans="3:15" x14ac:dyDescent="0.3">
      <c r="C878" t="s">
        <v>364</v>
      </c>
      <c r="D878" t="s">
        <v>366</v>
      </c>
      <c r="E878">
        <v>200726</v>
      </c>
      <c r="H878" t="s">
        <v>1110</v>
      </c>
      <c r="K878">
        <v>0</v>
      </c>
      <c r="M878">
        <v>0</v>
      </c>
      <c r="O878">
        <v>0</v>
      </c>
    </row>
    <row r="879" spans="3:15" x14ac:dyDescent="0.3">
      <c r="C879" t="s">
        <v>364</v>
      </c>
      <c r="D879" t="s">
        <v>366</v>
      </c>
      <c r="E879">
        <v>200727</v>
      </c>
      <c r="H879" t="s">
        <v>1111</v>
      </c>
      <c r="K879">
        <v>0</v>
      </c>
      <c r="M879">
        <v>0</v>
      </c>
      <c r="O879">
        <v>0</v>
      </c>
    </row>
    <row r="880" spans="3:15" x14ac:dyDescent="0.3">
      <c r="C880" t="s">
        <v>364</v>
      </c>
      <c r="D880" t="s">
        <v>366</v>
      </c>
      <c r="E880">
        <v>200728</v>
      </c>
      <c r="H880" t="s">
        <v>1112</v>
      </c>
      <c r="K880">
        <v>0</v>
      </c>
      <c r="M880">
        <v>0</v>
      </c>
      <c r="O880">
        <v>0</v>
      </c>
    </row>
    <row r="881" spans="3:15" x14ac:dyDescent="0.3">
      <c r="C881" t="s">
        <v>364</v>
      </c>
      <c r="D881" t="s">
        <v>366</v>
      </c>
      <c r="E881">
        <v>200729</v>
      </c>
      <c r="H881" t="s">
        <v>1113</v>
      </c>
      <c r="K881">
        <v>0</v>
      </c>
      <c r="M881">
        <v>0</v>
      </c>
      <c r="O881">
        <v>0</v>
      </c>
    </row>
    <row r="882" spans="3:15" x14ac:dyDescent="0.3">
      <c r="C882" t="s">
        <v>364</v>
      </c>
      <c r="D882" t="s">
        <v>366</v>
      </c>
      <c r="E882">
        <v>200730</v>
      </c>
      <c r="H882" t="s">
        <v>1114</v>
      </c>
      <c r="K882">
        <v>0</v>
      </c>
      <c r="M882">
        <v>0</v>
      </c>
      <c r="O882">
        <v>0</v>
      </c>
    </row>
    <row r="883" spans="3:15" x14ac:dyDescent="0.3">
      <c r="C883" t="s">
        <v>364</v>
      </c>
      <c r="D883" t="s">
        <v>366</v>
      </c>
      <c r="E883">
        <v>200731</v>
      </c>
      <c r="H883" t="s">
        <v>1115</v>
      </c>
      <c r="K883">
        <v>0</v>
      </c>
      <c r="M883">
        <v>0</v>
      </c>
      <c r="O883">
        <v>0</v>
      </c>
    </row>
    <row r="884" spans="3:15" x14ac:dyDescent="0.3">
      <c r="C884" t="s">
        <v>364</v>
      </c>
      <c r="D884" t="s">
        <v>366</v>
      </c>
      <c r="E884">
        <v>200732</v>
      </c>
      <c r="H884" t="s">
        <v>1116</v>
      </c>
      <c r="K884">
        <v>0</v>
      </c>
      <c r="M884">
        <v>0</v>
      </c>
      <c r="O884">
        <v>0</v>
      </c>
    </row>
    <row r="885" spans="3:15" x14ac:dyDescent="0.3">
      <c r="C885" t="s">
        <v>364</v>
      </c>
      <c r="D885" t="s">
        <v>366</v>
      </c>
      <c r="E885">
        <v>200733</v>
      </c>
      <c r="H885" t="s">
        <v>1117</v>
      </c>
      <c r="K885">
        <v>0</v>
      </c>
      <c r="M885">
        <v>0</v>
      </c>
      <c r="O885">
        <v>0</v>
      </c>
    </row>
    <row r="886" spans="3:15" x14ac:dyDescent="0.3">
      <c r="C886" t="s">
        <v>364</v>
      </c>
      <c r="D886" t="s">
        <v>366</v>
      </c>
      <c r="E886">
        <v>200734</v>
      </c>
      <c r="H886" t="s">
        <v>1118</v>
      </c>
      <c r="K886">
        <v>0</v>
      </c>
      <c r="M886">
        <v>0</v>
      </c>
      <c r="O886">
        <v>0</v>
      </c>
    </row>
    <row r="887" spans="3:15" x14ac:dyDescent="0.3">
      <c r="C887" t="s">
        <v>364</v>
      </c>
      <c r="D887" t="s">
        <v>366</v>
      </c>
      <c r="E887">
        <v>200735</v>
      </c>
      <c r="H887" t="s">
        <v>1119</v>
      </c>
      <c r="K887">
        <v>0</v>
      </c>
      <c r="M887">
        <v>0</v>
      </c>
      <c r="O887">
        <v>0</v>
      </c>
    </row>
    <row r="888" spans="3:15" x14ac:dyDescent="0.3">
      <c r="C888" t="s">
        <v>364</v>
      </c>
      <c r="D888" t="s">
        <v>366</v>
      </c>
      <c r="E888">
        <v>200760</v>
      </c>
      <c r="H888" t="s">
        <v>1120</v>
      </c>
      <c r="K888">
        <v>0</v>
      </c>
      <c r="M888">
        <v>0</v>
      </c>
      <c r="O888">
        <v>0</v>
      </c>
    </row>
    <row r="889" spans="3:15" x14ac:dyDescent="0.3">
      <c r="C889" t="s">
        <v>364</v>
      </c>
      <c r="D889" t="s">
        <v>366</v>
      </c>
      <c r="E889">
        <v>200761</v>
      </c>
      <c r="H889" t="s">
        <v>1121</v>
      </c>
      <c r="K889">
        <v>0</v>
      </c>
      <c r="M889">
        <v>0</v>
      </c>
      <c r="O889">
        <v>0</v>
      </c>
    </row>
    <row r="890" spans="3:15" x14ac:dyDescent="0.3">
      <c r="C890" t="s">
        <v>364</v>
      </c>
      <c r="D890" t="s">
        <v>366</v>
      </c>
      <c r="E890">
        <v>200762</v>
      </c>
      <c r="H890" t="s">
        <v>1122</v>
      </c>
      <c r="K890">
        <v>0</v>
      </c>
      <c r="M890">
        <v>0</v>
      </c>
      <c r="O890">
        <v>0</v>
      </c>
    </row>
    <row r="891" spans="3:15" x14ac:dyDescent="0.3">
      <c r="C891" t="s">
        <v>364</v>
      </c>
      <c r="D891" t="s">
        <v>366</v>
      </c>
      <c r="E891">
        <v>200763</v>
      </c>
      <c r="H891" t="s">
        <v>1123</v>
      </c>
      <c r="K891">
        <v>0</v>
      </c>
      <c r="M891">
        <v>0</v>
      </c>
      <c r="O891">
        <v>0</v>
      </c>
    </row>
    <row r="892" spans="3:15" x14ac:dyDescent="0.3">
      <c r="C892" t="s">
        <v>364</v>
      </c>
      <c r="D892" t="s">
        <v>366</v>
      </c>
      <c r="E892">
        <v>200764</v>
      </c>
      <c r="H892" t="s">
        <v>1124</v>
      </c>
      <c r="K892">
        <v>0</v>
      </c>
      <c r="M892">
        <v>0</v>
      </c>
      <c r="O892">
        <v>0</v>
      </c>
    </row>
    <row r="893" spans="3:15" x14ac:dyDescent="0.3">
      <c r="C893" t="s">
        <v>364</v>
      </c>
      <c r="D893" t="s">
        <v>366</v>
      </c>
      <c r="E893">
        <v>200765</v>
      </c>
      <c r="H893" t="s">
        <v>1125</v>
      </c>
      <c r="K893">
        <v>0</v>
      </c>
      <c r="M893">
        <v>0</v>
      </c>
      <c r="O893">
        <v>0</v>
      </c>
    </row>
    <row r="894" spans="3:15" x14ac:dyDescent="0.3">
      <c r="C894" t="s">
        <v>364</v>
      </c>
      <c r="D894" t="s">
        <v>366</v>
      </c>
      <c r="E894">
        <v>200769</v>
      </c>
      <c r="H894" t="s">
        <v>1126</v>
      </c>
      <c r="K894">
        <v>0</v>
      </c>
      <c r="M894">
        <v>0</v>
      </c>
      <c r="O894">
        <v>0</v>
      </c>
    </row>
    <row r="895" spans="3:15" x14ac:dyDescent="0.3">
      <c r="C895" t="s">
        <v>364</v>
      </c>
      <c r="D895" t="s">
        <v>366</v>
      </c>
      <c r="E895">
        <v>220900</v>
      </c>
      <c r="H895" t="s">
        <v>1127</v>
      </c>
      <c r="K895">
        <v>0</v>
      </c>
      <c r="M895">
        <v>0</v>
      </c>
      <c r="O895">
        <v>0</v>
      </c>
    </row>
    <row r="896" spans="3:15" x14ac:dyDescent="0.3">
      <c r="C896" t="s">
        <v>364</v>
      </c>
      <c r="D896" t="s">
        <v>366</v>
      </c>
      <c r="E896">
        <v>220901</v>
      </c>
      <c r="H896" t="s">
        <v>1128</v>
      </c>
      <c r="K896">
        <v>0</v>
      </c>
      <c r="M896">
        <v>0</v>
      </c>
      <c r="O896">
        <v>0</v>
      </c>
    </row>
    <row r="897" spans="3:17" x14ac:dyDescent="0.3">
      <c r="C897" t="s">
        <v>364</v>
      </c>
      <c r="D897" t="s">
        <v>366</v>
      </c>
      <c r="E897">
        <v>220902</v>
      </c>
      <c r="H897" t="s">
        <v>1129</v>
      </c>
      <c r="K897">
        <v>0</v>
      </c>
      <c r="M897">
        <v>0</v>
      </c>
      <c r="O897">
        <v>0</v>
      </c>
    </row>
    <row r="898" spans="3:17" x14ac:dyDescent="0.3">
      <c r="C898" t="s">
        <v>364</v>
      </c>
      <c r="D898" t="s">
        <v>366</v>
      </c>
      <c r="E898">
        <v>2200185</v>
      </c>
      <c r="H898" t="s">
        <v>1130</v>
      </c>
      <c r="K898" s="37">
        <v>-130407107.14</v>
      </c>
      <c r="M898" s="37">
        <v>-119449518.45999999</v>
      </c>
      <c r="O898" s="37">
        <v>-10957588.68</v>
      </c>
      <c r="Q898">
        <v>-9.1999999999999993</v>
      </c>
    </row>
    <row r="899" spans="3:17" x14ac:dyDescent="0.3">
      <c r="C899" t="s">
        <v>364</v>
      </c>
      <c r="D899" t="s">
        <v>366</v>
      </c>
      <c r="E899">
        <v>2200203</v>
      </c>
      <c r="H899" t="s">
        <v>1131</v>
      </c>
      <c r="K899" s="37">
        <v>-74469.279999999999</v>
      </c>
      <c r="M899" s="37">
        <v>-38969.279999999999</v>
      </c>
      <c r="O899" s="37">
        <v>-35500</v>
      </c>
      <c r="Q899">
        <v>-91.1</v>
      </c>
    </row>
    <row r="900" spans="3:17" x14ac:dyDescent="0.3">
      <c r="C900" t="s">
        <v>364</v>
      </c>
      <c r="D900" t="s">
        <v>366</v>
      </c>
      <c r="E900">
        <v>2200205</v>
      </c>
      <c r="H900" t="s">
        <v>1073</v>
      </c>
      <c r="K900">
        <v>0</v>
      </c>
      <c r="M900">
        <v>0</v>
      </c>
      <c r="O900">
        <v>0</v>
      </c>
    </row>
    <row r="901" spans="3:17" x14ac:dyDescent="0.3">
      <c r="C901" t="s">
        <v>364</v>
      </c>
      <c r="D901" t="s">
        <v>366</v>
      </c>
      <c r="E901">
        <v>2200206</v>
      </c>
      <c r="H901" t="s">
        <v>1074</v>
      </c>
      <c r="K901" s="37">
        <v>-444751.65</v>
      </c>
      <c r="M901" s="37">
        <v>-521729.11</v>
      </c>
      <c r="O901" s="37">
        <v>76977.460000000006</v>
      </c>
      <c r="Q901">
        <v>14.8</v>
      </c>
    </row>
    <row r="902" spans="3:17" x14ac:dyDescent="0.3">
      <c r="C902" t="s">
        <v>364</v>
      </c>
      <c r="D902" t="s">
        <v>366</v>
      </c>
      <c r="E902">
        <v>2200300</v>
      </c>
      <c r="H902" t="s">
        <v>1132</v>
      </c>
      <c r="K902" s="37">
        <v>-96549.8</v>
      </c>
      <c r="M902" s="37">
        <v>-129395.65</v>
      </c>
      <c r="O902" s="37">
        <v>32845.85</v>
      </c>
      <c r="Q902">
        <v>25.4</v>
      </c>
    </row>
    <row r="903" spans="3:17" x14ac:dyDescent="0.3">
      <c r="C903" t="s">
        <v>364</v>
      </c>
      <c r="D903" t="s">
        <v>366</v>
      </c>
      <c r="E903">
        <v>2200302</v>
      </c>
      <c r="H903" t="s">
        <v>1133</v>
      </c>
      <c r="K903" s="37">
        <v>-28374.09</v>
      </c>
      <c r="M903" s="37">
        <v>-17351.18</v>
      </c>
      <c r="O903" s="37">
        <v>-11022.91</v>
      </c>
      <c r="Q903">
        <v>-63.5</v>
      </c>
    </row>
    <row r="904" spans="3:17" x14ac:dyDescent="0.3">
      <c r="C904" t="s">
        <v>364</v>
      </c>
      <c r="D904" t="s">
        <v>366</v>
      </c>
      <c r="E904">
        <v>2200305</v>
      </c>
      <c r="H904" t="s">
        <v>1134</v>
      </c>
      <c r="K904">
        <v>0</v>
      </c>
      <c r="M904">
        <v>0</v>
      </c>
      <c r="O904">
        <v>0</v>
      </c>
    </row>
    <row r="905" spans="3:17" x14ac:dyDescent="0.3">
      <c r="C905" t="s">
        <v>364</v>
      </c>
      <c r="D905" t="s">
        <v>366</v>
      </c>
      <c r="E905">
        <v>2200402</v>
      </c>
      <c r="H905" t="s">
        <v>1079</v>
      </c>
      <c r="K905" s="37">
        <v>-10268796.789999999</v>
      </c>
      <c r="M905" s="37">
        <v>-10268796.789999999</v>
      </c>
      <c r="O905">
        <v>0</v>
      </c>
    </row>
    <row r="906" spans="3:17" x14ac:dyDescent="0.3">
      <c r="C906" t="s">
        <v>364</v>
      </c>
      <c r="D906" t="s">
        <v>366</v>
      </c>
      <c r="E906">
        <v>2200403</v>
      </c>
      <c r="H906" t="s">
        <v>1135</v>
      </c>
      <c r="K906">
        <v>0</v>
      </c>
      <c r="M906">
        <v>0</v>
      </c>
      <c r="O906">
        <v>0</v>
      </c>
    </row>
    <row r="907" spans="3:17" x14ac:dyDescent="0.3">
      <c r="C907" t="s">
        <v>364</v>
      </c>
      <c r="D907" t="s">
        <v>366</v>
      </c>
      <c r="E907">
        <v>2200411</v>
      </c>
      <c r="H907" t="s">
        <v>1136</v>
      </c>
      <c r="K907" s="37">
        <v>-337090.9</v>
      </c>
      <c r="M907" s="37">
        <v>-337090.9</v>
      </c>
      <c r="O907">
        <v>0</v>
      </c>
    </row>
    <row r="908" spans="3:17" x14ac:dyDescent="0.3">
      <c r="C908" t="s">
        <v>364</v>
      </c>
      <c r="D908" t="s">
        <v>366</v>
      </c>
      <c r="E908">
        <v>2200709</v>
      </c>
      <c r="H908" t="s">
        <v>1093</v>
      </c>
      <c r="K908">
        <v>0</v>
      </c>
      <c r="M908">
        <v>0</v>
      </c>
      <c r="O908">
        <v>0</v>
      </c>
    </row>
    <row r="909" spans="3:17" x14ac:dyDescent="0.3">
      <c r="C909" t="s">
        <v>364</v>
      </c>
      <c r="D909" t="s">
        <v>366</v>
      </c>
      <c r="E909">
        <v>2200716</v>
      </c>
      <c r="H909" t="s">
        <v>1137</v>
      </c>
      <c r="K909">
        <v>0</v>
      </c>
      <c r="M909">
        <v>0</v>
      </c>
      <c r="O909">
        <v>0</v>
      </c>
    </row>
    <row r="910" spans="3:17" x14ac:dyDescent="0.3">
      <c r="C910" t="s">
        <v>364</v>
      </c>
      <c r="D910" t="s">
        <v>366</v>
      </c>
      <c r="E910">
        <v>2200768</v>
      </c>
      <c r="H910" t="s">
        <v>1138</v>
      </c>
      <c r="K910" s="37">
        <v>-1696.69</v>
      </c>
      <c r="M910" s="37">
        <v>-1696.69</v>
      </c>
      <c r="O910">
        <v>0</v>
      </c>
    </row>
    <row r="911" spans="3:17" x14ac:dyDescent="0.3">
      <c r="C911" t="s">
        <v>364</v>
      </c>
      <c r="D911" t="s">
        <v>366</v>
      </c>
      <c r="E911">
        <v>2231000</v>
      </c>
      <c r="H911" t="s">
        <v>1139</v>
      </c>
      <c r="K911" s="37">
        <v>-160625.20000000001</v>
      </c>
      <c r="M911" s="37">
        <v>-160625.20000000001</v>
      </c>
      <c r="O911">
        <v>0</v>
      </c>
    </row>
    <row r="912" spans="3:17" x14ac:dyDescent="0.3">
      <c r="C912" t="s">
        <v>364</v>
      </c>
      <c r="D912" t="s">
        <v>366</v>
      </c>
      <c r="E912">
        <v>2231100</v>
      </c>
      <c r="H912" t="s">
        <v>1140</v>
      </c>
      <c r="K912" s="37">
        <v>3099498.9</v>
      </c>
      <c r="M912" s="37">
        <v>3086186.65</v>
      </c>
      <c r="O912" s="37">
        <v>13312.25</v>
      </c>
      <c r="Q912">
        <v>0.4</v>
      </c>
    </row>
    <row r="913" spans="3:18" x14ac:dyDescent="0.3">
      <c r="C913" t="s">
        <v>364</v>
      </c>
      <c r="D913" t="s">
        <v>366</v>
      </c>
      <c r="E913">
        <v>2231101</v>
      </c>
      <c r="H913" t="s">
        <v>1141</v>
      </c>
      <c r="K913" s="37">
        <v>-16824281.489999998</v>
      </c>
      <c r="M913" s="37">
        <v>-17645795.91</v>
      </c>
      <c r="O913" s="37">
        <v>821514.42</v>
      </c>
      <c r="Q913">
        <v>4.7</v>
      </c>
    </row>
    <row r="914" spans="3:18" x14ac:dyDescent="0.3">
      <c r="C914" t="s">
        <v>364</v>
      </c>
      <c r="D914" t="s">
        <v>366</v>
      </c>
      <c r="E914">
        <v>2231102</v>
      </c>
      <c r="H914" t="s">
        <v>1142</v>
      </c>
      <c r="K914">
        <v>0</v>
      </c>
      <c r="M914">
        <v>0</v>
      </c>
      <c r="O914">
        <v>0</v>
      </c>
    </row>
    <row r="915" spans="3:18" x14ac:dyDescent="0.3">
      <c r="C915" t="s">
        <v>364</v>
      </c>
      <c r="D915" t="s">
        <v>366</v>
      </c>
      <c r="E915">
        <v>2231103</v>
      </c>
      <c r="H915" t="s">
        <v>1143</v>
      </c>
      <c r="K915" s="37">
        <v>-1562400.93</v>
      </c>
      <c r="M915" s="37">
        <v>-1546686.72</v>
      </c>
      <c r="O915" s="37">
        <v>-15714.21</v>
      </c>
      <c r="Q915">
        <v>-1</v>
      </c>
    </row>
    <row r="916" spans="3:18" x14ac:dyDescent="0.3">
      <c r="E916" t="s">
        <v>1144</v>
      </c>
      <c r="K916" s="37">
        <v>-157106645.06</v>
      </c>
      <c r="M916" s="37">
        <v>-147031469.24000001</v>
      </c>
      <c r="O916" s="37">
        <v>-10075175.82</v>
      </c>
      <c r="Q916">
        <v>-6.9</v>
      </c>
      <c r="R916" t="s">
        <v>438</v>
      </c>
    </row>
    <row r="917" spans="3:18" x14ac:dyDescent="0.3">
      <c r="C917" t="s">
        <v>364</v>
      </c>
      <c r="D917" t="s">
        <v>366</v>
      </c>
      <c r="E917">
        <v>200104</v>
      </c>
      <c r="H917" t="s">
        <v>1145</v>
      </c>
      <c r="K917">
        <v>0</v>
      </c>
      <c r="M917">
        <v>0</v>
      </c>
      <c r="O917">
        <v>0</v>
      </c>
    </row>
    <row r="918" spans="3:18" x14ac:dyDescent="0.3">
      <c r="C918" t="s">
        <v>364</v>
      </c>
      <c r="D918" t="s">
        <v>366</v>
      </c>
      <c r="E918">
        <v>200404</v>
      </c>
      <c r="H918" t="s">
        <v>1146</v>
      </c>
      <c r="K918">
        <v>0</v>
      </c>
      <c r="M918">
        <v>0</v>
      </c>
      <c r="O918">
        <v>0</v>
      </c>
    </row>
    <row r="919" spans="3:18" x14ac:dyDescent="0.3">
      <c r="C919" t="s">
        <v>364</v>
      </c>
      <c r="D919" t="s">
        <v>366</v>
      </c>
      <c r="E919">
        <v>200405</v>
      </c>
      <c r="H919" t="s">
        <v>1147</v>
      </c>
      <c r="K919">
        <v>0</v>
      </c>
      <c r="M919">
        <v>0</v>
      </c>
      <c r="O919">
        <v>0</v>
      </c>
    </row>
    <row r="920" spans="3:18" x14ac:dyDescent="0.3">
      <c r="C920" t="s">
        <v>364</v>
      </c>
      <c r="D920" t="s">
        <v>366</v>
      </c>
      <c r="E920">
        <v>2200106</v>
      </c>
      <c r="H920" t="s">
        <v>1148</v>
      </c>
      <c r="K920">
        <v>0</v>
      </c>
      <c r="M920">
        <v>0</v>
      </c>
      <c r="O920">
        <v>0</v>
      </c>
    </row>
    <row r="921" spans="3:18" x14ac:dyDescent="0.3">
      <c r="C921" t="s">
        <v>364</v>
      </c>
      <c r="D921" t="s">
        <v>366</v>
      </c>
      <c r="E921">
        <v>2200170</v>
      </c>
      <c r="H921" t="s">
        <v>1055</v>
      </c>
      <c r="K921" s="37">
        <v>-3884529.95</v>
      </c>
      <c r="M921" s="37">
        <v>-3902959.63</v>
      </c>
      <c r="O921" s="37">
        <v>18429.68</v>
      </c>
      <c r="Q921">
        <v>0.5</v>
      </c>
    </row>
    <row r="922" spans="3:18" x14ac:dyDescent="0.3">
      <c r="C922" t="s">
        <v>364</v>
      </c>
      <c r="D922" t="s">
        <v>366</v>
      </c>
      <c r="E922">
        <v>2200404</v>
      </c>
      <c r="H922" t="s">
        <v>1149</v>
      </c>
      <c r="K922">
        <v>0</v>
      </c>
      <c r="M922">
        <v>0</v>
      </c>
      <c r="O922">
        <v>0</v>
      </c>
    </row>
    <row r="923" spans="3:18" x14ac:dyDescent="0.3">
      <c r="C923" t="s">
        <v>364</v>
      </c>
      <c r="D923" t="s">
        <v>366</v>
      </c>
      <c r="E923">
        <v>2200405</v>
      </c>
      <c r="H923" t="s">
        <v>1150</v>
      </c>
      <c r="K923">
        <v>0</v>
      </c>
      <c r="M923">
        <v>0</v>
      </c>
      <c r="O923">
        <v>0</v>
      </c>
    </row>
    <row r="924" spans="3:18" x14ac:dyDescent="0.3">
      <c r="C924" t="s">
        <v>364</v>
      </c>
      <c r="D924" t="s">
        <v>366</v>
      </c>
      <c r="E924">
        <v>2200412</v>
      </c>
      <c r="H924" t="s">
        <v>1151</v>
      </c>
      <c r="K924">
        <v>0</v>
      </c>
      <c r="M924">
        <v>0</v>
      </c>
      <c r="O924">
        <v>0</v>
      </c>
    </row>
    <row r="925" spans="3:18" x14ac:dyDescent="0.3">
      <c r="K925" s="37">
        <v>-3884529.95</v>
      </c>
      <c r="M925" s="37">
        <v>-3902959.63</v>
      </c>
      <c r="O925" s="37">
        <v>18429.68</v>
      </c>
      <c r="Q925">
        <v>0.5</v>
      </c>
      <c r="R925" t="s">
        <v>438</v>
      </c>
    </row>
    <row r="926" spans="3:18" x14ac:dyDescent="0.3">
      <c r="C926" t="s">
        <v>364</v>
      </c>
      <c r="D926" t="s">
        <v>366</v>
      </c>
      <c r="E926">
        <v>2200406</v>
      </c>
      <c r="H926" t="s">
        <v>1152</v>
      </c>
      <c r="K926" s="37">
        <v>-982880.39</v>
      </c>
      <c r="M926" s="37">
        <v>-943979.09</v>
      </c>
      <c r="O926" s="37">
        <v>-38901.300000000003</v>
      </c>
      <c r="Q926">
        <v>-4.0999999999999996</v>
      </c>
    </row>
    <row r="927" spans="3:18" x14ac:dyDescent="0.3">
      <c r="C927" t="s">
        <v>364</v>
      </c>
      <c r="D927" t="s">
        <v>366</v>
      </c>
      <c r="E927">
        <v>2200407</v>
      </c>
      <c r="H927" t="s">
        <v>1153</v>
      </c>
      <c r="K927" s="37">
        <v>-15838549.27</v>
      </c>
      <c r="M927" s="37">
        <v>-15838549.27</v>
      </c>
      <c r="O927">
        <v>0</v>
      </c>
    </row>
    <row r="928" spans="3:18" x14ac:dyDescent="0.3">
      <c r="C928" t="s">
        <v>364</v>
      </c>
      <c r="D928" t="s">
        <v>366</v>
      </c>
      <c r="E928">
        <v>2200408</v>
      </c>
      <c r="H928" t="s">
        <v>1154</v>
      </c>
      <c r="K928">
        <v>0</v>
      </c>
      <c r="M928">
        <v>0</v>
      </c>
      <c r="O928">
        <v>0</v>
      </c>
    </row>
    <row r="929" spans="3:18" x14ac:dyDescent="0.3">
      <c r="K929" s="37">
        <v>-16821429.66</v>
      </c>
      <c r="M929" s="37">
        <v>-16782528.359999999</v>
      </c>
      <c r="O929" s="37">
        <v>-38901.300000000003</v>
      </c>
      <c r="Q929">
        <v>-0.2</v>
      </c>
      <c r="R929" t="s">
        <v>438</v>
      </c>
    </row>
    <row r="930" spans="3:18" x14ac:dyDescent="0.3">
      <c r="C930" t="s">
        <v>364</v>
      </c>
      <c r="D930" t="s">
        <v>366</v>
      </c>
      <c r="E930">
        <v>2231501</v>
      </c>
      <c r="H930" t="s">
        <v>1155</v>
      </c>
      <c r="K930" s="37">
        <v>-1320649.98</v>
      </c>
      <c r="M930" s="37">
        <v>-1321104.98</v>
      </c>
      <c r="O930">
        <v>455</v>
      </c>
    </row>
    <row r="931" spans="3:18" x14ac:dyDescent="0.3">
      <c r="C931" t="s">
        <v>364</v>
      </c>
      <c r="D931" t="s">
        <v>366</v>
      </c>
      <c r="E931">
        <v>2231502</v>
      </c>
      <c r="H931" t="s">
        <v>1155</v>
      </c>
      <c r="K931">
        <v>0</v>
      </c>
      <c r="M931">
        <v>0</v>
      </c>
      <c r="O931">
        <v>0</v>
      </c>
    </row>
    <row r="932" spans="3:18" x14ac:dyDescent="0.3">
      <c r="C932" t="s">
        <v>364</v>
      </c>
      <c r="D932" t="s">
        <v>366</v>
      </c>
      <c r="E932">
        <v>2231503</v>
      </c>
      <c r="H932" t="s">
        <v>1156</v>
      </c>
      <c r="K932" s="37">
        <v>-380816.4</v>
      </c>
      <c r="M932" s="37">
        <v>-398076.4</v>
      </c>
      <c r="O932" s="37">
        <v>17260</v>
      </c>
      <c r="Q932">
        <v>4.3</v>
      </c>
    </row>
    <row r="933" spans="3:18" x14ac:dyDescent="0.3">
      <c r="K933" s="37">
        <v>-1701466.38</v>
      </c>
      <c r="M933" s="37">
        <v>-1719181.38</v>
      </c>
      <c r="O933" s="37">
        <v>17715</v>
      </c>
      <c r="Q933">
        <v>1</v>
      </c>
      <c r="R933" t="s">
        <v>438</v>
      </c>
    </row>
    <row r="934" spans="3:18" x14ac:dyDescent="0.3">
      <c r="C934" t="s">
        <v>364</v>
      </c>
      <c r="D934" t="s">
        <v>366</v>
      </c>
      <c r="E934">
        <v>2231452</v>
      </c>
      <c r="H934" t="s">
        <v>1157</v>
      </c>
      <c r="K934">
        <v>0</v>
      </c>
      <c r="M934">
        <v>0</v>
      </c>
      <c r="O934">
        <v>0</v>
      </c>
    </row>
    <row r="935" spans="3:18" x14ac:dyDescent="0.3">
      <c r="K935">
        <v>0</v>
      </c>
      <c r="M935">
        <v>0</v>
      </c>
      <c r="O935">
        <v>0</v>
      </c>
      <c r="R935" t="s">
        <v>438</v>
      </c>
    </row>
    <row r="936" spans="3:18" x14ac:dyDescent="0.3">
      <c r="C936" t="s">
        <v>364</v>
      </c>
      <c r="D936" t="s">
        <v>366</v>
      </c>
      <c r="E936">
        <v>210000</v>
      </c>
      <c r="H936" t="s">
        <v>1158</v>
      </c>
      <c r="K936">
        <v>0</v>
      </c>
      <c r="M936">
        <v>0</v>
      </c>
      <c r="O936">
        <v>0</v>
      </c>
    </row>
    <row r="937" spans="3:18" x14ac:dyDescent="0.3">
      <c r="C937" t="s">
        <v>364</v>
      </c>
      <c r="D937" t="s">
        <v>366</v>
      </c>
      <c r="E937">
        <v>210001</v>
      </c>
      <c r="H937" t="s">
        <v>1159</v>
      </c>
      <c r="K937">
        <v>0</v>
      </c>
      <c r="M937">
        <v>0</v>
      </c>
      <c r="O937">
        <v>0</v>
      </c>
    </row>
    <row r="938" spans="3:18" x14ac:dyDescent="0.3">
      <c r="E938" t="s">
        <v>1160</v>
      </c>
      <c r="K938">
        <v>0</v>
      </c>
      <c r="M938">
        <v>0</v>
      </c>
      <c r="O938">
        <v>0</v>
      </c>
      <c r="R938" t="s">
        <v>438</v>
      </c>
    </row>
    <row r="939" spans="3:18" x14ac:dyDescent="0.3">
      <c r="C939" t="s">
        <v>364</v>
      </c>
      <c r="D939" t="s">
        <v>366</v>
      </c>
      <c r="E939">
        <v>210100</v>
      </c>
      <c r="H939" t="s">
        <v>1161</v>
      </c>
      <c r="K939">
        <v>0</v>
      </c>
      <c r="M939">
        <v>0</v>
      </c>
      <c r="O939">
        <v>0</v>
      </c>
    </row>
    <row r="940" spans="3:18" x14ac:dyDescent="0.3">
      <c r="C940" t="s">
        <v>364</v>
      </c>
      <c r="D940" t="s">
        <v>366</v>
      </c>
      <c r="E940">
        <v>210101</v>
      </c>
      <c r="H940" t="s">
        <v>1162</v>
      </c>
      <c r="K940">
        <v>0</v>
      </c>
      <c r="M940">
        <v>0</v>
      </c>
      <c r="O940">
        <v>0</v>
      </c>
    </row>
    <row r="941" spans="3:18" x14ac:dyDescent="0.3">
      <c r="C941" t="s">
        <v>364</v>
      </c>
      <c r="D941" t="s">
        <v>366</v>
      </c>
      <c r="E941">
        <v>210102</v>
      </c>
      <c r="H941" t="s">
        <v>1163</v>
      </c>
      <c r="K941">
        <v>0</v>
      </c>
      <c r="M941">
        <v>0</v>
      </c>
      <c r="O941">
        <v>0</v>
      </c>
    </row>
    <row r="942" spans="3:18" x14ac:dyDescent="0.3">
      <c r="C942" t="s">
        <v>364</v>
      </c>
      <c r="D942" t="s">
        <v>366</v>
      </c>
      <c r="E942">
        <v>210103</v>
      </c>
      <c r="H942" t="s">
        <v>1164</v>
      </c>
      <c r="K942">
        <v>0</v>
      </c>
      <c r="M942">
        <v>0</v>
      </c>
      <c r="O942">
        <v>0</v>
      </c>
    </row>
    <row r="943" spans="3:18" x14ac:dyDescent="0.3">
      <c r="E943" t="s">
        <v>1165</v>
      </c>
      <c r="K943">
        <v>0</v>
      </c>
      <c r="M943">
        <v>0</v>
      </c>
      <c r="O943">
        <v>0</v>
      </c>
      <c r="R943" t="s">
        <v>438</v>
      </c>
    </row>
    <row r="944" spans="3:18" x14ac:dyDescent="0.3">
      <c r="C944" t="s">
        <v>364</v>
      </c>
      <c r="D944" t="s">
        <v>366</v>
      </c>
      <c r="E944">
        <v>210200</v>
      </c>
      <c r="H944" t="s">
        <v>1166</v>
      </c>
      <c r="K944">
        <v>0</v>
      </c>
      <c r="M944">
        <v>0</v>
      </c>
      <c r="O944">
        <v>0</v>
      </c>
    </row>
    <row r="945" spans="3:18" x14ac:dyDescent="0.3">
      <c r="E945" t="s">
        <v>1167</v>
      </c>
      <c r="K945">
        <v>0</v>
      </c>
      <c r="M945">
        <v>0</v>
      </c>
      <c r="O945">
        <v>0</v>
      </c>
      <c r="R945" t="s">
        <v>438</v>
      </c>
    </row>
    <row r="946" spans="3:18" x14ac:dyDescent="0.3">
      <c r="C946" t="s">
        <v>364</v>
      </c>
      <c r="D946" t="s">
        <v>366</v>
      </c>
      <c r="E946">
        <v>210300</v>
      </c>
      <c r="H946" t="s">
        <v>1168</v>
      </c>
      <c r="K946">
        <v>0</v>
      </c>
      <c r="M946">
        <v>0</v>
      </c>
      <c r="O946">
        <v>0</v>
      </c>
    </row>
    <row r="947" spans="3:18" x14ac:dyDescent="0.3">
      <c r="C947" t="s">
        <v>364</v>
      </c>
      <c r="D947" t="s">
        <v>366</v>
      </c>
      <c r="E947">
        <v>210301</v>
      </c>
      <c r="H947" t="s">
        <v>1169</v>
      </c>
      <c r="K947">
        <v>0</v>
      </c>
      <c r="M947">
        <v>0</v>
      </c>
      <c r="O947">
        <v>0</v>
      </c>
    </row>
    <row r="948" spans="3:18" x14ac:dyDescent="0.3">
      <c r="C948" t="s">
        <v>364</v>
      </c>
      <c r="D948" t="s">
        <v>366</v>
      </c>
      <c r="E948">
        <v>210302</v>
      </c>
      <c r="H948" t="s">
        <v>1170</v>
      </c>
      <c r="K948">
        <v>0</v>
      </c>
      <c r="M948">
        <v>0</v>
      </c>
      <c r="O948">
        <v>0</v>
      </c>
    </row>
    <row r="949" spans="3:18" x14ac:dyDescent="0.3">
      <c r="C949" t="s">
        <v>364</v>
      </c>
      <c r="D949" t="s">
        <v>366</v>
      </c>
      <c r="E949">
        <v>210303</v>
      </c>
      <c r="H949" t="s">
        <v>1171</v>
      </c>
      <c r="K949">
        <v>0</v>
      </c>
      <c r="M949">
        <v>0</v>
      </c>
      <c r="O949">
        <v>0</v>
      </c>
    </row>
    <row r="950" spans="3:18" x14ac:dyDescent="0.3">
      <c r="C950" t="s">
        <v>364</v>
      </c>
      <c r="D950" t="s">
        <v>366</v>
      </c>
      <c r="E950">
        <v>210304</v>
      </c>
      <c r="H950" t="s">
        <v>1172</v>
      </c>
      <c r="K950">
        <v>0</v>
      </c>
      <c r="M950">
        <v>0</v>
      </c>
      <c r="O950">
        <v>0</v>
      </c>
    </row>
    <row r="951" spans="3:18" x14ac:dyDescent="0.3">
      <c r="E951" t="s">
        <v>1173</v>
      </c>
      <c r="K951">
        <v>0</v>
      </c>
      <c r="M951">
        <v>0</v>
      </c>
      <c r="O951">
        <v>0</v>
      </c>
      <c r="R951" t="s">
        <v>438</v>
      </c>
    </row>
    <row r="952" spans="3:18" x14ac:dyDescent="0.3">
      <c r="C952" t="s">
        <v>364</v>
      </c>
      <c r="D952" t="s">
        <v>366</v>
      </c>
      <c r="E952">
        <v>200910</v>
      </c>
      <c r="H952" t="s">
        <v>1174</v>
      </c>
      <c r="K952">
        <v>0</v>
      </c>
      <c r="M952">
        <v>0</v>
      </c>
      <c r="O952">
        <v>0</v>
      </c>
    </row>
    <row r="953" spans="3:18" x14ac:dyDescent="0.3">
      <c r="C953" t="s">
        <v>364</v>
      </c>
      <c r="D953" t="s">
        <v>366</v>
      </c>
      <c r="E953">
        <v>200911</v>
      </c>
      <c r="H953" t="s">
        <v>1175</v>
      </c>
      <c r="K953">
        <v>0</v>
      </c>
      <c r="M953">
        <v>0</v>
      </c>
      <c r="O953">
        <v>0</v>
      </c>
    </row>
    <row r="954" spans="3:18" x14ac:dyDescent="0.3">
      <c r="C954" t="s">
        <v>364</v>
      </c>
      <c r="D954" t="s">
        <v>366</v>
      </c>
      <c r="E954">
        <v>200912</v>
      </c>
      <c r="H954" t="s">
        <v>1176</v>
      </c>
      <c r="K954">
        <v>0</v>
      </c>
      <c r="M954">
        <v>0</v>
      </c>
      <c r="O954">
        <v>0</v>
      </c>
    </row>
    <row r="955" spans="3:18" x14ac:dyDescent="0.3">
      <c r="C955" t="s">
        <v>364</v>
      </c>
      <c r="D955" t="s">
        <v>366</v>
      </c>
      <c r="E955">
        <v>2200910</v>
      </c>
      <c r="H955" t="s">
        <v>1177</v>
      </c>
      <c r="K955">
        <v>0</v>
      </c>
      <c r="M955">
        <v>0</v>
      </c>
      <c r="O955">
        <v>0</v>
      </c>
    </row>
    <row r="956" spans="3:18" x14ac:dyDescent="0.3">
      <c r="C956" t="s">
        <v>364</v>
      </c>
      <c r="D956" t="s">
        <v>366</v>
      </c>
      <c r="E956">
        <v>2200911</v>
      </c>
      <c r="H956" t="s">
        <v>1178</v>
      </c>
      <c r="K956">
        <v>0</v>
      </c>
      <c r="M956">
        <v>0</v>
      </c>
      <c r="O956">
        <v>0</v>
      </c>
    </row>
    <row r="957" spans="3:18" x14ac:dyDescent="0.3">
      <c r="C957" t="s">
        <v>364</v>
      </c>
      <c r="D957" t="s">
        <v>366</v>
      </c>
      <c r="E957">
        <v>2200912</v>
      </c>
      <c r="H957" t="s">
        <v>1179</v>
      </c>
      <c r="K957" s="37">
        <v>-1140719.68</v>
      </c>
      <c r="M957" s="37">
        <v>-1435686.34</v>
      </c>
      <c r="O957" s="37">
        <v>294966.65999999997</v>
      </c>
      <c r="Q957">
        <v>20.5</v>
      </c>
    </row>
    <row r="958" spans="3:18" x14ac:dyDescent="0.3">
      <c r="C958" t="s">
        <v>364</v>
      </c>
      <c r="D958" t="s">
        <v>366</v>
      </c>
      <c r="E958">
        <v>2200913</v>
      </c>
      <c r="H958" t="s">
        <v>1180</v>
      </c>
      <c r="K958">
        <v>0</v>
      </c>
      <c r="M958">
        <v>0</v>
      </c>
      <c r="O958">
        <v>0</v>
      </c>
    </row>
    <row r="959" spans="3:18" x14ac:dyDescent="0.3">
      <c r="C959" t="s">
        <v>364</v>
      </c>
      <c r="D959" t="s">
        <v>366</v>
      </c>
      <c r="E959">
        <v>2200919</v>
      </c>
      <c r="H959" t="s">
        <v>1179</v>
      </c>
      <c r="K959" s="37">
        <v>-23359177.440000001</v>
      </c>
      <c r="M959" s="37">
        <v>-32087232.57</v>
      </c>
      <c r="O959" s="37">
        <v>8728055.1300000008</v>
      </c>
      <c r="Q959">
        <v>27.2</v>
      </c>
    </row>
    <row r="960" spans="3:18" x14ac:dyDescent="0.3">
      <c r="C960" t="s">
        <v>364</v>
      </c>
      <c r="D960" t="s">
        <v>366</v>
      </c>
      <c r="E960">
        <v>2200920</v>
      </c>
      <c r="H960" t="s">
        <v>1181</v>
      </c>
      <c r="K960" s="37">
        <v>-40468640.68</v>
      </c>
      <c r="M960" s="37">
        <v>-40306641.759999998</v>
      </c>
      <c r="O960" s="37">
        <v>-161998.92000000001</v>
      </c>
      <c r="Q960">
        <v>-0.4</v>
      </c>
    </row>
    <row r="961" spans="3:18" x14ac:dyDescent="0.3">
      <c r="E961" t="s">
        <v>1182</v>
      </c>
      <c r="K961" s="37">
        <v>-64968537.799999997</v>
      </c>
      <c r="M961" s="37">
        <v>-73829560.670000002</v>
      </c>
      <c r="O961" s="37">
        <v>8861022.8699999992</v>
      </c>
      <c r="Q961">
        <v>12</v>
      </c>
      <c r="R961" t="s">
        <v>438</v>
      </c>
    </row>
    <row r="962" spans="3:18" x14ac:dyDescent="0.3">
      <c r="C962" t="s">
        <v>364</v>
      </c>
      <c r="D962" t="s">
        <v>366</v>
      </c>
      <c r="E962">
        <v>200830</v>
      </c>
      <c r="H962" t="s">
        <v>1183</v>
      </c>
      <c r="K962">
        <v>0</v>
      </c>
      <c r="M962">
        <v>0</v>
      </c>
      <c r="O962">
        <v>0</v>
      </c>
    </row>
    <row r="963" spans="3:18" x14ac:dyDescent="0.3">
      <c r="E963" t="s">
        <v>1184</v>
      </c>
      <c r="K963">
        <v>0</v>
      </c>
      <c r="M963">
        <v>0</v>
      </c>
      <c r="O963">
        <v>0</v>
      </c>
      <c r="R963" t="s">
        <v>438</v>
      </c>
    </row>
    <row r="964" spans="3:18" x14ac:dyDescent="0.3">
      <c r="C964" t="s">
        <v>364</v>
      </c>
      <c r="D964" t="s">
        <v>366</v>
      </c>
      <c r="E964">
        <v>2200440</v>
      </c>
      <c r="H964" t="s">
        <v>1185</v>
      </c>
      <c r="K964" s="37">
        <v>-522266135.81999999</v>
      </c>
      <c r="M964" s="37">
        <v>-519999494.35000002</v>
      </c>
      <c r="O964" s="37">
        <v>-2266641.4700000002</v>
      </c>
      <c r="Q964">
        <v>-0.4</v>
      </c>
    </row>
    <row r="965" spans="3:18" x14ac:dyDescent="0.3">
      <c r="C965" t="s">
        <v>364</v>
      </c>
      <c r="D965" t="s">
        <v>366</v>
      </c>
      <c r="E965">
        <v>2200441</v>
      </c>
      <c r="H965" t="s">
        <v>1186</v>
      </c>
      <c r="K965" s="37">
        <v>29506.5</v>
      </c>
      <c r="M965" s="37">
        <v>41216.5</v>
      </c>
      <c r="O965" s="37">
        <v>-11710</v>
      </c>
      <c r="Q965">
        <v>-28.4</v>
      </c>
    </row>
    <row r="966" spans="3:18" x14ac:dyDescent="0.3">
      <c r="C966" t="s">
        <v>364</v>
      </c>
      <c r="D966" t="s">
        <v>366</v>
      </c>
      <c r="E966">
        <v>2200445</v>
      </c>
      <c r="H966" t="s">
        <v>1187</v>
      </c>
      <c r="K966" s="37">
        <v>130814391.72</v>
      </c>
      <c r="M966" s="37">
        <v>143902783.34999999</v>
      </c>
      <c r="O966" s="37">
        <v>-13088391.630000001</v>
      </c>
      <c r="Q966">
        <v>-9.1</v>
      </c>
    </row>
    <row r="967" spans="3:18" x14ac:dyDescent="0.3">
      <c r="C967" t="s">
        <v>364</v>
      </c>
      <c r="D967" t="s">
        <v>366</v>
      </c>
      <c r="E967">
        <v>2200446</v>
      </c>
      <c r="H967" t="s">
        <v>1188</v>
      </c>
      <c r="K967" s="37">
        <v>-20989.5</v>
      </c>
      <c r="M967" s="37">
        <v>-20989.5</v>
      </c>
      <c r="O967">
        <v>0</v>
      </c>
    </row>
    <row r="968" spans="3:18" x14ac:dyDescent="0.3">
      <c r="K968" s="37">
        <v>-391443227.10000002</v>
      </c>
      <c r="M968" s="37">
        <v>-376076484</v>
      </c>
      <c r="O968" s="37">
        <v>-15366743.1</v>
      </c>
      <c r="Q968">
        <v>-4.0999999999999996</v>
      </c>
      <c r="R968" t="s">
        <v>438</v>
      </c>
    </row>
    <row r="969" spans="3:18" x14ac:dyDescent="0.3">
      <c r="E969" t="s">
        <v>1189</v>
      </c>
      <c r="K969" s="37">
        <v>-1365926149.46</v>
      </c>
      <c r="M969" s="37">
        <v>-1352478627.1099999</v>
      </c>
      <c r="O969" s="37">
        <v>-13447522.35</v>
      </c>
      <c r="Q969">
        <v>-1</v>
      </c>
      <c r="R969" t="s">
        <v>420</v>
      </c>
    </row>
    <row r="970" spans="3:18" x14ac:dyDescent="0.3">
      <c r="E970" t="s">
        <v>1190</v>
      </c>
      <c r="K970" s="37">
        <v>2649110048.0300002</v>
      </c>
      <c r="M970" s="37">
        <v>2528681832.7600002</v>
      </c>
      <c r="O970" s="37">
        <v>120428215.27</v>
      </c>
      <c r="Q970">
        <v>4.8</v>
      </c>
      <c r="R970" t="s">
        <v>403</v>
      </c>
    </row>
    <row r="972" spans="3:18" x14ac:dyDescent="0.3">
      <c r="E972" t="s">
        <v>1191</v>
      </c>
      <c r="K972" s="37">
        <v>2653665268.23</v>
      </c>
      <c r="M972" s="37">
        <v>2533237052.96</v>
      </c>
      <c r="O972" s="37">
        <v>120428215.27</v>
      </c>
      <c r="Q972">
        <v>4.8</v>
      </c>
      <c r="R972" t="s">
        <v>1192</v>
      </c>
    </row>
    <row r="974" spans="3:18" x14ac:dyDescent="0.3">
      <c r="E974" t="s">
        <v>1193</v>
      </c>
    </row>
    <row r="975" spans="3:18" x14ac:dyDescent="0.3">
      <c r="C975" t="s">
        <v>364</v>
      </c>
      <c r="D975" t="s">
        <v>366</v>
      </c>
      <c r="E975">
        <v>2220300</v>
      </c>
      <c r="H975" t="s">
        <v>1194</v>
      </c>
      <c r="K975" s="37">
        <v>-157999929.80000001</v>
      </c>
      <c r="M975" s="37">
        <v>-99491129.799999997</v>
      </c>
      <c r="O975" s="37">
        <v>-58508800</v>
      </c>
      <c r="Q975">
        <v>-58.8</v>
      </c>
    </row>
    <row r="976" spans="3:18" x14ac:dyDescent="0.3">
      <c r="K976" s="37">
        <v>-157999929.80000001</v>
      </c>
      <c r="M976" s="37">
        <v>-99491129.799999997</v>
      </c>
      <c r="O976" s="37">
        <v>-58508800</v>
      </c>
      <c r="Q976">
        <v>-58.8</v>
      </c>
      <c r="R976" t="s">
        <v>420</v>
      </c>
    </row>
    <row r="977" spans="3:18" x14ac:dyDescent="0.3">
      <c r="C977" t="s">
        <v>364</v>
      </c>
      <c r="D977" t="s">
        <v>366</v>
      </c>
      <c r="E977">
        <v>2200841</v>
      </c>
      <c r="H977" t="s">
        <v>1195</v>
      </c>
      <c r="K977" s="37">
        <v>-64210.01</v>
      </c>
      <c r="M977" s="37">
        <v>-78333.37</v>
      </c>
      <c r="O977" s="37">
        <v>14123.36</v>
      </c>
      <c r="Q977">
        <v>18</v>
      </c>
    </row>
    <row r="978" spans="3:18" x14ac:dyDescent="0.3">
      <c r="C978" t="s">
        <v>364</v>
      </c>
      <c r="D978" t="s">
        <v>366</v>
      </c>
      <c r="E978">
        <v>2200842</v>
      </c>
      <c r="H978" t="s">
        <v>1196</v>
      </c>
      <c r="K978" s="37">
        <v>-16716881.359999999</v>
      </c>
      <c r="M978" s="37">
        <v>-16719814.82</v>
      </c>
      <c r="O978" s="37">
        <v>2933.46</v>
      </c>
    </row>
    <row r="979" spans="3:18" x14ac:dyDescent="0.3">
      <c r="C979" t="s">
        <v>364</v>
      </c>
      <c r="D979" t="s">
        <v>366</v>
      </c>
      <c r="E979">
        <v>2200843</v>
      </c>
      <c r="H979" t="s">
        <v>1197</v>
      </c>
      <c r="K979" s="37">
        <v>-5650821.2599999998</v>
      </c>
      <c r="M979" s="37">
        <v>-5226824.0599999996</v>
      </c>
      <c r="O979" s="37">
        <v>-423997.2</v>
      </c>
      <c r="Q979">
        <v>-8.1</v>
      </c>
    </row>
    <row r="980" spans="3:18" x14ac:dyDescent="0.3">
      <c r="C980" t="s">
        <v>364</v>
      </c>
      <c r="D980" t="s">
        <v>366</v>
      </c>
      <c r="E980">
        <v>2200844</v>
      </c>
      <c r="H980" t="s">
        <v>1198</v>
      </c>
      <c r="K980" s="37">
        <v>-64360</v>
      </c>
      <c r="M980" s="37">
        <v>-64360</v>
      </c>
      <c r="O980">
        <v>0</v>
      </c>
    </row>
    <row r="981" spans="3:18" x14ac:dyDescent="0.3">
      <c r="K981" s="37">
        <v>-22496272.629999999</v>
      </c>
      <c r="M981" s="37">
        <v>-22089332.25</v>
      </c>
      <c r="O981" s="37">
        <v>-406940.38</v>
      </c>
      <c r="Q981">
        <v>-1.8</v>
      </c>
      <c r="R981" t="s">
        <v>420</v>
      </c>
    </row>
    <row r="982" spans="3:18" x14ac:dyDescent="0.3">
      <c r="C982" t="s">
        <v>364</v>
      </c>
      <c r="D982" t="s">
        <v>366</v>
      </c>
      <c r="E982">
        <v>2220174</v>
      </c>
      <c r="H982" t="s">
        <v>1199</v>
      </c>
      <c r="K982">
        <v>0</v>
      </c>
      <c r="M982">
        <v>0</v>
      </c>
      <c r="O982">
        <v>0</v>
      </c>
    </row>
    <row r="983" spans="3:18" x14ac:dyDescent="0.3">
      <c r="K983">
        <v>0</v>
      </c>
      <c r="M983">
        <v>0</v>
      </c>
      <c r="O983">
        <v>0</v>
      </c>
      <c r="R983" t="s">
        <v>420</v>
      </c>
    </row>
    <row r="984" spans="3:18" x14ac:dyDescent="0.3">
      <c r="C984" t="s">
        <v>364</v>
      </c>
      <c r="D984" t="s">
        <v>366</v>
      </c>
      <c r="E984">
        <v>2220170</v>
      </c>
      <c r="H984" t="s">
        <v>1200</v>
      </c>
      <c r="K984" s="37">
        <v>-14321320</v>
      </c>
      <c r="M984" s="37">
        <v>-14177280</v>
      </c>
      <c r="O984" s="37">
        <v>-144040</v>
      </c>
      <c r="Q984">
        <v>-1</v>
      </c>
    </row>
    <row r="985" spans="3:18" x14ac:dyDescent="0.3">
      <c r="C985" t="s">
        <v>364</v>
      </c>
      <c r="D985" t="s">
        <v>366</v>
      </c>
      <c r="E985">
        <v>2220171</v>
      </c>
      <c r="H985" t="s">
        <v>1201</v>
      </c>
      <c r="K985">
        <v>0</v>
      </c>
      <c r="M985">
        <v>0</v>
      </c>
      <c r="O985">
        <v>0</v>
      </c>
    </row>
    <row r="986" spans="3:18" x14ac:dyDescent="0.3">
      <c r="C986" t="s">
        <v>364</v>
      </c>
      <c r="D986" t="s">
        <v>366</v>
      </c>
      <c r="E986">
        <v>2220173</v>
      </c>
      <c r="H986" t="s">
        <v>1202</v>
      </c>
      <c r="K986">
        <v>0</v>
      </c>
      <c r="M986">
        <v>0</v>
      </c>
      <c r="O986">
        <v>0</v>
      </c>
    </row>
    <row r="987" spans="3:18" x14ac:dyDescent="0.3">
      <c r="K987" s="37">
        <v>-14321320</v>
      </c>
      <c r="M987" s="37">
        <v>-14177280</v>
      </c>
      <c r="O987" s="37">
        <v>-144040</v>
      </c>
      <c r="Q987">
        <v>-1</v>
      </c>
      <c r="R987" t="s">
        <v>420</v>
      </c>
    </row>
    <row r="988" spans="3:18" x14ac:dyDescent="0.3">
      <c r="C988" t="s">
        <v>364</v>
      </c>
      <c r="D988" t="s">
        <v>366</v>
      </c>
      <c r="E988">
        <v>2240000</v>
      </c>
      <c r="H988" t="s">
        <v>1203</v>
      </c>
      <c r="K988">
        <v>0</v>
      </c>
      <c r="M988">
        <v>0</v>
      </c>
      <c r="O988">
        <v>0</v>
      </c>
    </row>
    <row r="989" spans="3:18" x14ac:dyDescent="0.3">
      <c r="C989" t="s">
        <v>364</v>
      </c>
      <c r="D989" t="s">
        <v>366</v>
      </c>
      <c r="E989">
        <v>2240001</v>
      </c>
      <c r="H989" t="s">
        <v>1204</v>
      </c>
      <c r="K989">
        <v>0</v>
      </c>
      <c r="M989">
        <v>0</v>
      </c>
      <c r="O989">
        <v>0</v>
      </c>
    </row>
    <row r="990" spans="3:18" x14ac:dyDescent="0.3">
      <c r="C990" t="s">
        <v>364</v>
      </c>
      <c r="D990" t="s">
        <v>366</v>
      </c>
      <c r="E990">
        <v>2240002</v>
      </c>
      <c r="H990" t="s">
        <v>1205</v>
      </c>
      <c r="K990">
        <v>0</v>
      </c>
      <c r="M990">
        <v>0</v>
      </c>
      <c r="O990">
        <v>0</v>
      </c>
    </row>
    <row r="991" spans="3:18" x14ac:dyDescent="0.3">
      <c r="C991" t="s">
        <v>364</v>
      </c>
      <c r="D991" t="s">
        <v>366</v>
      </c>
      <c r="E991">
        <v>2240004</v>
      </c>
      <c r="H991" t="s">
        <v>1206</v>
      </c>
      <c r="K991">
        <v>0</v>
      </c>
      <c r="M991">
        <v>0</v>
      </c>
      <c r="O991">
        <v>0</v>
      </c>
    </row>
    <row r="992" spans="3:18" x14ac:dyDescent="0.3">
      <c r="C992" t="s">
        <v>364</v>
      </c>
      <c r="D992" t="s">
        <v>366</v>
      </c>
      <c r="E992">
        <v>2240005</v>
      </c>
      <c r="H992" t="s">
        <v>1207</v>
      </c>
      <c r="K992">
        <v>0</v>
      </c>
      <c r="M992">
        <v>0</v>
      </c>
      <c r="O992">
        <v>0</v>
      </c>
    </row>
    <row r="993" spans="3:18" x14ac:dyDescent="0.3">
      <c r="C993" t="s">
        <v>364</v>
      </c>
      <c r="D993" t="s">
        <v>366</v>
      </c>
      <c r="E993">
        <v>2240007</v>
      </c>
      <c r="H993" t="s">
        <v>1208</v>
      </c>
      <c r="K993">
        <v>0</v>
      </c>
      <c r="M993">
        <v>0</v>
      </c>
      <c r="O993">
        <v>0</v>
      </c>
    </row>
    <row r="994" spans="3:18" x14ac:dyDescent="0.3">
      <c r="C994" t="s">
        <v>364</v>
      </c>
      <c r="D994" t="s">
        <v>366</v>
      </c>
      <c r="E994">
        <v>2240012</v>
      </c>
      <c r="H994" t="s">
        <v>1209</v>
      </c>
      <c r="K994">
        <v>0</v>
      </c>
      <c r="M994">
        <v>0</v>
      </c>
      <c r="O994">
        <v>0</v>
      </c>
    </row>
    <row r="995" spans="3:18" x14ac:dyDescent="0.3">
      <c r="C995" t="s">
        <v>364</v>
      </c>
      <c r="D995" t="s">
        <v>366</v>
      </c>
      <c r="E995">
        <v>2240013</v>
      </c>
      <c r="H995" t="s">
        <v>1210</v>
      </c>
      <c r="K995">
        <v>0</v>
      </c>
      <c r="M995">
        <v>0</v>
      </c>
      <c r="O995">
        <v>0</v>
      </c>
    </row>
    <row r="996" spans="3:18" x14ac:dyDescent="0.3">
      <c r="C996" t="s">
        <v>364</v>
      </c>
      <c r="D996" t="s">
        <v>366</v>
      </c>
      <c r="E996">
        <v>2240014</v>
      </c>
      <c r="H996" t="s">
        <v>1211</v>
      </c>
      <c r="K996">
        <v>0</v>
      </c>
      <c r="M996">
        <v>0</v>
      </c>
      <c r="O996">
        <v>0</v>
      </c>
    </row>
    <row r="997" spans="3:18" x14ac:dyDescent="0.3">
      <c r="C997" t="s">
        <v>364</v>
      </c>
      <c r="D997" t="s">
        <v>366</v>
      </c>
      <c r="E997">
        <v>2240015</v>
      </c>
      <c r="H997" t="s">
        <v>1212</v>
      </c>
      <c r="K997">
        <v>0</v>
      </c>
      <c r="M997">
        <v>0</v>
      </c>
      <c r="O997">
        <v>0</v>
      </c>
    </row>
    <row r="998" spans="3:18" x14ac:dyDescent="0.3">
      <c r="C998" t="s">
        <v>364</v>
      </c>
      <c r="D998" t="s">
        <v>366</v>
      </c>
      <c r="E998">
        <v>2240027</v>
      </c>
      <c r="H998" t="s">
        <v>1213</v>
      </c>
      <c r="K998">
        <v>0</v>
      </c>
      <c r="M998">
        <v>0</v>
      </c>
      <c r="O998">
        <v>0</v>
      </c>
    </row>
    <row r="999" spans="3:18" x14ac:dyDescent="0.3">
      <c r="K999">
        <v>0</v>
      </c>
      <c r="M999">
        <v>0</v>
      </c>
      <c r="O999">
        <v>0</v>
      </c>
      <c r="R999" t="s">
        <v>420</v>
      </c>
    </row>
    <row r="1000" spans="3:18" x14ac:dyDescent="0.3">
      <c r="C1000" t="s">
        <v>364</v>
      </c>
      <c r="D1000" t="s">
        <v>366</v>
      </c>
      <c r="E1000">
        <v>2220165</v>
      </c>
      <c r="H1000" t="s">
        <v>1214</v>
      </c>
      <c r="K1000" s="37">
        <v>-53920000</v>
      </c>
      <c r="M1000" s="37">
        <v>-54400000</v>
      </c>
      <c r="O1000" s="37">
        <v>480000</v>
      </c>
      <c r="Q1000">
        <v>0.9</v>
      </c>
    </row>
    <row r="1001" spans="3:18" x14ac:dyDescent="0.3">
      <c r="K1001" s="37">
        <v>-53920000</v>
      </c>
      <c r="M1001" s="37">
        <v>-54400000</v>
      </c>
      <c r="O1001" s="37">
        <v>480000</v>
      </c>
      <c r="Q1001">
        <v>0.9</v>
      </c>
      <c r="R1001" t="s">
        <v>420</v>
      </c>
    </row>
    <row r="1002" spans="3:18" x14ac:dyDescent="0.3">
      <c r="C1002" t="s">
        <v>364</v>
      </c>
      <c r="D1002" t="s">
        <v>366</v>
      </c>
      <c r="E1002">
        <v>2220166</v>
      </c>
      <c r="H1002" t="s">
        <v>1215</v>
      </c>
      <c r="K1002">
        <v>0</v>
      </c>
      <c r="M1002">
        <v>0</v>
      </c>
      <c r="O1002">
        <v>0</v>
      </c>
    </row>
    <row r="1003" spans="3:18" x14ac:dyDescent="0.3">
      <c r="C1003" t="s">
        <v>364</v>
      </c>
      <c r="D1003" t="s">
        <v>366</v>
      </c>
      <c r="E1003">
        <v>2220167</v>
      </c>
      <c r="H1003" t="s">
        <v>1216</v>
      </c>
      <c r="K1003" s="37">
        <v>-84250000</v>
      </c>
      <c r="M1003" s="37">
        <v>-85000000</v>
      </c>
      <c r="O1003" s="37">
        <v>750000</v>
      </c>
      <c r="Q1003">
        <v>0.9</v>
      </c>
    </row>
    <row r="1004" spans="3:18" x14ac:dyDescent="0.3">
      <c r="C1004" t="s">
        <v>364</v>
      </c>
      <c r="D1004" t="s">
        <v>366</v>
      </c>
      <c r="E1004">
        <v>2220168</v>
      </c>
      <c r="H1004" t="s">
        <v>1217</v>
      </c>
      <c r="K1004">
        <v>0</v>
      </c>
      <c r="M1004">
        <v>0</v>
      </c>
      <c r="O1004">
        <v>0</v>
      </c>
    </row>
    <row r="1005" spans="3:18" x14ac:dyDescent="0.3">
      <c r="C1005" t="s">
        <v>364</v>
      </c>
      <c r="D1005" t="s">
        <v>366</v>
      </c>
      <c r="E1005">
        <v>2220169</v>
      </c>
      <c r="H1005" t="s">
        <v>1218</v>
      </c>
      <c r="K1005" s="37">
        <v>-72133750</v>
      </c>
      <c r="M1005" s="37">
        <v>-58368480</v>
      </c>
      <c r="O1005" s="37">
        <v>-13765270</v>
      </c>
      <c r="Q1005">
        <v>-23.6</v>
      </c>
    </row>
    <row r="1006" spans="3:18" x14ac:dyDescent="0.3">
      <c r="K1006" s="37">
        <v>-156383750</v>
      </c>
      <c r="M1006" s="37">
        <v>-143368480</v>
      </c>
      <c r="O1006" s="37">
        <v>-13015270</v>
      </c>
      <c r="Q1006">
        <v>-9.1</v>
      </c>
      <c r="R1006" t="s">
        <v>420</v>
      </c>
    </row>
    <row r="1007" spans="3:18" x14ac:dyDescent="0.3">
      <c r="C1007" t="s">
        <v>364</v>
      </c>
      <c r="D1007" t="s">
        <v>366</v>
      </c>
      <c r="E1007">
        <v>2220162</v>
      </c>
      <c r="H1007" t="s">
        <v>1219</v>
      </c>
      <c r="K1007">
        <v>0</v>
      </c>
      <c r="M1007">
        <v>0</v>
      </c>
      <c r="O1007">
        <v>0</v>
      </c>
    </row>
    <row r="1008" spans="3:18" x14ac:dyDescent="0.3">
      <c r="C1008" t="s">
        <v>364</v>
      </c>
      <c r="D1008" t="s">
        <v>366</v>
      </c>
      <c r="E1008">
        <v>2220163</v>
      </c>
      <c r="H1008" t="s">
        <v>1220</v>
      </c>
      <c r="K1008">
        <v>0</v>
      </c>
      <c r="M1008">
        <v>0</v>
      </c>
      <c r="O1008">
        <v>0</v>
      </c>
    </row>
    <row r="1009" spans="3:18" x14ac:dyDescent="0.3">
      <c r="C1009" t="s">
        <v>364</v>
      </c>
      <c r="D1009" t="s">
        <v>366</v>
      </c>
      <c r="E1009">
        <v>2220164</v>
      </c>
      <c r="H1009" t="s">
        <v>1221</v>
      </c>
      <c r="K1009">
        <v>0</v>
      </c>
      <c r="M1009">
        <v>0</v>
      </c>
      <c r="O1009">
        <v>0</v>
      </c>
    </row>
    <row r="1010" spans="3:18" x14ac:dyDescent="0.3">
      <c r="K1010">
        <v>0</v>
      </c>
      <c r="M1010">
        <v>0</v>
      </c>
      <c r="O1010">
        <v>0</v>
      </c>
      <c r="R1010" t="s">
        <v>420</v>
      </c>
    </row>
    <row r="1011" spans="3:18" x14ac:dyDescent="0.3">
      <c r="C1011" t="s">
        <v>364</v>
      </c>
      <c r="D1011" t="s">
        <v>366</v>
      </c>
      <c r="E1011">
        <v>2220211</v>
      </c>
      <c r="H1011" t="s">
        <v>1222</v>
      </c>
      <c r="K1011">
        <v>0</v>
      </c>
      <c r="M1011">
        <v>0</v>
      </c>
      <c r="O1011">
        <v>0</v>
      </c>
    </row>
    <row r="1012" spans="3:18" x14ac:dyDescent="0.3">
      <c r="C1012" t="s">
        <v>364</v>
      </c>
      <c r="D1012" t="s">
        <v>366</v>
      </c>
      <c r="E1012">
        <v>2220212</v>
      </c>
      <c r="H1012" t="s">
        <v>1223</v>
      </c>
      <c r="K1012">
        <v>0</v>
      </c>
      <c r="M1012">
        <v>0</v>
      </c>
      <c r="O1012">
        <v>0</v>
      </c>
    </row>
    <row r="1013" spans="3:18" x14ac:dyDescent="0.3">
      <c r="C1013" t="s">
        <v>364</v>
      </c>
      <c r="D1013" t="s">
        <v>366</v>
      </c>
      <c r="E1013">
        <v>2220213</v>
      </c>
      <c r="H1013" t="s">
        <v>1224</v>
      </c>
      <c r="K1013">
        <v>0</v>
      </c>
      <c r="M1013">
        <v>0</v>
      </c>
      <c r="O1013">
        <v>0</v>
      </c>
    </row>
    <row r="1014" spans="3:18" x14ac:dyDescent="0.3">
      <c r="C1014" t="s">
        <v>364</v>
      </c>
      <c r="D1014" t="s">
        <v>366</v>
      </c>
      <c r="E1014">
        <v>2220214</v>
      </c>
      <c r="H1014" t="s">
        <v>1225</v>
      </c>
      <c r="K1014">
        <v>0</v>
      </c>
      <c r="M1014">
        <v>0</v>
      </c>
      <c r="O1014">
        <v>0</v>
      </c>
    </row>
    <row r="1015" spans="3:18" x14ac:dyDescent="0.3">
      <c r="C1015" t="s">
        <v>364</v>
      </c>
      <c r="D1015" t="s">
        <v>366</v>
      </c>
      <c r="E1015">
        <v>2220215</v>
      </c>
      <c r="H1015" t="s">
        <v>1226</v>
      </c>
      <c r="K1015">
        <v>0</v>
      </c>
      <c r="M1015">
        <v>0</v>
      </c>
      <c r="O1015">
        <v>0</v>
      </c>
    </row>
    <row r="1016" spans="3:18" x14ac:dyDescent="0.3">
      <c r="K1016">
        <v>0</v>
      </c>
      <c r="M1016">
        <v>0</v>
      </c>
      <c r="O1016">
        <v>0</v>
      </c>
      <c r="R1016" t="s">
        <v>420</v>
      </c>
    </row>
    <row r="1017" spans="3:18" x14ac:dyDescent="0.3">
      <c r="C1017" t="s">
        <v>364</v>
      </c>
      <c r="D1017" t="s">
        <v>366</v>
      </c>
      <c r="E1017">
        <v>2220157</v>
      </c>
      <c r="H1017" t="s">
        <v>1227</v>
      </c>
      <c r="K1017">
        <v>0</v>
      </c>
      <c r="M1017">
        <v>0</v>
      </c>
      <c r="O1017">
        <v>0</v>
      </c>
    </row>
    <row r="1018" spans="3:18" x14ac:dyDescent="0.3">
      <c r="C1018" t="s">
        <v>364</v>
      </c>
      <c r="D1018" t="s">
        <v>366</v>
      </c>
      <c r="E1018">
        <v>2220158</v>
      </c>
      <c r="H1018" t="s">
        <v>1228</v>
      </c>
      <c r="K1018" s="37">
        <v>-151650000</v>
      </c>
      <c r="M1018" s="37">
        <v>-153000000</v>
      </c>
      <c r="O1018" s="37">
        <v>1350000</v>
      </c>
      <c r="Q1018">
        <v>0.9</v>
      </c>
    </row>
    <row r="1019" spans="3:18" x14ac:dyDescent="0.3">
      <c r="C1019" t="s">
        <v>364</v>
      </c>
      <c r="D1019" t="s">
        <v>366</v>
      </c>
      <c r="E1019">
        <v>2220159</v>
      </c>
      <c r="H1019" t="s">
        <v>1229</v>
      </c>
      <c r="K1019">
        <v>0</v>
      </c>
      <c r="M1019">
        <v>0</v>
      </c>
      <c r="O1019">
        <v>0</v>
      </c>
    </row>
    <row r="1020" spans="3:18" x14ac:dyDescent="0.3">
      <c r="C1020" t="s">
        <v>364</v>
      </c>
      <c r="D1020" t="s">
        <v>366</v>
      </c>
      <c r="E1020">
        <v>2220160</v>
      </c>
      <c r="H1020" t="s">
        <v>1230</v>
      </c>
      <c r="K1020">
        <v>0</v>
      </c>
      <c r="M1020">
        <v>0</v>
      </c>
      <c r="O1020">
        <v>0</v>
      </c>
    </row>
    <row r="1021" spans="3:18" x14ac:dyDescent="0.3">
      <c r="C1021" t="s">
        <v>364</v>
      </c>
      <c r="D1021" t="s">
        <v>366</v>
      </c>
      <c r="E1021">
        <v>2220161</v>
      </c>
      <c r="H1021" t="s">
        <v>1231</v>
      </c>
      <c r="K1021">
        <v>0</v>
      </c>
      <c r="M1021">
        <v>0</v>
      </c>
      <c r="O1021">
        <v>0</v>
      </c>
    </row>
    <row r="1022" spans="3:18" x14ac:dyDescent="0.3">
      <c r="K1022" s="37">
        <v>-151650000</v>
      </c>
      <c r="M1022" s="37">
        <v>-153000000</v>
      </c>
      <c r="O1022" s="37">
        <v>1350000</v>
      </c>
      <c r="Q1022">
        <v>0.9</v>
      </c>
      <c r="R1022" t="s">
        <v>420</v>
      </c>
    </row>
    <row r="1023" spans="3:18" x14ac:dyDescent="0.3">
      <c r="C1023" t="s">
        <v>364</v>
      </c>
      <c r="D1023" t="s">
        <v>366</v>
      </c>
      <c r="E1023">
        <v>220004</v>
      </c>
      <c r="H1023" t="s">
        <v>1232</v>
      </c>
      <c r="K1023">
        <v>0</v>
      </c>
      <c r="M1023">
        <v>0</v>
      </c>
      <c r="O1023">
        <v>0</v>
      </c>
    </row>
    <row r="1024" spans="3:18" x14ac:dyDescent="0.3">
      <c r="K1024">
        <v>0</v>
      </c>
      <c r="M1024">
        <v>0</v>
      </c>
      <c r="O1024">
        <v>0</v>
      </c>
      <c r="R1024" t="s">
        <v>420</v>
      </c>
    </row>
    <row r="1025" spans="3:18" x14ac:dyDescent="0.3">
      <c r="C1025" t="s">
        <v>364</v>
      </c>
      <c r="D1025" t="s">
        <v>366</v>
      </c>
      <c r="E1025">
        <v>220123</v>
      </c>
      <c r="H1025" t="s">
        <v>1233</v>
      </c>
      <c r="K1025">
        <v>0</v>
      </c>
      <c r="M1025">
        <v>0</v>
      </c>
      <c r="O1025">
        <v>0</v>
      </c>
    </row>
    <row r="1026" spans="3:18" x14ac:dyDescent="0.3">
      <c r="C1026" t="s">
        <v>364</v>
      </c>
      <c r="D1026" t="s">
        <v>366</v>
      </c>
      <c r="E1026">
        <v>220153</v>
      </c>
      <c r="H1026" t="s">
        <v>1233</v>
      </c>
      <c r="K1026">
        <v>0</v>
      </c>
      <c r="M1026">
        <v>0</v>
      </c>
      <c r="O1026">
        <v>0</v>
      </c>
    </row>
    <row r="1027" spans="3:18" x14ac:dyDescent="0.3">
      <c r="E1027" t="s">
        <v>1234</v>
      </c>
      <c r="K1027">
        <v>0</v>
      </c>
      <c r="M1027">
        <v>0</v>
      </c>
      <c r="O1027">
        <v>0</v>
      </c>
      <c r="R1027" t="s">
        <v>420</v>
      </c>
    </row>
    <row r="1028" spans="3:18" x14ac:dyDescent="0.3">
      <c r="C1028" t="s">
        <v>364</v>
      </c>
      <c r="D1028" t="s">
        <v>366</v>
      </c>
      <c r="E1028">
        <v>220200</v>
      </c>
      <c r="H1028" t="s">
        <v>1235</v>
      </c>
      <c r="K1028">
        <v>0</v>
      </c>
      <c r="M1028">
        <v>0</v>
      </c>
      <c r="O1028">
        <v>0</v>
      </c>
    </row>
    <row r="1029" spans="3:18" x14ac:dyDescent="0.3">
      <c r="C1029" t="s">
        <v>364</v>
      </c>
      <c r="D1029" t="s">
        <v>366</v>
      </c>
      <c r="E1029">
        <v>220201</v>
      </c>
      <c r="H1029" t="s">
        <v>1235</v>
      </c>
      <c r="K1029">
        <v>0</v>
      </c>
      <c r="M1029">
        <v>0</v>
      </c>
      <c r="O1029">
        <v>0</v>
      </c>
    </row>
    <row r="1030" spans="3:18" x14ac:dyDescent="0.3">
      <c r="E1030" t="s">
        <v>1236</v>
      </c>
      <c r="K1030">
        <v>0</v>
      </c>
      <c r="M1030">
        <v>0</v>
      </c>
      <c r="O1030">
        <v>0</v>
      </c>
      <c r="R1030" t="s">
        <v>420</v>
      </c>
    </row>
    <row r="1031" spans="3:18" x14ac:dyDescent="0.3">
      <c r="C1031" t="s">
        <v>364</v>
      </c>
      <c r="D1031" t="s">
        <v>366</v>
      </c>
      <c r="E1031">
        <v>220122</v>
      </c>
      <c r="H1031" t="s">
        <v>1237</v>
      </c>
      <c r="K1031">
        <v>0</v>
      </c>
      <c r="M1031">
        <v>0</v>
      </c>
      <c r="O1031">
        <v>0</v>
      </c>
    </row>
    <row r="1032" spans="3:18" x14ac:dyDescent="0.3">
      <c r="C1032" t="s">
        <v>364</v>
      </c>
      <c r="D1032" t="s">
        <v>366</v>
      </c>
      <c r="E1032">
        <v>220152</v>
      </c>
      <c r="H1032" t="s">
        <v>1237</v>
      </c>
      <c r="K1032">
        <v>0</v>
      </c>
      <c r="M1032">
        <v>0</v>
      </c>
      <c r="O1032">
        <v>0</v>
      </c>
    </row>
    <row r="1033" spans="3:18" x14ac:dyDescent="0.3">
      <c r="E1033" t="s">
        <v>1238</v>
      </c>
      <c r="K1033">
        <v>0</v>
      </c>
      <c r="M1033">
        <v>0</v>
      </c>
      <c r="O1033">
        <v>0</v>
      </c>
      <c r="R1033" t="s">
        <v>420</v>
      </c>
    </row>
    <row r="1034" spans="3:18" x14ac:dyDescent="0.3">
      <c r="C1034" t="s">
        <v>364</v>
      </c>
      <c r="D1034" t="s">
        <v>366</v>
      </c>
      <c r="E1034">
        <v>220117</v>
      </c>
      <c r="H1034" t="s">
        <v>1239</v>
      </c>
      <c r="K1034">
        <v>0</v>
      </c>
      <c r="M1034">
        <v>0</v>
      </c>
      <c r="O1034">
        <v>0</v>
      </c>
    </row>
    <row r="1035" spans="3:18" x14ac:dyDescent="0.3">
      <c r="C1035" t="s">
        <v>364</v>
      </c>
      <c r="D1035" t="s">
        <v>366</v>
      </c>
      <c r="E1035">
        <v>220147</v>
      </c>
      <c r="H1035" t="s">
        <v>1239</v>
      </c>
      <c r="K1035">
        <v>0</v>
      </c>
      <c r="M1035">
        <v>0</v>
      </c>
      <c r="O1035">
        <v>0</v>
      </c>
    </row>
    <row r="1036" spans="3:18" x14ac:dyDescent="0.3">
      <c r="E1036" t="s">
        <v>1240</v>
      </c>
      <c r="K1036">
        <v>0</v>
      </c>
      <c r="M1036">
        <v>0</v>
      </c>
      <c r="O1036">
        <v>0</v>
      </c>
      <c r="R1036" t="s">
        <v>420</v>
      </c>
    </row>
    <row r="1037" spans="3:18" x14ac:dyDescent="0.3">
      <c r="C1037" t="s">
        <v>364</v>
      </c>
      <c r="D1037" t="s">
        <v>366</v>
      </c>
      <c r="E1037">
        <v>220120</v>
      </c>
      <c r="H1037" t="s">
        <v>1241</v>
      </c>
      <c r="K1037">
        <v>0</v>
      </c>
      <c r="M1037">
        <v>0</v>
      </c>
      <c r="O1037">
        <v>0</v>
      </c>
    </row>
    <row r="1038" spans="3:18" x14ac:dyDescent="0.3">
      <c r="C1038" t="s">
        <v>364</v>
      </c>
      <c r="D1038" t="s">
        <v>366</v>
      </c>
      <c r="E1038">
        <v>220150</v>
      </c>
      <c r="H1038" t="s">
        <v>1241</v>
      </c>
      <c r="K1038">
        <v>0</v>
      </c>
      <c r="M1038">
        <v>0</v>
      </c>
      <c r="O1038">
        <v>0</v>
      </c>
    </row>
    <row r="1039" spans="3:18" x14ac:dyDescent="0.3">
      <c r="E1039" t="s">
        <v>1242</v>
      </c>
      <c r="K1039">
        <v>0</v>
      </c>
      <c r="M1039">
        <v>0</v>
      </c>
      <c r="O1039">
        <v>0</v>
      </c>
      <c r="R1039" t="s">
        <v>420</v>
      </c>
    </row>
    <row r="1040" spans="3:18" x14ac:dyDescent="0.3">
      <c r="C1040" t="s">
        <v>364</v>
      </c>
      <c r="D1040" t="s">
        <v>366</v>
      </c>
      <c r="E1040">
        <v>220119</v>
      </c>
      <c r="H1040" t="s">
        <v>1243</v>
      </c>
      <c r="K1040">
        <v>0</v>
      </c>
      <c r="M1040">
        <v>0</v>
      </c>
      <c r="O1040">
        <v>0</v>
      </c>
    </row>
    <row r="1041" spans="3:18" x14ac:dyDescent="0.3">
      <c r="C1041" t="s">
        <v>364</v>
      </c>
      <c r="D1041" t="s">
        <v>366</v>
      </c>
      <c r="E1041">
        <v>220149</v>
      </c>
      <c r="H1041" t="s">
        <v>1243</v>
      </c>
      <c r="K1041">
        <v>0</v>
      </c>
      <c r="M1041">
        <v>0</v>
      </c>
      <c r="O1041">
        <v>0</v>
      </c>
    </row>
    <row r="1042" spans="3:18" x14ac:dyDescent="0.3">
      <c r="E1042" t="s">
        <v>1244</v>
      </c>
      <c r="K1042">
        <v>0</v>
      </c>
      <c r="M1042">
        <v>0</v>
      </c>
      <c r="O1042">
        <v>0</v>
      </c>
      <c r="R1042" t="s">
        <v>420</v>
      </c>
    </row>
    <row r="1043" spans="3:18" x14ac:dyDescent="0.3">
      <c r="C1043" t="s">
        <v>364</v>
      </c>
      <c r="D1043" t="s">
        <v>366</v>
      </c>
      <c r="E1043">
        <v>220118</v>
      </c>
      <c r="H1043" t="s">
        <v>1245</v>
      </c>
      <c r="K1043">
        <v>0</v>
      </c>
      <c r="M1043">
        <v>0</v>
      </c>
      <c r="O1043">
        <v>0</v>
      </c>
    </row>
    <row r="1044" spans="3:18" x14ac:dyDescent="0.3">
      <c r="C1044" t="s">
        <v>364</v>
      </c>
      <c r="D1044" t="s">
        <v>366</v>
      </c>
      <c r="E1044">
        <v>220148</v>
      </c>
      <c r="H1044" t="s">
        <v>1245</v>
      </c>
      <c r="K1044">
        <v>0</v>
      </c>
      <c r="M1044">
        <v>0</v>
      </c>
      <c r="O1044">
        <v>0</v>
      </c>
    </row>
    <row r="1045" spans="3:18" x14ac:dyDescent="0.3">
      <c r="E1045" t="s">
        <v>1246</v>
      </c>
      <c r="K1045">
        <v>0</v>
      </c>
      <c r="M1045">
        <v>0</v>
      </c>
      <c r="O1045">
        <v>0</v>
      </c>
      <c r="R1045" t="s">
        <v>420</v>
      </c>
    </row>
    <row r="1046" spans="3:18" x14ac:dyDescent="0.3">
      <c r="C1046" t="s">
        <v>364</v>
      </c>
      <c r="D1046" t="s">
        <v>366</v>
      </c>
      <c r="E1046">
        <v>220116</v>
      </c>
      <c r="H1046" t="s">
        <v>1247</v>
      </c>
      <c r="K1046">
        <v>0</v>
      </c>
      <c r="M1046">
        <v>0</v>
      </c>
      <c r="O1046">
        <v>0</v>
      </c>
    </row>
    <row r="1047" spans="3:18" x14ac:dyDescent="0.3">
      <c r="C1047" t="s">
        <v>364</v>
      </c>
      <c r="D1047" t="s">
        <v>366</v>
      </c>
      <c r="E1047">
        <v>220146</v>
      </c>
      <c r="H1047" t="s">
        <v>1247</v>
      </c>
      <c r="K1047">
        <v>0</v>
      </c>
      <c r="M1047">
        <v>0</v>
      </c>
      <c r="O1047">
        <v>0</v>
      </c>
    </row>
    <row r="1048" spans="3:18" x14ac:dyDescent="0.3">
      <c r="E1048" t="s">
        <v>1248</v>
      </c>
      <c r="K1048">
        <v>0</v>
      </c>
      <c r="M1048">
        <v>0</v>
      </c>
      <c r="O1048">
        <v>0</v>
      </c>
      <c r="R1048" t="s">
        <v>420</v>
      </c>
    </row>
    <row r="1049" spans="3:18" x14ac:dyDescent="0.3">
      <c r="C1049" t="s">
        <v>364</v>
      </c>
      <c r="D1049" t="s">
        <v>366</v>
      </c>
      <c r="E1049">
        <v>220115</v>
      </c>
      <c r="H1049" t="s">
        <v>1249</v>
      </c>
      <c r="K1049">
        <v>0</v>
      </c>
      <c r="M1049">
        <v>0</v>
      </c>
      <c r="O1049">
        <v>0</v>
      </c>
    </row>
    <row r="1050" spans="3:18" x14ac:dyDescent="0.3">
      <c r="C1050" t="s">
        <v>364</v>
      </c>
      <c r="D1050" t="s">
        <v>366</v>
      </c>
      <c r="E1050">
        <v>220145</v>
      </c>
      <c r="H1050" t="s">
        <v>1249</v>
      </c>
      <c r="K1050">
        <v>0</v>
      </c>
      <c r="M1050">
        <v>0</v>
      </c>
      <c r="O1050">
        <v>0</v>
      </c>
    </row>
    <row r="1051" spans="3:18" x14ac:dyDescent="0.3">
      <c r="E1051" t="s">
        <v>1250</v>
      </c>
      <c r="K1051">
        <v>0</v>
      </c>
      <c r="M1051">
        <v>0</v>
      </c>
      <c r="O1051">
        <v>0</v>
      </c>
      <c r="R1051" t="s">
        <v>420</v>
      </c>
    </row>
    <row r="1052" spans="3:18" x14ac:dyDescent="0.3">
      <c r="C1052" t="s">
        <v>364</v>
      </c>
      <c r="D1052" t="s">
        <v>366</v>
      </c>
      <c r="E1052">
        <v>220114</v>
      </c>
      <c r="H1052" t="s">
        <v>1251</v>
      </c>
      <c r="K1052">
        <v>0</v>
      </c>
      <c r="M1052">
        <v>0</v>
      </c>
      <c r="O1052">
        <v>0</v>
      </c>
    </row>
    <row r="1053" spans="3:18" x14ac:dyDescent="0.3">
      <c r="C1053" t="s">
        <v>364</v>
      </c>
      <c r="D1053" t="s">
        <v>366</v>
      </c>
      <c r="E1053">
        <v>220144</v>
      </c>
      <c r="H1053" t="s">
        <v>1251</v>
      </c>
      <c r="K1053">
        <v>0</v>
      </c>
      <c r="M1053">
        <v>0</v>
      </c>
      <c r="O1053">
        <v>0</v>
      </c>
    </row>
    <row r="1054" spans="3:18" x14ac:dyDescent="0.3">
      <c r="E1054" t="s">
        <v>1252</v>
      </c>
      <c r="K1054">
        <v>0</v>
      </c>
      <c r="M1054">
        <v>0</v>
      </c>
      <c r="O1054">
        <v>0</v>
      </c>
      <c r="R1054" t="s">
        <v>420</v>
      </c>
    </row>
    <row r="1055" spans="3:18" x14ac:dyDescent="0.3">
      <c r="C1055" t="s">
        <v>364</v>
      </c>
      <c r="D1055" t="s">
        <v>366</v>
      </c>
      <c r="E1055">
        <v>220113</v>
      </c>
      <c r="H1055" t="s">
        <v>1253</v>
      </c>
      <c r="K1055">
        <v>0</v>
      </c>
      <c r="M1055">
        <v>0</v>
      </c>
      <c r="O1055">
        <v>0</v>
      </c>
    </row>
    <row r="1056" spans="3:18" x14ac:dyDescent="0.3">
      <c r="C1056" t="s">
        <v>364</v>
      </c>
      <c r="D1056" t="s">
        <v>366</v>
      </c>
      <c r="E1056">
        <v>220143</v>
      </c>
      <c r="H1056" t="s">
        <v>1253</v>
      </c>
      <c r="K1056">
        <v>0</v>
      </c>
      <c r="M1056">
        <v>0</v>
      </c>
      <c r="O1056">
        <v>0</v>
      </c>
    </row>
    <row r="1057" spans="3:18" x14ac:dyDescent="0.3">
      <c r="E1057" t="s">
        <v>1254</v>
      </c>
      <c r="K1057">
        <v>0</v>
      </c>
      <c r="M1057">
        <v>0</v>
      </c>
      <c r="O1057">
        <v>0</v>
      </c>
      <c r="R1057" t="s">
        <v>420</v>
      </c>
    </row>
    <row r="1058" spans="3:18" x14ac:dyDescent="0.3">
      <c r="C1058" t="s">
        <v>364</v>
      </c>
      <c r="D1058" t="s">
        <v>366</v>
      </c>
      <c r="E1058">
        <v>220112</v>
      </c>
      <c r="H1058" t="s">
        <v>1255</v>
      </c>
      <c r="K1058">
        <v>0</v>
      </c>
      <c r="M1058">
        <v>0</v>
      </c>
      <c r="O1058">
        <v>0</v>
      </c>
    </row>
    <row r="1059" spans="3:18" x14ac:dyDescent="0.3">
      <c r="C1059" t="s">
        <v>364</v>
      </c>
      <c r="D1059" t="s">
        <v>366</v>
      </c>
      <c r="E1059">
        <v>220142</v>
      </c>
      <c r="H1059" t="s">
        <v>1255</v>
      </c>
      <c r="K1059">
        <v>0</v>
      </c>
      <c r="M1059">
        <v>0</v>
      </c>
      <c r="O1059">
        <v>0</v>
      </c>
    </row>
    <row r="1060" spans="3:18" x14ac:dyDescent="0.3">
      <c r="E1060" t="s">
        <v>1256</v>
      </c>
      <c r="K1060">
        <v>0</v>
      </c>
      <c r="M1060">
        <v>0</v>
      </c>
      <c r="O1060">
        <v>0</v>
      </c>
      <c r="R1060" t="s">
        <v>420</v>
      </c>
    </row>
    <row r="1061" spans="3:18" x14ac:dyDescent="0.3">
      <c r="C1061" t="s">
        <v>364</v>
      </c>
      <c r="D1061" t="s">
        <v>366</v>
      </c>
      <c r="E1061">
        <v>220111</v>
      </c>
      <c r="H1061" t="s">
        <v>1257</v>
      </c>
      <c r="K1061">
        <v>0</v>
      </c>
      <c r="M1061">
        <v>0</v>
      </c>
      <c r="O1061">
        <v>0</v>
      </c>
    </row>
    <row r="1062" spans="3:18" x14ac:dyDescent="0.3">
      <c r="C1062" t="s">
        <v>364</v>
      </c>
      <c r="D1062" t="s">
        <v>366</v>
      </c>
      <c r="E1062">
        <v>220141</v>
      </c>
      <c r="H1062" t="s">
        <v>1257</v>
      </c>
      <c r="K1062">
        <v>0</v>
      </c>
      <c r="M1062">
        <v>0</v>
      </c>
      <c r="O1062">
        <v>0</v>
      </c>
    </row>
    <row r="1063" spans="3:18" x14ac:dyDescent="0.3">
      <c r="E1063" t="s">
        <v>1258</v>
      </c>
      <c r="K1063">
        <v>0</v>
      </c>
      <c r="M1063">
        <v>0</v>
      </c>
      <c r="O1063">
        <v>0</v>
      </c>
      <c r="R1063" t="s">
        <v>420</v>
      </c>
    </row>
    <row r="1064" spans="3:18" x14ac:dyDescent="0.3">
      <c r="C1064" t="s">
        <v>364</v>
      </c>
      <c r="D1064" t="s">
        <v>366</v>
      </c>
      <c r="E1064">
        <v>220000</v>
      </c>
      <c r="H1064" t="s">
        <v>1259</v>
      </c>
      <c r="K1064">
        <v>0</v>
      </c>
      <c r="M1064">
        <v>0</v>
      </c>
      <c r="O1064">
        <v>0</v>
      </c>
    </row>
    <row r="1065" spans="3:18" x14ac:dyDescent="0.3">
      <c r="E1065" t="s">
        <v>1260</v>
      </c>
      <c r="K1065">
        <v>0</v>
      </c>
      <c r="M1065">
        <v>0</v>
      </c>
      <c r="O1065">
        <v>0</v>
      </c>
      <c r="R1065" t="s">
        <v>420</v>
      </c>
    </row>
    <row r="1066" spans="3:18" x14ac:dyDescent="0.3">
      <c r="C1066" t="s">
        <v>364</v>
      </c>
      <c r="D1066" t="s">
        <v>366</v>
      </c>
      <c r="E1066">
        <v>220110</v>
      </c>
      <c r="H1066" t="s">
        <v>1261</v>
      </c>
      <c r="K1066">
        <v>0</v>
      </c>
      <c r="M1066">
        <v>0</v>
      </c>
      <c r="O1066">
        <v>0</v>
      </c>
    </row>
    <row r="1067" spans="3:18" x14ac:dyDescent="0.3">
      <c r="C1067" t="s">
        <v>364</v>
      </c>
      <c r="D1067" t="s">
        <v>366</v>
      </c>
      <c r="E1067">
        <v>220140</v>
      </c>
      <c r="H1067" t="s">
        <v>1261</v>
      </c>
      <c r="K1067">
        <v>0</v>
      </c>
      <c r="M1067">
        <v>0</v>
      </c>
      <c r="O1067">
        <v>0</v>
      </c>
    </row>
    <row r="1068" spans="3:18" x14ac:dyDescent="0.3">
      <c r="E1068" t="s">
        <v>1262</v>
      </c>
      <c r="K1068">
        <v>0</v>
      </c>
      <c r="M1068">
        <v>0</v>
      </c>
      <c r="O1068">
        <v>0</v>
      </c>
      <c r="R1068" t="s">
        <v>420</v>
      </c>
    </row>
    <row r="1069" spans="3:18" x14ac:dyDescent="0.3">
      <c r="C1069" t="s">
        <v>364</v>
      </c>
      <c r="D1069" t="s">
        <v>366</v>
      </c>
      <c r="E1069">
        <v>220100</v>
      </c>
      <c r="H1069" t="s">
        <v>1263</v>
      </c>
      <c r="K1069">
        <v>0</v>
      </c>
      <c r="M1069">
        <v>0</v>
      </c>
      <c r="O1069">
        <v>0</v>
      </c>
    </row>
    <row r="1070" spans="3:18" x14ac:dyDescent="0.3">
      <c r="C1070" t="s">
        <v>364</v>
      </c>
      <c r="D1070" t="s">
        <v>366</v>
      </c>
      <c r="E1070">
        <v>220130</v>
      </c>
      <c r="H1070" t="s">
        <v>1263</v>
      </c>
      <c r="K1070">
        <v>0</v>
      </c>
      <c r="M1070">
        <v>0</v>
      </c>
      <c r="O1070">
        <v>0</v>
      </c>
    </row>
    <row r="1071" spans="3:18" x14ac:dyDescent="0.3">
      <c r="E1071" t="s">
        <v>1264</v>
      </c>
      <c r="K1071">
        <v>0</v>
      </c>
      <c r="M1071">
        <v>0</v>
      </c>
      <c r="O1071">
        <v>0</v>
      </c>
      <c r="R1071" t="s">
        <v>420</v>
      </c>
    </row>
    <row r="1072" spans="3:18" x14ac:dyDescent="0.3">
      <c r="C1072" t="s">
        <v>364</v>
      </c>
      <c r="D1072" t="s">
        <v>366</v>
      </c>
      <c r="E1072">
        <v>220101</v>
      </c>
      <c r="H1072" t="s">
        <v>1265</v>
      </c>
      <c r="K1072">
        <v>0</v>
      </c>
      <c r="M1072">
        <v>0</v>
      </c>
      <c r="O1072">
        <v>0</v>
      </c>
    </row>
    <row r="1073" spans="3:18" x14ac:dyDescent="0.3">
      <c r="C1073" t="s">
        <v>364</v>
      </c>
      <c r="D1073" t="s">
        <v>366</v>
      </c>
      <c r="E1073">
        <v>220131</v>
      </c>
      <c r="H1073" t="s">
        <v>1265</v>
      </c>
      <c r="K1073">
        <v>0</v>
      </c>
      <c r="M1073">
        <v>0</v>
      </c>
      <c r="O1073">
        <v>0</v>
      </c>
    </row>
    <row r="1074" spans="3:18" x14ac:dyDescent="0.3">
      <c r="E1074" t="s">
        <v>1266</v>
      </c>
      <c r="K1074">
        <v>0</v>
      </c>
      <c r="M1074">
        <v>0</v>
      </c>
      <c r="O1074">
        <v>0</v>
      </c>
      <c r="R1074" t="s">
        <v>420</v>
      </c>
    </row>
    <row r="1075" spans="3:18" x14ac:dyDescent="0.3">
      <c r="C1075" t="s">
        <v>364</v>
      </c>
      <c r="D1075" t="s">
        <v>366</v>
      </c>
      <c r="E1075">
        <v>220102</v>
      </c>
      <c r="H1075" t="s">
        <v>1267</v>
      </c>
      <c r="K1075">
        <v>0</v>
      </c>
      <c r="M1075">
        <v>0</v>
      </c>
      <c r="O1075">
        <v>0</v>
      </c>
    </row>
    <row r="1076" spans="3:18" x14ac:dyDescent="0.3">
      <c r="C1076" t="s">
        <v>364</v>
      </c>
      <c r="D1076" t="s">
        <v>366</v>
      </c>
      <c r="E1076">
        <v>220121</v>
      </c>
      <c r="H1076" t="s">
        <v>1268</v>
      </c>
      <c r="K1076">
        <v>0</v>
      </c>
      <c r="M1076">
        <v>0</v>
      </c>
      <c r="O1076">
        <v>0</v>
      </c>
    </row>
    <row r="1077" spans="3:18" x14ac:dyDescent="0.3">
      <c r="C1077" t="s">
        <v>364</v>
      </c>
      <c r="D1077" t="s">
        <v>366</v>
      </c>
      <c r="E1077">
        <v>220132</v>
      </c>
      <c r="H1077" t="s">
        <v>1267</v>
      </c>
      <c r="K1077">
        <v>0</v>
      </c>
      <c r="M1077">
        <v>0</v>
      </c>
      <c r="O1077">
        <v>0</v>
      </c>
    </row>
    <row r="1078" spans="3:18" x14ac:dyDescent="0.3">
      <c r="C1078" t="s">
        <v>364</v>
      </c>
      <c r="D1078" t="s">
        <v>366</v>
      </c>
      <c r="E1078">
        <v>220151</v>
      </c>
      <c r="H1078" t="s">
        <v>1268</v>
      </c>
      <c r="K1078">
        <v>0</v>
      </c>
      <c r="M1078">
        <v>0</v>
      </c>
      <c r="O1078">
        <v>0</v>
      </c>
    </row>
    <row r="1079" spans="3:18" x14ac:dyDescent="0.3">
      <c r="E1079" t="s">
        <v>1269</v>
      </c>
      <c r="K1079">
        <v>0</v>
      </c>
      <c r="M1079">
        <v>0</v>
      </c>
      <c r="O1079">
        <v>0</v>
      </c>
      <c r="R1079" t="s">
        <v>420</v>
      </c>
    </row>
    <row r="1080" spans="3:18" x14ac:dyDescent="0.3">
      <c r="C1080" t="s">
        <v>364</v>
      </c>
      <c r="D1080" t="s">
        <v>366</v>
      </c>
      <c r="E1080">
        <v>220103</v>
      </c>
      <c r="H1080" t="s">
        <v>1270</v>
      </c>
      <c r="K1080">
        <v>0</v>
      </c>
      <c r="M1080">
        <v>0</v>
      </c>
      <c r="O1080">
        <v>0</v>
      </c>
    </row>
    <row r="1081" spans="3:18" x14ac:dyDescent="0.3">
      <c r="C1081" t="s">
        <v>364</v>
      </c>
      <c r="D1081" t="s">
        <v>366</v>
      </c>
      <c r="E1081">
        <v>220133</v>
      </c>
      <c r="H1081" t="s">
        <v>1270</v>
      </c>
      <c r="K1081">
        <v>0</v>
      </c>
      <c r="M1081">
        <v>0</v>
      </c>
      <c r="O1081">
        <v>0</v>
      </c>
    </row>
    <row r="1082" spans="3:18" x14ac:dyDescent="0.3">
      <c r="E1082" t="s">
        <v>1271</v>
      </c>
      <c r="K1082">
        <v>0</v>
      </c>
      <c r="M1082">
        <v>0</v>
      </c>
      <c r="O1082">
        <v>0</v>
      </c>
      <c r="R1082" t="s">
        <v>420</v>
      </c>
    </row>
    <row r="1083" spans="3:18" x14ac:dyDescent="0.3">
      <c r="C1083" t="s">
        <v>364</v>
      </c>
      <c r="D1083" t="s">
        <v>366</v>
      </c>
      <c r="E1083">
        <v>220001</v>
      </c>
      <c r="H1083" t="s">
        <v>1272</v>
      </c>
      <c r="K1083">
        <v>0</v>
      </c>
      <c r="M1083">
        <v>0</v>
      </c>
      <c r="O1083">
        <v>0</v>
      </c>
    </row>
    <row r="1084" spans="3:18" x14ac:dyDescent="0.3">
      <c r="E1084" t="s">
        <v>1273</v>
      </c>
      <c r="K1084">
        <v>0</v>
      </c>
      <c r="M1084">
        <v>0</v>
      </c>
      <c r="O1084">
        <v>0</v>
      </c>
      <c r="R1084" t="s">
        <v>420</v>
      </c>
    </row>
    <row r="1085" spans="3:18" x14ac:dyDescent="0.3">
      <c r="C1085" t="s">
        <v>364</v>
      </c>
      <c r="D1085" t="s">
        <v>366</v>
      </c>
      <c r="E1085">
        <v>220104</v>
      </c>
      <c r="H1085" t="s">
        <v>1274</v>
      </c>
      <c r="K1085">
        <v>0</v>
      </c>
      <c r="M1085">
        <v>0</v>
      </c>
      <c r="O1085">
        <v>0</v>
      </c>
    </row>
    <row r="1086" spans="3:18" x14ac:dyDescent="0.3">
      <c r="C1086" t="s">
        <v>364</v>
      </c>
      <c r="D1086" t="s">
        <v>366</v>
      </c>
      <c r="E1086">
        <v>220134</v>
      </c>
      <c r="H1086" t="s">
        <v>1274</v>
      </c>
      <c r="K1086">
        <v>0</v>
      </c>
      <c r="M1086">
        <v>0</v>
      </c>
      <c r="O1086">
        <v>0</v>
      </c>
    </row>
    <row r="1087" spans="3:18" x14ac:dyDescent="0.3">
      <c r="C1087" t="s">
        <v>364</v>
      </c>
      <c r="D1087" t="s">
        <v>366</v>
      </c>
      <c r="E1087">
        <v>2220172</v>
      </c>
      <c r="H1087" t="s">
        <v>1275</v>
      </c>
      <c r="K1087">
        <v>0</v>
      </c>
      <c r="M1087">
        <v>0</v>
      </c>
      <c r="O1087">
        <v>0</v>
      </c>
    </row>
    <row r="1088" spans="3:18" x14ac:dyDescent="0.3">
      <c r="C1088" t="s">
        <v>364</v>
      </c>
      <c r="D1088" t="s">
        <v>366</v>
      </c>
      <c r="E1088">
        <v>2220175</v>
      </c>
      <c r="H1088" t="s">
        <v>1276</v>
      </c>
      <c r="K1088" s="37">
        <v>-315937500</v>
      </c>
      <c r="M1088" s="37">
        <v>-318750000</v>
      </c>
      <c r="O1088" s="37">
        <v>2812500</v>
      </c>
      <c r="Q1088">
        <v>0.9</v>
      </c>
    </row>
    <row r="1089" spans="3:18" x14ac:dyDescent="0.3">
      <c r="C1089" t="s">
        <v>364</v>
      </c>
      <c r="D1089" t="s">
        <v>366</v>
      </c>
      <c r="E1089">
        <v>2220176</v>
      </c>
      <c r="H1089" t="s">
        <v>1277</v>
      </c>
      <c r="K1089">
        <v>0</v>
      </c>
      <c r="M1089">
        <v>0</v>
      </c>
      <c r="O1089">
        <v>0</v>
      </c>
    </row>
    <row r="1090" spans="3:18" x14ac:dyDescent="0.3">
      <c r="C1090" t="s">
        <v>364</v>
      </c>
      <c r="D1090" t="s">
        <v>366</v>
      </c>
      <c r="E1090">
        <v>2220177</v>
      </c>
      <c r="H1090" t="s">
        <v>1278</v>
      </c>
      <c r="K1090">
        <v>0</v>
      </c>
      <c r="M1090">
        <v>0</v>
      </c>
      <c r="O1090">
        <v>0</v>
      </c>
    </row>
    <row r="1091" spans="3:18" x14ac:dyDescent="0.3">
      <c r="C1091" t="s">
        <v>364</v>
      </c>
      <c r="D1091" t="s">
        <v>366</v>
      </c>
      <c r="E1091">
        <v>2220178</v>
      </c>
      <c r="H1091" t="s">
        <v>1279</v>
      </c>
      <c r="K1091">
        <v>0</v>
      </c>
      <c r="M1091">
        <v>0</v>
      </c>
      <c r="O1091">
        <v>0</v>
      </c>
    </row>
    <row r="1092" spans="3:18" x14ac:dyDescent="0.3">
      <c r="C1092" t="s">
        <v>364</v>
      </c>
      <c r="D1092" t="s">
        <v>366</v>
      </c>
      <c r="E1092">
        <v>2220179</v>
      </c>
      <c r="H1092" t="s">
        <v>1280</v>
      </c>
      <c r="K1092" s="37">
        <v>-175240000</v>
      </c>
      <c r="M1092" s="37">
        <v>-176800000</v>
      </c>
      <c r="O1092" s="37">
        <v>1560000</v>
      </c>
      <c r="Q1092">
        <v>0.9</v>
      </c>
    </row>
    <row r="1093" spans="3:18" x14ac:dyDescent="0.3">
      <c r="C1093" t="s">
        <v>364</v>
      </c>
      <c r="D1093" t="s">
        <v>366</v>
      </c>
      <c r="E1093">
        <v>2220180</v>
      </c>
      <c r="H1093" t="s">
        <v>1281</v>
      </c>
      <c r="K1093" s="37">
        <v>-200820360</v>
      </c>
      <c r="M1093" s="37">
        <v>-199139520</v>
      </c>
      <c r="O1093" s="37">
        <v>-1680840</v>
      </c>
      <c r="Q1093">
        <v>-0.8</v>
      </c>
    </row>
    <row r="1094" spans="3:18" x14ac:dyDescent="0.3">
      <c r="C1094" t="s">
        <v>364</v>
      </c>
      <c r="D1094" t="s">
        <v>366</v>
      </c>
      <c r="E1094">
        <v>2220181</v>
      </c>
      <c r="H1094" t="s">
        <v>1282</v>
      </c>
      <c r="K1094" s="37">
        <v>-50000000</v>
      </c>
      <c r="M1094">
        <v>0</v>
      </c>
      <c r="O1094" s="37">
        <v>-50000000</v>
      </c>
    </row>
    <row r="1095" spans="3:18" x14ac:dyDescent="0.3">
      <c r="C1095" t="s">
        <v>364</v>
      </c>
      <c r="D1095" t="s">
        <v>366</v>
      </c>
      <c r="E1095">
        <v>2220500</v>
      </c>
      <c r="H1095" t="s">
        <v>1283</v>
      </c>
      <c r="K1095">
        <v>0</v>
      </c>
      <c r="M1095" s="37">
        <v>-750915</v>
      </c>
      <c r="O1095" s="37">
        <v>750915</v>
      </c>
      <c r="Q1095">
        <v>100</v>
      </c>
    </row>
    <row r="1096" spans="3:18" x14ac:dyDescent="0.3">
      <c r="C1096" t="s">
        <v>364</v>
      </c>
      <c r="D1096" t="s">
        <v>366</v>
      </c>
      <c r="E1096">
        <v>2220501</v>
      </c>
      <c r="H1096" t="s">
        <v>1284</v>
      </c>
      <c r="K1096" s="37">
        <v>168185.75</v>
      </c>
      <c r="M1096" s="37">
        <v>175873.45</v>
      </c>
      <c r="O1096" s="37">
        <v>-7687.7</v>
      </c>
      <c r="Q1096">
        <v>-4.4000000000000004</v>
      </c>
    </row>
    <row r="1097" spans="3:18" x14ac:dyDescent="0.3">
      <c r="E1097" t="s">
        <v>1285</v>
      </c>
      <c r="K1097" s="37">
        <v>-741829674.25</v>
      </c>
      <c r="M1097" s="37">
        <v>-695264561.54999995</v>
      </c>
      <c r="O1097" s="37">
        <v>-46565112.700000003</v>
      </c>
      <c r="Q1097">
        <v>-6.7</v>
      </c>
      <c r="R1097" t="s">
        <v>420</v>
      </c>
    </row>
    <row r="1098" spans="3:18" x14ac:dyDescent="0.3">
      <c r="C1098" t="s">
        <v>364</v>
      </c>
      <c r="D1098" t="s">
        <v>366</v>
      </c>
      <c r="E1098">
        <v>220105</v>
      </c>
      <c r="H1098" t="s">
        <v>1286</v>
      </c>
      <c r="K1098">
        <v>0</v>
      </c>
      <c r="M1098">
        <v>0</v>
      </c>
      <c r="O1098">
        <v>0</v>
      </c>
    </row>
    <row r="1099" spans="3:18" x14ac:dyDescent="0.3">
      <c r="C1099" t="s">
        <v>364</v>
      </c>
      <c r="D1099" t="s">
        <v>366</v>
      </c>
      <c r="E1099">
        <v>220107</v>
      </c>
      <c r="H1099" t="s">
        <v>1287</v>
      </c>
      <c r="K1099">
        <v>0</v>
      </c>
      <c r="M1099">
        <v>0</v>
      </c>
      <c r="O1099">
        <v>0</v>
      </c>
    </row>
    <row r="1100" spans="3:18" x14ac:dyDescent="0.3">
      <c r="C1100" t="s">
        <v>364</v>
      </c>
      <c r="D1100" t="s">
        <v>366</v>
      </c>
      <c r="E1100">
        <v>220135</v>
      </c>
      <c r="H1100" t="s">
        <v>1286</v>
      </c>
      <c r="K1100">
        <v>0</v>
      </c>
      <c r="M1100">
        <v>0</v>
      </c>
      <c r="O1100">
        <v>0</v>
      </c>
    </row>
    <row r="1101" spans="3:18" x14ac:dyDescent="0.3">
      <c r="C1101" t="s">
        <v>364</v>
      </c>
      <c r="D1101" t="s">
        <v>366</v>
      </c>
      <c r="E1101">
        <v>220137</v>
      </c>
      <c r="H1101" t="s">
        <v>1287</v>
      </c>
      <c r="K1101">
        <v>0</v>
      </c>
      <c r="M1101">
        <v>0</v>
      </c>
      <c r="O1101">
        <v>0</v>
      </c>
    </row>
    <row r="1102" spans="3:18" x14ac:dyDescent="0.3">
      <c r="E1102" t="s">
        <v>1288</v>
      </c>
      <c r="K1102">
        <v>0</v>
      </c>
      <c r="M1102">
        <v>0</v>
      </c>
      <c r="O1102">
        <v>0</v>
      </c>
      <c r="R1102" t="s">
        <v>420</v>
      </c>
    </row>
    <row r="1103" spans="3:18" x14ac:dyDescent="0.3">
      <c r="C1103" t="s">
        <v>364</v>
      </c>
      <c r="D1103" t="s">
        <v>366</v>
      </c>
      <c r="E1103">
        <v>220002</v>
      </c>
      <c r="H1103" t="s">
        <v>1289</v>
      </c>
      <c r="K1103">
        <v>0</v>
      </c>
      <c r="M1103">
        <v>0</v>
      </c>
      <c r="O1103">
        <v>0</v>
      </c>
    </row>
    <row r="1104" spans="3:18" x14ac:dyDescent="0.3">
      <c r="E1104" t="s">
        <v>1290</v>
      </c>
      <c r="K1104">
        <v>0</v>
      </c>
      <c r="M1104">
        <v>0</v>
      </c>
      <c r="O1104">
        <v>0</v>
      </c>
      <c r="R1104" t="s">
        <v>420</v>
      </c>
    </row>
    <row r="1105" spans="3:18" x14ac:dyDescent="0.3">
      <c r="C1105" t="s">
        <v>364</v>
      </c>
      <c r="D1105" t="s">
        <v>366</v>
      </c>
      <c r="E1105">
        <v>220106</v>
      </c>
      <c r="H1105" t="s">
        <v>1291</v>
      </c>
      <c r="K1105">
        <v>0</v>
      </c>
      <c r="M1105">
        <v>0</v>
      </c>
      <c r="O1105">
        <v>0</v>
      </c>
    </row>
    <row r="1106" spans="3:18" x14ac:dyDescent="0.3">
      <c r="C1106" t="s">
        <v>364</v>
      </c>
      <c r="D1106" t="s">
        <v>366</v>
      </c>
      <c r="E1106">
        <v>220136</v>
      </c>
      <c r="H1106" t="s">
        <v>1291</v>
      </c>
      <c r="K1106">
        <v>0</v>
      </c>
      <c r="M1106">
        <v>0</v>
      </c>
      <c r="O1106">
        <v>0</v>
      </c>
    </row>
    <row r="1107" spans="3:18" x14ac:dyDescent="0.3">
      <c r="E1107" t="s">
        <v>1292</v>
      </c>
      <c r="K1107">
        <v>0</v>
      </c>
      <c r="M1107">
        <v>0</v>
      </c>
      <c r="O1107">
        <v>0</v>
      </c>
      <c r="R1107" t="s">
        <v>420</v>
      </c>
    </row>
    <row r="1108" spans="3:18" x14ac:dyDescent="0.3">
      <c r="C1108" t="s">
        <v>364</v>
      </c>
      <c r="D1108" t="s">
        <v>366</v>
      </c>
      <c r="E1108">
        <v>220003</v>
      </c>
      <c r="H1108" t="s">
        <v>1293</v>
      </c>
      <c r="K1108">
        <v>0</v>
      </c>
      <c r="M1108">
        <v>0</v>
      </c>
      <c r="O1108">
        <v>0</v>
      </c>
    </row>
    <row r="1109" spans="3:18" x14ac:dyDescent="0.3">
      <c r="E1109" t="s">
        <v>1294</v>
      </c>
      <c r="K1109">
        <v>0</v>
      </c>
      <c r="M1109">
        <v>0</v>
      </c>
      <c r="O1109">
        <v>0</v>
      </c>
      <c r="R1109" t="s">
        <v>420</v>
      </c>
    </row>
    <row r="1110" spans="3:18" x14ac:dyDescent="0.3">
      <c r="C1110" t="s">
        <v>364</v>
      </c>
      <c r="D1110" t="s">
        <v>366</v>
      </c>
      <c r="E1110">
        <v>220108</v>
      </c>
      <c r="H1110" t="s">
        <v>1295</v>
      </c>
      <c r="K1110">
        <v>0</v>
      </c>
      <c r="M1110">
        <v>0</v>
      </c>
      <c r="O1110">
        <v>0</v>
      </c>
    </row>
    <row r="1111" spans="3:18" x14ac:dyDescent="0.3">
      <c r="C1111" t="s">
        <v>364</v>
      </c>
      <c r="D1111" t="s">
        <v>366</v>
      </c>
      <c r="E1111">
        <v>220138</v>
      </c>
      <c r="H1111" t="s">
        <v>1295</v>
      </c>
      <c r="K1111">
        <v>0</v>
      </c>
      <c r="M1111">
        <v>0</v>
      </c>
      <c r="O1111">
        <v>0</v>
      </c>
    </row>
    <row r="1112" spans="3:18" x14ac:dyDescent="0.3">
      <c r="E1112" t="s">
        <v>1242</v>
      </c>
      <c r="K1112">
        <v>0</v>
      </c>
      <c r="M1112">
        <v>0</v>
      </c>
      <c r="O1112">
        <v>0</v>
      </c>
      <c r="R1112" t="s">
        <v>420</v>
      </c>
    </row>
    <row r="1113" spans="3:18" x14ac:dyDescent="0.3">
      <c r="C1113" t="s">
        <v>364</v>
      </c>
      <c r="D1113" t="s">
        <v>366</v>
      </c>
      <c r="E1113">
        <v>220109</v>
      </c>
      <c r="H1113" t="s">
        <v>1296</v>
      </c>
      <c r="K1113">
        <v>0</v>
      </c>
      <c r="M1113">
        <v>0</v>
      </c>
      <c r="O1113">
        <v>0</v>
      </c>
    </row>
    <row r="1114" spans="3:18" x14ac:dyDescent="0.3">
      <c r="C1114" t="s">
        <v>364</v>
      </c>
      <c r="D1114" t="s">
        <v>366</v>
      </c>
      <c r="E1114">
        <v>220139</v>
      </c>
      <c r="H1114" t="s">
        <v>1296</v>
      </c>
      <c r="K1114">
        <v>0</v>
      </c>
      <c r="M1114">
        <v>0</v>
      </c>
      <c r="O1114">
        <v>0</v>
      </c>
    </row>
    <row r="1115" spans="3:18" x14ac:dyDescent="0.3">
      <c r="E1115" t="s">
        <v>1297</v>
      </c>
      <c r="K1115">
        <v>0</v>
      </c>
      <c r="M1115">
        <v>0</v>
      </c>
      <c r="O1115">
        <v>0</v>
      </c>
      <c r="R1115" t="s">
        <v>420</v>
      </c>
    </row>
    <row r="1116" spans="3:18" x14ac:dyDescent="0.3">
      <c r="E1116" t="s">
        <v>1298</v>
      </c>
      <c r="K1116" s="37">
        <v>-1298600946.6800001</v>
      </c>
      <c r="M1116" s="37">
        <v>-1181790783.5999999</v>
      </c>
      <c r="O1116" s="37">
        <v>-116810163.08</v>
      </c>
      <c r="Q1116">
        <v>-9.9</v>
      </c>
      <c r="R1116" t="s">
        <v>403</v>
      </c>
    </row>
    <row r="1118" spans="3:18" x14ac:dyDescent="0.3">
      <c r="E1118" t="s">
        <v>1299</v>
      </c>
    </row>
    <row r="1119" spans="3:18" x14ac:dyDescent="0.3">
      <c r="E1119" t="s">
        <v>1300</v>
      </c>
    </row>
    <row r="1120" spans="3:18" x14ac:dyDescent="0.3">
      <c r="C1120" t="s">
        <v>364</v>
      </c>
      <c r="D1120" t="s">
        <v>366</v>
      </c>
      <c r="E1120">
        <v>2200840</v>
      </c>
      <c r="H1120" t="s">
        <v>1301</v>
      </c>
      <c r="K1120" s="37">
        <v>-1324197500.3499999</v>
      </c>
      <c r="M1120" s="37">
        <v>-1324197500.3499999</v>
      </c>
      <c r="O1120">
        <v>0</v>
      </c>
    </row>
    <row r="1121" spans="1:18" x14ac:dyDescent="0.3">
      <c r="E1121" t="s">
        <v>1300</v>
      </c>
      <c r="K1121" s="37">
        <v>-1324197500.3499999</v>
      </c>
      <c r="M1121" s="37">
        <v>-1324197500.3499999</v>
      </c>
      <c r="O1121">
        <v>0</v>
      </c>
      <c r="R1121" t="s">
        <v>420</v>
      </c>
    </row>
    <row r="1122" spans="1:18" x14ac:dyDescent="0.3">
      <c r="C1122" t="s">
        <v>364</v>
      </c>
      <c r="D1122" t="s">
        <v>366</v>
      </c>
      <c r="E1122">
        <v>3380000</v>
      </c>
      <c r="H1122" t="s">
        <v>1302</v>
      </c>
      <c r="K1122" s="37">
        <v>-8361550</v>
      </c>
      <c r="M1122" s="37">
        <v>-8301300</v>
      </c>
      <c r="O1122" s="37">
        <v>-60250</v>
      </c>
      <c r="Q1122">
        <v>-0.7</v>
      </c>
    </row>
    <row r="1123" spans="1:18" x14ac:dyDescent="0.3">
      <c r="C1123" t="s">
        <v>364</v>
      </c>
      <c r="D1123" t="s">
        <v>366</v>
      </c>
      <c r="E1123">
        <v>3380001</v>
      </c>
      <c r="H1123" t="s">
        <v>1303</v>
      </c>
      <c r="K1123">
        <v>0</v>
      </c>
      <c r="M1123">
        <v>0</v>
      </c>
      <c r="O1123">
        <v>0</v>
      </c>
    </row>
    <row r="1124" spans="1:18" x14ac:dyDescent="0.3">
      <c r="C1124" t="s">
        <v>364</v>
      </c>
      <c r="D1124" t="s">
        <v>366</v>
      </c>
      <c r="E1124">
        <v>3380002</v>
      </c>
      <c r="H1124" t="s">
        <v>1304</v>
      </c>
      <c r="K1124" s="37">
        <v>22259633.629999999</v>
      </c>
      <c r="M1124" s="37">
        <v>22259633.629999999</v>
      </c>
      <c r="O1124">
        <v>0</v>
      </c>
    </row>
    <row r="1125" spans="1:18" x14ac:dyDescent="0.3">
      <c r="K1125" s="37">
        <v>13898083.630000001</v>
      </c>
      <c r="M1125" s="37">
        <v>13958333.630000001</v>
      </c>
      <c r="O1125" s="37">
        <v>-60250</v>
      </c>
      <c r="Q1125">
        <v>-0.4</v>
      </c>
      <c r="R1125" t="s">
        <v>420</v>
      </c>
    </row>
    <row r="1126" spans="1:18" x14ac:dyDescent="0.3">
      <c r="C1126" t="s">
        <v>364</v>
      </c>
      <c r="D1126" t="s">
        <v>366</v>
      </c>
      <c r="E1126">
        <v>300000</v>
      </c>
      <c r="H1126" t="s">
        <v>1305</v>
      </c>
      <c r="K1126">
        <v>0</v>
      </c>
      <c r="M1126">
        <v>0</v>
      </c>
      <c r="O1126">
        <v>0</v>
      </c>
    </row>
    <row r="1127" spans="1:18" x14ac:dyDescent="0.3">
      <c r="E1127" t="s">
        <v>1306</v>
      </c>
      <c r="K1127">
        <v>0</v>
      </c>
      <c r="M1127">
        <v>0</v>
      </c>
      <c r="O1127">
        <v>0</v>
      </c>
      <c r="R1127" t="s">
        <v>420</v>
      </c>
    </row>
    <row r="1128" spans="1:18" x14ac:dyDescent="0.3">
      <c r="C1128" t="s">
        <v>364</v>
      </c>
      <c r="D1128" t="s">
        <v>366</v>
      </c>
      <c r="E1128">
        <v>399999</v>
      </c>
      <c r="H1128" t="s">
        <v>1307</v>
      </c>
      <c r="K1128" s="37">
        <v>50731560.310000002</v>
      </c>
      <c r="M1128" s="37">
        <v>50731560.310000002</v>
      </c>
      <c r="O1128">
        <v>0</v>
      </c>
    </row>
    <row r="1129" spans="1:18" x14ac:dyDescent="0.3">
      <c r="E1129" t="s">
        <v>1308</v>
      </c>
      <c r="K1129" s="37">
        <v>50731560.310000002</v>
      </c>
      <c r="M1129" s="37">
        <v>50731560.310000002</v>
      </c>
      <c r="O1129">
        <v>0</v>
      </c>
      <c r="R1129" t="s">
        <v>420</v>
      </c>
    </row>
    <row r="1130" spans="1:18" x14ac:dyDescent="0.3">
      <c r="E1130" t="s">
        <v>1309</v>
      </c>
      <c r="K1130" s="37">
        <v>-95496465.140000001</v>
      </c>
      <c r="M1130" s="37">
        <v>-91938662.950000003</v>
      </c>
      <c r="O1130" s="37">
        <v>-3557802.19</v>
      </c>
      <c r="Q1130">
        <v>-3.9</v>
      </c>
      <c r="R1130" t="s">
        <v>420</v>
      </c>
    </row>
    <row r="1131" spans="1:18" x14ac:dyDescent="0.3">
      <c r="E1131" t="s">
        <v>1310</v>
      </c>
      <c r="K1131" s="37">
        <v>-1355064321.55</v>
      </c>
      <c r="M1131" s="37">
        <v>-1351446269.3599999</v>
      </c>
      <c r="O1131" s="37">
        <v>-3618052.19</v>
      </c>
      <c r="Q1131">
        <v>-0.3</v>
      </c>
      <c r="R1131" t="s">
        <v>403</v>
      </c>
    </row>
    <row r="1133" spans="1:18" x14ac:dyDescent="0.3">
      <c r="E1133" t="s">
        <v>1311</v>
      </c>
      <c r="K1133" s="37">
        <v>-2653665268.23</v>
      </c>
      <c r="M1133" s="37">
        <v>-2533237052.96</v>
      </c>
      <c r="O1133" s="37">
        <v>-120428215.27</v>
      </c>
      <c r="Q1133">
        <v>-4.8</v>
      </c>
      <c r="R1133" t="s">
        <v>1192</v>
      </c>
    </row>
    <row r="1136" spans="1:18" x14ac:dyDescent="0.3">
      <c r="A1136" t="s">
        <v>361</v>
      </c>
    </row>
    <row r="1137" spans="1:18" x14ac:dyDescent="0.3">
      <c r="A1137" t="s">
        <v>1312</v>
      </c>
    </row>
    <row r="1139" spans="1:18" x14ac:dyDescent="0.3">
      <c r="A1139" t="s">
        <v>363</v>
      </c>
      <c r="F1139" t="s">
        <v>364</v>
      </c>
      <c r="G1139" t="s">
        <v>365</v>
      </c>
      <c r="I1139" t="s">
        <v>366</v>
      </c>
      <c r="N1139" t="s">
        <v>367</v>
      </c>
      <c r="P1139" t="s">
        <v>60</v>
      </c>
    </row>
    <row r="1141" spans="1:18" x14ac:dyDescent="0.3">
      <c r="B1141" t="s">
        <v>368</v>
      </c>
      <c r="C1141" t="s">
        <v>369</v>
      </c>
      <c r="D1141" t="s">
        <v>370</v>
      </c>
      <c r="E1141" t="s">
        <v>371</v>
      </c>
      <c r="J1141" t="s">
        <v>372</v>
      </c>
      <c r="L1141" t="s">
        <v>373</v>
      </c>
      <c r="O1141" t="s">
        <v>374</v>
      </c>
      <c r="Q1141" t="s">
        <v>375</v>
      </c>
      <c r="R1141" t="s">
        <v>376</v>
      </c>
    </row>
    <row r="1142" spans="1:18" x14ac:dyDescent="0.3">
      <c r="B1142" t="s">
        <v>377</v>
      </c>
      <c r="C1142" t="s">
        <v>378</v>
      </c>
      <c r="D1142" t="s">
        <v>379</v>
      </c>
      <c r="J1142" t="s">
        <v>380</v>
      </c>
      <c r="L1142" t="s">
        <v>381</v>
      </c>
      <c r="O1142" t="s">
        <v>382</v>
      </c>
      <c r="Q1142" t="s">
        <v>383</v>
      </c>
      <c r="R1142" t="s">
        <v>384</v>
      </c>
    </row>
    <row r="1144" spans="1:18" x14ac:dyDescent="0.3">
      <c r="E1144" t="s">
        <v>1313</v>
      </c>
    </row>
    <row r="1145" spans="1:18" x14ac:dyDescent="0.3">
      <c r="E1145" t="s">
        <v>1314</v>
      </c>
    </row>
    <row r="1146" spans="1:18" x14ac:dyDescent="0.3">
      <c r="E1146" t="s">
        <v>1315</v>
      </c>
    </row>
    <row r="1147" spans="1:18" x14ac:dyDescent="0.3">
      <c r="E1147" t="s">
        <v>1316</v>
      </c>
    </row>
    <row r="1148" spans="1:18" x14ac:dyDescent="0.3">
      <c r="C1148" t="s">
        <v>364</v>
      </c>
      <c r="D1148" t="s">
        <v>366</v>
      </c>
      <c r="E1148">
        <v>4400111</v>
      </c>
      <c r="H1148" t="s">
        <v>1317</v>
      </c>
      <c r="K1148">
        <v>0</v>
      </c>
      <c r="M1148">
        <v>0</v>
      </c>
      <c r="O1148">
        <v>0</v>
      </c>
    </row>
    <row r="1149" spans="1:18" x14ac:dyDescent="0.3">
      <c r="C1149" t="s">
        <v>364</v>
      </c>
      <c r="D1149" t="s">
        <v>366</v>
      </c>
      <c r="E1149">
        <v>4400112</v>
      </c>
      <c r="H1149" t="s">
        <v>1318</v>
      </c>
      <c r="K1149" s="37">
        <v>-113413.72</v>
      </c>
      <c r="M1149" s="37">
        <v>-53502.92</v>
      </c>
      <c r="O1149" s="37">
        <v>-59910.8</v>
      </c>
      <c r="Q1149">
        <v>-112</v>
      </c>
    </row>
    <row r="1150" spans="1:18" x14ac:dyDescent="0.3">
      <c r="K1150" s="37">
        <v>-113413.72</v>
      </c>
      <c r="M1150" s="37">
        <v>-53502.92</v>
      </c>
      <c r="O1150" s="37">
        <v>-59910.8</v>
      </c>
      <c r="Q1150">
        <v>-112</v>
      </c>
      <c r="R1150" t="s">
        <v>1319</v>
      </c>
    </row>
    <row r="1151" spans="1:18" x14ac:dyDescent="0.3">
      <c r="C1151" t="s">
        <v>364</v>
      </c>
      <c r="D1151" t="s">
        <v>366</v>
      </c>
      <c r="E1151">
        <v>400104</v>
      </c>
      <c r="H1151" t="s">
        <v>1320</v>
      </c>
      <c r="K1151">
        <v>0</v>
      </c>
      <c r="M1151">
        <v>0</v>
      </c>
      <c r="O1151">
        <v>0</v>
      </c>
    </row>
    <row r="1152" spans="1:18" x14ac:dyDescent="0.3">
      <c r="K1152">
        <v>0</v>
      </c>
      <c r="M1152">
        <v>0</v>
      </c>
      <c r="O1152">
        <v>0</v>
      </c>
      <c r="R1152" t="s">
        <v>1319</v>
      </c>
    </row>
    <row r="1153" spans="3:18" x14ac:dyDescent="0.3">
      <c r="C1153" t="s">
        <v>364</v>
      </c>
      <c r="D1153" t="s">
        <v>366</v>
      </c>
      <c r="E1153">
        <v>400100</v>
      </c>
      <c r="H1153" t="s">
        <v>1321</v>
      </c>
      <c r="K1153">
        <v>0</v>
      </c>
      <c r="M1153">
        <v>0</v>
      </c>
      <c r="O1153">
        <v>0</v>
      </c>
    </row>
    <row r="1154" spans="3:18" x14ac:dyDescent="0.3">
      <c r="E1154" t="s">
        <v>1322</v>
      </c>
      <c r="K1154">
        <v>0</v>
      </c>
      <c r="M1154">
        <v>0</v>
      </c>
      <c r="O1154">
        <v>0</v>
      </c>
      <c r="R1154" t="s">
        <v>1319</v>
      </c>
    </row>
    <row r="1155" spans="3:18" x14ac:dyDescent="0.3">
      <c r="E1155" t="s">
        <v>1323</v>
      </c>
    </row>
    <row r="1156" spans="3:18" x14ac:dyDescent="0.3">
      <c r="C1156" t="s">
        <v>364</v>
      </c>
      <c r="D1156" t="s">
        <v>366</v>
      </c>
      <c r="E1156">
        <v>4400100</v>
      </c>
      <c r="H1156" t="s">
        <v>1324</v>
      </c>
      <c r="K1156" s="37">
        <v>-37826136.049999997</v>
      </c>
      <c r="M1156" s="37">
        <v>-31717799.649999999</v>
      </c>
      <c r="O1156" s="37">
        <v>-6108336.4000000004</v>
      </c>
      <c r="Q1156">
        <v>-19.3</v>
      </c>
    </row>
    <row r="1157" spans="3:18" x14ac:dyDescent="0.3">
      <c r="C1157" t="s">
        <v>364</v>
      </c>
      <c r="D1157" t="s">
        <v>366</v>
      </c>
      <c r="E1157">
        <v>4400104</v>
      </c>
      <c r="H1157" t="s">
        <v>1325</v>
      </c>
      <c r="K1157">
        <v>0</v>
      </c>
      <c r="M1157">
        <v>0</v>
      </c>
      <c r="O1157">
        <v>0</v>
      </c>
    </row>
    <row r="1158" spans="3:18" x14ac:dyDescent="0.3">
      <c r="C1158" t="s">
        <v>364</v>
      </c>
      <c r="D1158" t="s">
        <v>366</v>
      </c>
      <c r="E1158">
        <v>4400110</v>
      </c>
      <c r="H1158" t="s">
        <v>1326</v>
      </c>
      <c r="K1158" s="37">
        <v>-10275547.07</v>
      </c>
      <c r="M1158" s="37">
        <v>-8581728.6400000006</v>
      </c>
      <c r="O1158" s="37">
        <v>-1693818.43</v>
      </c>
      <c r="Q1158">
        <v>-19.7</v>
      </c>
    </row>
    <row r="1159" spans="3:18" x14ac:dyDescent="0.3">
      <c r="C1159" t="s">
        <v>364</v>
      </c>
      <c r="D1159" t="s">
        <v>366</v>
      </c>
      <c r="E1159">
        <v>4400115</v>
      </c>
      <c r="H1159" t="s">
        <v>1327</v>
      </c>
      <c r="K1159" s="37">
        <v>-1179971.48</v>
      </c>
      <c r="M1159" s="37">
        <v>-1174881.6299999999</v>
      </c>
      <c r="O1159" s="37">
        <v>-5089.8500000000004</v>
      </c>
      <c r="Q1159">
        <v>-0.4</v>
      </c>
    </row>
    <row r="1160" spans="3:18" x14ac:dyDescent="0.3">
      <c r="C1160" t="s">
        <v>364</v>
      </c>
      <c r="D1160" t="s">
        <v>366</v>
      </c>
      <c r="E1160">
        <v>4400116</v>
      </c>
      <c r="H1160" t="s">
        <v>1327</v>
      </c>
      <c r="K1160">
        <v>0</v>
      </c>
      <c r="M1160">
        <v>0</v>
      </c>
      <c r="O1160">
        <v>0</v>
      </c>
    </row>
    <row r="1161" spans="3:18" x14ac:dyDescent="0.3">
      <c r="C1161" t="s">
        <v>364</v>
      </c>
      <c r="D1161" t="s">
        <v>366</v>
      </c>
      <c r="E1161">
        <v>4400117</v>
      </c>
      <c r="H1161" t="s">
        <v>1328</v>
      </c>
      <c r="K1161" s="37">
        <v>-42404.44</v>
      </c>
      <c r="M1161" s="37">
        <v>-55620.7</v>
      </c>
      <c r="O1161" s="37">
        <v>13216.26</v>
      </c>
      <c r="Q1161">
        <v>23.8</v>
      </c>
    </row>
    <row r="1162" spans="3:18" x14ac:dyDescent="0.3">
      <c r="C1162" t="s">
        <v>364</v>
      </c>
      <c r="D1162" t="s">
        <v>366</v>
      </c>
      <c r="E1162">
        <v>4400118</v>
      </c>
      <c r="H1162" t="s">
        <v>1329</v>
      </c>
      <c r="K1162">
        <v>0</v>
      </c>
      <c r="M1162">
        <v>0</v>
      </c>
      <c r="O1162">
        <v>0</v>
      </c>
    </row>
    <row r="1163" spans="3:18" x14ac:dyDescent="0.3">
      <c r="E1163" t="s">
        <v>1323</v>
      </c>
      <c r="K1163" s="37">
        <v>-49324059.039999999</v>
      </c>
      <c r="M1163" s="37">
        <v>-41530030.619999997</v>
      </c>
      <c r="O1163" s="37">
        <v>-7794028.4199999999</v>
      </c>
      <c r="Q1163">
        <v>-18.8</v>
      </c>
      <c r="R1163" t="s">
        <v>1319</v>
      </c>
    </row>
    <row r="1164" spans="3:18" x14ac:dyDescent="0.3">
      <c r="C1164" t="s">
        <v>364</v>
      </c>
      <c r="D1164" t="s">
        <v>366</v>
      </c>
      <c r="E1164">
        <v>400101</v>
      </c>
      <c r="H1164" t="s">
        <v>1330</v>
      </c>
      <c r="K1164">
        <v>0</v>
      </c>
      <c r="M1164">
        <v>0</v>
      </c>
      <c r="O1164">
        <v>0</v>
      </c>
    </row>
    <row r="1165" spans="3:18" x14ac:dyDescent="0.3">
      <c r="E1165" t="s">
        <v>1331</v>
      </c>
      <c r="K1165">
        <v>0</v>
      </c>
      <c r="M1165">
        <v>0</v>
      </c>
      <c r="O1165">
        <v>0</v>
      </c>
      <c r="R1165" t="s">
        <v>1319</v>
      </c>
    </row>
    <row r="1166" spans="3:18" x14ac:dyDescent="0.3">
      <c r="C1166" t="s">
        <v>364</v>
      </c>
      <c r="D1166" t="s">
        <v>366</v>
      </c>
      <c r="E1166">
        <v>4400103</v>
      </c>
      <c r="H1166" t="s">
        <v>1332</v>
      </c>
      <c r="K1166" s="37">
        <v>-7989911.2599999998</v>
      </c>
      <c r="M1166" s="37">
        <v>-5715324.2400000002</v>
      </c>
      <c r="O1166" s="37">
        <v>-2274587.02</v>
      </c>
      <c r="Q1166">
        <v>-39.799999999999997</v>
      </c>
    </row>
    <row r="1167" spans="3:18" x14ac:dyDescent="0.3">
      <c r="C1167" t="s">
        <v>364</v>
      </c>
      <c r="D1167" t="s">
        <v>366</v>
      </c>
      <c r="E1167">
        <v>4400113</v>
      </c>
      <c r="H1167" t="s">
        <v>1333</v>
      </c>
      <c r="K1167" s="37">
        <v>-10359803.59</v>
      </c>
      <c r="M1167" s="37">
        <v>-8630197.8699999992</v>
      </c>
      <c r="O1167" s="37">
        <v>-1729605.72</v>
      </c>
      <c r="Q1167">
        <v>-20</v>
      </c>
    </row>
    <row r="1168" spans="3:18" x14ac:dyDescent="0.3">
      <c r="C1168" t="s">
        <v>364</v>
      </c>
      <c r="D1168" t="s">
        <v>366</v>
      </c>
      <c r="E1168">
        <v>4400114</v>
      </c>
      <c r="H1168" t="s">
        <v>1334</v>
      </c>
      <c r="K1168">
        <v>0</v>
      </c>
      <c r="M1168">
        <v>0</v>
      </c>
      <c r="O1168">
        <v>0</v>
      </c>
    </row>
    <row r="1169" spans="3:18" x14ac:dyDescent="0.3">
      <c r="K1169" s="37">
        <v>-18349714.850000001</v>
      </c>
      <c r="M1169" s="37">
        <v>-14345522.109999999</v>
      </c>
      <c r="O1169" s="37">
        <v>-4004192.74</v>
      </c>
      <c r="Q1169">
        <v>-27.9</v>
      </c>
      <c r="R1169" t="s">
        <v>1319</v>
      </c>
    </row>
    <row r="1170" spans="3:18" x14ac:dyDescent="0.3">
      <c r="C1170" t="s">
        <v>364</v>
      </c>
      <c r="D1170" t="s">
        <v>366</v>
      </c>
      <c r="E1170">
        <v>400200</v>
      </c>
      <c r="H1170" t="s">
        <v>1335</v>
      </c>
      <c r="K1170">
        <v>0</v>
      </c>
      <c r="M1170">
        <v>0</v>
      </c>
      <c r="O1170">
        <v>0</v>
      </c>
    </row>
    <row r="1171" spans="3:18" x14ac:dyDescent="0.3">
      <c r="C1171" t="s">
        <v>364</v>
      </c>
      <c r="D1171" t="s">
        <v>366</v>
      </c>
      <c r="E1171">
        <v>400201</v>
      </c>
      <c r="H1171" t="s">
        <v>1336</v>
      </c>
      <c r="K1171">
        <v>0</v>
      </c>
      <c r="M1171">
        <v>0</v>
      </c>
      <c r="O1171">
        <v>0</v>
      </c>
    </row>
    <row r="1172" spans="3:18" x14ac:dyDescent="0.3">
      <c r="C1172" t="s">
        <v>364</v>
      </c>
      <c r="D1172" t="s">
        <v>366</v>
      </c>
      <c r="E1172">
        <v>4400200</v>
      </c>
      <c r="H1172" t="s">
        <v>1335</v>
      </c>
      <c r="K1172">
        <v>0</v>
      </c>
      <c r="M1172">
        <v>0</v>
      </c>
      <c r="O1172">
        <v>0</v>
      </c>
    </row>
    <row r="1173" spans="3:18" x14ac:dyDescent="0.3">
      <c r="C1173" t="s">
        <v>364</v>
      </c>
      <c r="D1173" t="s">
        <v>366</v>
      </c>
      <c r="E1173">
        <v>4400201</v>
      </c>
      <c r="H1173" t="s">
        <v>1337</v>
      </c>
      <c r="K1173" s="37">
        <v>-491323.56</v>
      </c>
      <c r="M1173" s="37">
        <v>-414346.1</v>
      </c>
      <c r="O1173" s="37">
        <v>-76977.460000000006</v>
      </c>
      <c r="Q1173">
        <v>-18.600000000000001</v>
      </c>
    </row>
    <row r="1174" spans="3:18" x14ac:dyDescent="0.3">
      <c r="E1174" t="s">
        <v>1338</v>
      </c>
      <c r="K1174" s="37">
        <v>-491323.56</v>
      </c>
      <c r="M1174" s="37">
        <v>-414346.1</v>
      </c>
      <c r="O1174" s="37">
        <v>-76977.460000000006</v>
      </c>
      <c r="Q1174">
        <v>-18.600000000000001</v>
      </c>
      <c r="R1174" t="s">
        <v>1319</v>
      </c>
    </row>
    <row r="1175" spans="3:18" x14ac:dyDescent="0.3">
      <c r="C1175" t="s">
        <v>364</v>
      </c>
      <c r="D1175" t="s">
        <v>366</v>
      </c>
      <c r="E1175">
        <v>400203</v>
      </c>
      <c r="H1175" t="s">
        <v>1339</v>
      </c>
      <c r="K1175">
        <v>0</v>
      </c>
      <c r="M1175">
        <v>0</v>
      </c>
      <c r="O1175">
        <v>0</v>
      </c>
    </row>
    <row r="1176" spans="3:18" x14ac:dyDescent="0.3">
      <c r="E1176" t="s">
        <v>1340</v>
      </c>
      <c r="K1176">
        <v>0</v>
      </c>
      <c r="M1176">
        <v>0</v>
      </c>
      <c r="O1176">
        <v>0</v>
      </c>
      <c r="R1176" t="s">
        <v>1319</v>
      </c>
    </row>
    <row r="1177" spans="3:18" x14ac:dyDescent="0.3">
      <c r="C1177" t="s">
        <v>364</v>
      </c>
      <c r="D1177" t="s">
        <v>366</v>
      </c>
      <c r="E1177">
        <v>400204</v>
      </c>
      <c r="H1177" t="s">
        <v>1341</v>
      </c>
      <c r="K1177">
        <v>0</v>
      </c>
      <c r="M1177">
        <v>0</v>
      </c>
      <c r="O1177">
        <v>0</v>
      </c>
    </row>
    <row r="1178" spans="3:18" x14ac:dyDescent="0.3">
      <c r="K1178">
        <v>0</v>
      </c>
      <c r="M1178">
        <v>0</v>
      </c>
      <c r="O1178">
        <v>0</v>
      </c>
      <c r="R1178" t="s">
        <v>1319</v>
      </c>
    </row>
    <row r="1179" spans="3:18" x14ac:dyDescent="0.3">
      <c r="C1179" t="s">
        <v>364</v>
      </c>
      <c r="D1179" t="s">
        <v>366</v>
      </c>
      <c r="E1179">
        <v>400102</v>
      </c>
      <c r="H1179" t="s">
        <v>1342</v>
      </c>
      <c r="K1179">
        <v>0</v>
      </c>
      <c r="M1179">
        <v>0</v>
      </c>
      <c r="O1179">
        <v>0</v>
      </c>
    </row>
    <row r="1180" spans="3:18" x14ac:dyDescent="0.3">
      <c r="C1180" t="s">
        <v>364</v>
      </c>
      <c r="D1180" t="s">
        <v>366</v>
      </c>
      <c r="E1180">
        <v>400103</v>
      </c>
      <c r="H1180" t="s">
        <v>1342</v>
      </c>
      <c r="K1180">
        <v>0</v>
      </c>
      <c r="M1180">
        <v>0</v>
      </c>
      <c r="O1180">
        <v>0</v>
      </c>
    </row>
    <row r="1181" spans="3:18" x14ac:dyDescent="0.3">
      <c r="C1181" t="s">
        <v>364</v>
      </c>
      <c r="D1181" t="s">
        <v>366</v>
      </c>
      <c r="E1181">
        <v>400300</v>
      </c>
      <c r="H1181" t="s">
        <v>1343</v>
      </c>
      <c r="K1181">
        <v>0</v>
      </c>
      <c r="M1181">
        <v>0</v>
      </c>
      <c r="O1181">
        <v>0</v>
      </c>
    </row>
    <row r="1182" spans="3:18" x14ac:dyDescent="0.3">
      <c r="C1182" t="s">
        <v>364</v>
      </c>
      <c r="D1182" t="s">
        <v>366</v>
      </c>
      <c r="E1182">
        <v>410703</v>
      </c>
      <c r="H1182" t="s">
        <v>1344</v>
      </c>
      <c r="K1182">
        <v>0</v>
      </c>
      <c r="M1182">
        <v>0</v>
      </c>
      <c r="O1182">
        <v>0</v>
      </c>
    </row>
    <row r="1183" spans="3:18" x14ac:dyDescent="0.3">
      <c r="E1183" t="s">
        <v>1345</v>
      </c>
      <c r="K1183">
        <v>0</v>
      </c>
      <c r="M1183">
        <v>0</v>
      </c>
      <c r="O1183">
        <v>0</v>
      </c>
      <c r="R1183" t="s">
        <v>1319</v>
      </c>
    </row>
    <row r="1184" spans="3:18" x14ac:dyDescent="0.3">
      <c r="C1184" t="s">
        <v>364</v>
      </c>
      <c r="D1184" t="s">
        <v>366</v>
      </c>
      <c r="E1184">
        <v>4400130</v>
      </c>
      <c r="H1184" t="s">
        <v>1346</v>
      </c>
      <c r="K1184">
        <v>0</v>
      </c>
      <c r="M1184">
        <v>0</v>
      </c>
      <c r="O1184">
        <v>0</v>
      </c>
    </row>
    <row r="1185" spans="3:18" x14ac:dyDescent="0.3">
      <c r="C1185" t="s">
        <v>364</v>
      </c>
      <c r="D1185" t="s">
        <v>366</v>
      </c>
      <c r="E1185">
        <v>4400131</v>
      </c>
      <c r="H1185" t="s">
        <v>1347</v>
      </c>
      <c r="K1185">
        <v>0</v>
      </c>
      <c r="M1185">
        <v>0</v>
      </c>
      <c r="O1185">
        <v>0</v>
      </c>
    </row>
    <row r="1186" spans="3:18" x14ac:dyDescent="0.3">
      <c r="K1186">
        <v>0</v>
      </c>
      <c r="M1186">
        <v>0</v>
      </c>
      <c r="O1186">
        <v>0</v>
      </c>
      <c r="R1186" t="s">
        <v>1319</v>
      </c>
    </row>
    <row r="1187" spans="3:18" x14ac:dyDescent="0.3">
      <c r="E1187" t="s">
        <v>1348</v>
      </c>
      <c r="K1187" s="37">
        <v>-68278511.170000002</v>
      </c>
      <c r="M1187" s="37">
        <v>-56343401.75</v>
      </c>
      <c r="O1187" s="37">
        <v>-11935109.42</v>
      </c>
      <c r="Q1187">
        <v>-21.2</v>
      </c>
      <c r="R1187" t="s">
        <v>1349</v>
      </c>
    </row>
    <row r="1188" spans="3:18" x14ac:dyDescent="0.3">
      <c r="C1188" t="s">
        <v>364</v>
      </c>
      <c r="D1188" t="s">
        <v>366</v>
      </c>
      <c r="E1188">
        <v>4400301</v>
      </c>
      <c r="H1188" t="s">
        <v>1350</v>
      </c>
      <c r="K1188" s="37">
        <v>-261803.29</v>
      </c>
      <c r="M1188" s="37">
        <v>-185203.22</v>
      </c>
      <c r="O1188" s="37">
        <v>-76600.070000000007</v>
      </c>
      <c r="Q1188">
        <v>-41.4</v>
      </c>
    </row>
    <row r="1189" spans="3:18" x14ac:dyDescent="0.3">
      <c r="C1189" t="s">
        <v>364</v>
      </c>
      <c r="D1189" t="s">
        <v>366</v>
      </c>
      <c r="E1189">
        <v>4400302</v>
      </c>
      <c r="H1189" t="s">
        <v>1351</v>
      </c>
      <c r="K1189" s="37">
        <v>-23430.959999999999</v>
      </c>
      <c r="M1189" s="37">
        <v>-18014.689999999999</v>
      </c>
      <c r="O1189" s="37">
        <v>-5416.27</v>
      </c>
      <c r="Q1189">
        <v>-30.1</v>
      </c>
    </row>
    <row r="1190" spans="3:18" x14ac:dyDescent="0.3">
      <c r="C1190" t="s">
        <v>364</v>
      </c>
      <c r="D1190" t="s">
        <v>366</v>
      </c>
      <c r="E1190">
        <v>4400303</v>
      </c>
      <c r="H1190" t="s">
        <v>1352</v>
      </c>
      <c r="K1190">
        <v>0</v>
      </c>
      <c r="M1190">
        <v>0</v>
      </c>
      <c r="O1190">
        <v>0</v>
      </c>
    </row>
    <row r="1191" spans="3:18" x14ac:dyDescent="0.3">
      <c r="C1191" t="s">
        <v>364</v>
      </c>
      <c r="D1191" t="s">
        <v>366</v>
      </c>
      <c r="E1191">
        <v>4400304</v>
      </c>
      <c r="H1191" t="s">
        <v>1353</v>
      </c>
      <c r="K1191">
        <v>0</v>
      </c>
      <c r="M1191">
        <v>0</v>
      </c>
      <c r="O1191">
        <v>0</v>
      </c>
    </row>
    <row r="1192" spans="3:18" x14ac:dyDescent="0.3">
      <c r="C1192" t="s">
        <v>364</v>
      </c>
      <c r="D1192" t="s">
        <v>366</v>
      </c>
      <c r="E1192">
        <v>4400305</v>
      </c>
      <c r="H1192" t="s">
        <v>1354</v>
      </c>
      <c r="K1192">
        <v>0</v>
      </c>
      <c r="M1192">
        <v>0</v>
      </c>
      <c r="O1192">
        <v>0</v>
      </c>
    </row>
    <row r="1193" spans="3:18" x14ac:dyDescent="0.3">
      <c r="C1193" t="s">
        <v>364</v>
      </c>
      <c r="D1193" t="s">
        <v>366</v>
      </c>
      <c r="E1193">
        <v>5510610</v>
      </c>
      <c r="H1193" t="s">
        <v>1355</v>
      </c>
      <c r="K1193">
        <v>0</v>
      </c>
      <c r="M1193">
        <v>0</v>
      </c>
      <c r="O1193">
        <v>0</v>
      </c>
    </row>
    <row r="1194" spans="3:18" x14ac:dyDescent="0.3">
      <c r="K1194" s="37">
        <v>-285234.25</v>
      </c>
      <c r="M1194" s="37">
        <v>-203217.91</v>
      </c>
      <c r="O1194" s="37">
        <v>-82016.34</v>
      </c>
      <c r="Q1194">
        <v>-40.4</v>
      </c>
      <c r="R1194" t="s">
        <v>1319</v>
      </c>
    </row>
    <row r="1195" spans="3:18" x14ac:dyDescent="0.3">
      <c r="E1195" t="s">
        <v>1356</v>
      </c>
    </row>
    <row r="1196" spans="3:18" x14ac:dyDescent="0.3">
      <c r="C1196" t="s">
        <v>364</v>
      </c>
      <c r="D1196" t="s">
        <v>366</v>
      </c>
      <c r="E1196">
        <v>400301</v>
      </c>
      <c r="H1196" t="s">
        <v>1357</v>
      </c>
      <c r="K1196">
        <v>0</v>
      </c>
      <c r="M1196">
        <v>0</v>
      </c>
      <c r="O1196">
        <v>0</v>
      </c>
    </row>
    <row r="1197" spans="3:18" x14ac:dyDescent="0.3">
      <c r="C1197" t="s">
        <v>364</v>
      </c>
      <c r="D1197" t="s">
        <v>366</v>
      </c>
      <c r="E1197">
        <v>400306</v>
      </c>
      <c r="H1197" t="s">
        <v>1358</v>
      </c>
      <c r="K1197">
        <v>0</v>
      </c>
      <c r="M1197">
        <v>0</v>
      </c>
      <c r="O1197">
        <v>0</v>
      </c>
    </row>
    <row r="1198" spans="3:18" x14ac:dyDescent="0.3">
      <c r="E1198" t="s">
        <v>1359</v>
      </c>
      <c r="K1198">
        <v>0</v>
      </c>
      <c r="M1198">
        <v>0</v>
      </c>
      <c r="O1198">
        <v>0</v>
      </c>
      <c r="R1198" t="s">
        <v>1360</v>
      </c>
    </row>
    <row r="1199" spans="3:18" x14ac:dyDescent="0.3">
      <c r="C1199" t="s">
        <v>364</v>
      </c>
      <c r="D1199" t="s">
        <v>366</v>
      </c>
      <c r="E1199">
        <v>400302</v>
      </c>
      <c r="H1199" t="s">
        <v>1361</v>
      </c>
      <c r="K1199">
        <v>0</v>
      </c>
      <c r="M1199">
        <v>0</v>
      </c>
      <c r="O1199">
        <v>0</v>
      </c>
    </row>
    <row r="1200" spans="3:18" x14ac:dyDescent="0.3">
      <c r="E1200" t="s">
        <v>1362</v>
      </c>
      <c r="K1200">
        <v>0</v>
      </c>
      <c r="M1200">
        <v>0</v>
      </c>
      <c r="O1200">
        <v>0</v>
      </c>
      <c r="R1200" t="s">
        <v>1360</v>
      </c>
    </row>
    <row r="1201" spans="3:18" x14ac:dyDescent="0.3">
      <c r="C1201" t="s">
        <v>364</v>
      </c>
      <c r="D1201" t="s">
        <v>366</v>
      </c>
      <c r="E1201">
        <v>400303</v>
      </c>
      <c r="H1201" t="s">
        <v>1363</v>
      </c>
      <c r="K1201">
        <v>0</v>
      </c>
      <c r="M1201">
        <v>0</v>
      </c>
      <c r="O1201">
        <v>0</v>
      </c>
    </row>
    <row r="1202" spans="3:18" x14ac:dyDescent="0.3">
      <c r="E1202" t="s">
        <v>1364</v>
      </c>
      <c r="K1202">
        <v>0</v>
      </c>
      <c r="M1202">
        <v>0</v>
      </c>
      <c r="O1202">
        <v>0</v>
      </c>
      <c r="R1202" t="s">
        <v>1360</v>
      </c>
    </row>
    <row r="1203" spans="3:18" x14ac:dyDescent="0.3">
      <c r="C1203" t="s">
        <v>364</v>
      </c>
      <c r="D1203" t="s">
        <v>366</v>
      </c>
      <c r="E1203">
        <v>400304</v>
      </c>
      <c r="H1203" t="s">
        <v>1365</v>
      </c>
      <c r="K1203">
        <v>0</v>
      </c>
      <c r="M1203">
        <v>0</v>
      </c>
      <c r="O1203">
        <v>0</v>
      </c>
    </row>
    <row r="1204" spans="3:18" x14ac:dyDescent="0.3">
      <c r="E1204" t="s">
        <v>1366</v>
      </c>
      <c r="K1204">
        <v>0</v>
      </c>
      <c r="M1204">
        <v>0</v>
      </c>
      <c r="O1204">
        <v>0</v>
      </c>
      <c r="R1204" t="s">
        <v>1360</v>
      </c>
    </row>
    <row r="1205" spans="3:18" x14ac:dyDescent="0.3">
      <c r="C1205" t="s">
        <v>364</v>
      </c>
      <c r="D1205" t="s">
        <v>366</v>
      </c>
      <c r="E1205">
        <v>400305</v>
      </c>
      <c r="H1205" t="s">
        <v>1367</v>
      </c>
      <c r="K1205">
        <v>0</v>
      </c>
      <c r="M1205">
        <v>0</v>
      </c>
      <c r="O1205">
        <v>0</v>
      </c>
    </row>
    <row r="1206" spans="3:18" x14ac:dyDescent="0.3">
      <c r="E1206" t="s">
        <v>1368</v>
      </c>
      <c r="K1206">
        <v>0</v>
      </c>
      <c r="M1206">
        <v>0</v>
      </c>
      <c r="O1206">
        <v>0</v>
      </c>
      <c r="R1206" t="s">
        <v>1360</v>
      </c>
    </row>
    <row r="1207" spans="3:18" x14ac:dyDescent="0.3">
      <c r="C1207" t="s">
        <v>364</v>
      </c>
      <c r="D1207" t="s">
        <v>366</v>
      </c>
      <c r="E1207">
        <v>400400</v>
      </c>
      <c r="H1207" t="s">
        <v>1369</v>
      </c>
      <c r="K1207">
        <v>0</v>
      </c>
      <c r="M1207">
        <v>0</v>
      </c>
      <c r="O1207">
        <v>0</v>
      </c>
    </row>
    <row r="1208" spans="3:18" x14ac:dyDescent="0.3">
      <c r="E1208" t="s">
        <v>1370</v>
      </c>
      <c r="K1208">
        <v>0</v>
      </c>
      <c r="M1208">
        <v>0</v>
      </c>
      <c r="O1208">
        <v>0</v>
      </c>
      <c r="R1208" t="s">
        <v>1360</v>
      </c>
    </row>
    <row r="1209" spans="3:18" x14ac:dyDescent="0.3">
      <c r="C1209" t="s">
        <v>364</v>
      </c>
      <c r="D1209" t="s">
        <v>366</v>
      </c>
      <c r="E1209">
        <v>450000</v>
      </c>
      <c r="H1209" t="s">
        <v>1371</v>
      </c>
      <c r="K1209">
        <v>0</v>
      </c>
      <c r="M1209">
        <v>0</v>
      </c>
      <c r="O1209">
        <v>0</v>
      </c>
    </row>
    <row r="1210" spans="3:18" x14ac:dyDescent="0.3">
      <c r="E1210" t="s">
        <v>1372</v>
      </c>
      <c r="K1210">
        <v>0</v>
      </c>
      <c r="M1210">
        <v>0</v>
      </c>
      <c r="O1210">
        <v>0</v>
      </c>
      <c r="R1210" t="s">
        <v>1360</v>
      </c>
    </row>
    <row r="1211" spans="3:18" x14ac:dyDescent="0.3">
      <c r="E1211" t="s">
        <v>1373</v>
      </c>
      <c r="K1211">
        <v>0</v>
      </c>
      <c r="M1211">
        <v>0</v>
      </c>
      <c r="O1211">
        <v>0</v>
      </c>
      <c r="R1211" t="s">
        <v>1319</v>
      </c>
    </row>
    <row r="1212" spans="3:18" x14ac:dyDescent="0.3">
      <c r="C1212" t="s">
        <v>364</v>
      </c>
      <c r="D1212" t="s">
        <v>366</v>
      </c>
      <c r="E1212">
        <v>400404</v>
      </c>
      <c r="H1212" t="s">
        <v>1374</v>
      </c>
      <c r="K1212">
        <v>0</v>
      </c>
      <c r="M1212">
        <v>0</v>
      </c>
      <c r="O1212">
        <v>0</v>
      </c>
    </row>
    <row r="1213" spans="3:18" x14ac:dyDescent="0.3">
      <c r="E1213" t="s">
        <v>1375</v>
      </c>
      <c r="K1213">
        <v>0</v>
      </c>
      <c r="M1213">
        <v>0</v>
      </c>
      <c r="O1213">
        <v>0</v>
      </c>
      <c r="R1213" t="s">
        <v>1360</v>
      </c>
    </row>
    <row r="1214" spans="3:18" x14ac:dyDescent="0.3">
      <c r="C1214" t="s">
        <v>364</v>
      </c>
      <c r="D1214" t="s">
        <v>366</v>
      </c>
      <c r="E1214">
        <v>400401</v>
      </c>
      <c r="H1214" t="s">
        <v>1376</v>
      </c>
      <c r="K1214">
        <v>0</v>
      </c>
      <c r="M1214">
        <v>0</v>
      </c>
      <c r="O1214">
        <v>0</v>
      </c>
    </row>
    <row r="1215" spans="3:18" x14ac:dyDescent="0.3">
      <c r="E1215" t="s">
        <v>1362</v>
      </c>
      <c r="K1215">
        <v>0</v>
      </c>
      <c r="M1215">
        <v>0</v>
      </c>
      <c r="O1215">
        <v>0</v>
      </c>
      <c r="R1215" t="s">
        <v>1360</v>
      </c>
    </row>
    <row r="1216" spans="3:18" x14ac:dyDescent="0.3">
      <c r="C1216" t="s">
        <v>364</v>
      </c>
      <c r="D1216" t="s">
        <v>366</v>
      </c>
      <c r="E1216">
        <v>400402</v>
      </c>
      <c r="H1216" t="s">
        <v>1377</v>
      </c>
      <c r="K1216">
        <v>0</v>
      </c>
      <c r="M1216">
        <v>0</v>
      </c>
      <c r="O1216">
        <v>0</v>
      </c>
    </row>
    <row r="1217" spans="3:18" x14ac:dyDescent="0.3">
      <c r="E1217" t="s">
        <v>1378</v>
      </c>
      <c r="K1217">
        <v>0</v>
      </c>
      <c r="M1217">
        <v>0</v>
      </c>
      <c r="O1217">
        <v>0</v>
      </c>
      <c r="R1217" t="s">
        <v>1360</v>
      </c>
    </row>
    <row r="1218" spans="3:18" x14ac:dyDescent="0.3">
      <c r="C1218" t="s">
        <v>364</v>
      </c>
      <c r="D1218" t="s">
        <v>366</v>
      </c>
      <c r="E1218">
        <v>400403</v>
      </c>
      <c r="H1218" t="s">
        <v>1379</v>
      </c>
      <c r="K1218">
        <v>0</v>
      </c>
      <c r="M1218">
        <v>0</v>
      </c>
      <c r="O1218">
        <v>0</v>
      </c>
    </row>
    <row r="1219" spans="3:18" x14ac:dyDescent="0.3">
      <c r="E1219" t="s">
        <v>1380</v>
      </c>
      <c r="K1219">
        <v>0</v>
      </c>
      <c r="M1219">
        <v>0</v>
      </c>
      <c r="O1219">
        <v>0</v>
      </c>
      <c r="R1219" t="s">
        <v>1360</v>
      </c>
    </row>
    <row r="1220" spans="3:18" x14ac:dyDescent="0.3">
      <c r="C1220" t="s">
        <v>364</v>
      </c>
      <c r="D1220" t="s">
        <v>366</v>
      </c>
      <c r="E1220">
        <v>400501</v>
      </c>
      <c r="H1220" t="s">
        <v>1381</v>
      </c>
      <c r="K1220">
        <v>0</v>
      </c>
      <c r="M1220">
        <v>0</v>
      </c>
      <c r="O1220">
        <v>0</v>
      </c>
    </row>
    <row r="1221" spans="3:18" x14ac:dyDescent="0.3">
      <c r="E1221" t="s">
        <v>1382</v>
      </c>
      <c r="K1221">
        <v>0</v>
      </c>
      <c r="M1221">
        <v>0</v>
      </c>
      <c r="O1221">
        <v>0</v>
      </c>
      <c r="R1221" t="s">
        <v>1360</v>
      </c>
    </row>
    <row r="1222" spans="3:18" x14ac:dyDescent="0.3">
      <c r="C1222" t="s">
        <v>364</v>
      </c>
      <c r="D1222" t="s">
        <v>366</v>
      </c>
      <c r="E1222">
        <v>400500</v>
      </c>
      <c r="H1222" t="s">
        <v>1383</v>
      </c>
      <c r="K1222">
        <v>0</v>
      </c>
      <c r="M1222">
        <v>0</v>
      </c>
      <c r="O1222">
        <v>0</v>
      </c>
    </row>
    <row r="1223" spans="3:18" x14ac:dyDescent="0.3">
      <c r="E1223" t="s">
        <v>1384</v>
      </c>
      <c r="K1223">
        <v>0</v>
      </c>
      <c r="M1223">
        <v>0</v>
      </c>
      <c r="O1223">
        <v>0</v>
      </c>
      <c r="R1223" t="s">
        <v>1360</v>
      </c>
    </row>
    <row r="1224" spans="3:18" x14ac:dyDescent="0.3">
      <c r="E1224" t="s">
        <v>1385</v>
      </c>
      <c r="K1224">
        <v>0</v>
      </c>
      <c r="M1224">
        <v>0</v>
      </c>
      <c r="O1224">
        <v>0</v>
      </c>
      <c r="R1224" t="s">
        <v>1319</v>
      </c>
    </row>
    <row r="1225" spans="3:18" x14ac:dyDescent="0.3">
      <c r="C1225" t="s">
        <v>364</v>
      </c>
      <c r="D1225" t="s">
        <v>366</v>
      </c>
      <c r="E1225">
        <v>400502</v>
      </c>
      <c r="H1225" t="s">
        <v>1386</v>
      </c>
      <c r="K1225">
        <v>0</v>
      </c>
      <c r="M1225">
        <v>0</v>
      </c>
      <c r="O1225">
        <v>0</v>
      </c>
    </row>
    <row r="1226" spans="3:18" x14ac:dyDescent="0.3">
      <c r="C1226" t="s">
        <v>364</v>
      </c>
      <c r="D1226" t="s">
        <v>366</v>
      </c>
      <c r="E1226">
        <v>400503</v>
      </c>
      <c r="H1226" t="s">
        <v>1387</v>
      </c>
      <c r="K1226">
        <v>0</v>
      </c>
      <c r="M1226">
        <v>0</v>
      </c>
      <c r="O1226">
        <v>0</v>
      </c>
    </row>
    <row r="1227" spans="3:18" x14ac:dyDescent="0.3">
      <c r="E1227" t="s">
        <v>1388</v>
      </c>
      <c r="K1227">
        <v>0</v>
      </c>
      <c r="M1227">
        <v>0</v>
      </c>
      <c r="O1227">
        <v>0</v>
      </c>
      <c r="R1227" t="s">
        <v>1319</v>
      </c>
    </row>
    <row r="1228" spans="3:18" x14ac:dyDescent="0.3">
      <c r="E1228" t="s">
        <v>1389</v>
      </c>
      <c r="K1228" s="37">
        <v>-285234.25</v>
      </c>
      <c r="M1228" s="37">
        <v>-203217.91</v>
      </c>
      <c r="O1228" s="37">
        <v>-82016.34</v>
      </c>
      <c r="Q1228">
        <v>-40.4</v>
      </c>
      <c r="R1228" t="s">
        <v>1349</v>
      </c>
    </row>
    <row r="1229" spans="3:18" x14ac:dyDescent="0.3">
      <c r="E1229" t="s">
        <v>1390</v>
      </c>
    </row>
    <row r="1230" spans="3:18" x14ac:dyDescent="0.3">
      <c r="C1230" t="s">
        <v>364</v>
      </c>
      <c r="D1230" t="s">
        <v>366</v>
      </c>
      <c r="E1230">
        <v>4410109</v>
      </c>
      <c r="H1230" t="s">
        <v>1391</v>
      </c>
      <c r="K1230">
        <v>0</v>
      </c>
      <c r="M1230">
        <v>0</v>
      </c>
      <c r="O1230">
        <v>0</v>
      </c>
    </row>
    <row r="1231" spans="3:18" x14ac:dyDescent="0.3">
      <c r="K1231">
        <v>0</v>
      </c>
      <c r="M1231">
        <v>0</v>
      </c>
      <c r="O1231">
        <v>0</v>
      </c>
      <c r="R1231" t="s">
        <v>1319</v>
      </c>
    </row>
    <row r="1232" spans="3:18" x14ac:dyDescent="0.3">
      <c r="C1232" t="s">
        <v>364</v>
      </c>
      <c r="D1232" t="s">
        <v>366</v>
      </c>
      <c r="E1232">
        <v>4410703</v>
      </c>
      <c r="H1232" t="s">
        <v>1392</v>
      </c>
      <c r="K1232">
        <v>0</v>
      </c>
      <c r="M1232">
        <v>0</v>
      </c>
      <c r="O1232">
        <v>0</v>
      </c>
    </row>
    <row r="1233" spans="3:18" x14ac:dyDescent="0.3">
      <c r="K1233">
        <v>0</v>
      </c>
      <c r="M1233">
        <v>0</v>
      </c>
      <c r="O1233">
        <v>0</v>
      </c>
      <c r="R1233" t="s">
        <v>1319</v>
      </c>
    </row>
    <row r="1234" spans="3:18" x14ac:dyDescent="0.3">
      <c r="C1234" t="s">
        <v>364</v>
      </c>
      <c r="D1234" t="s">
        <v>366</v>
      </c>
      <c r="E1234">
        <v>410655</v>
      </c>
      <c r="H1234" t="s">
        <v>1393</v>
      </c>
      <c r="K1234">
        <v>0</v>
      </c>
      <c r="M1234">
        <v>0</v>
      </c>
      <c r="O1234">
        <v>0</v>
      </c>
    </row>
    <row r="1235" spans="3:18" x14ac:dyDescent="0.3">
      <c r="K1235">
        <v>0</v>
      </c>
      <c r="M1235">
        <v>0</v>
      </c>
      <c r="O1235">
        <v>0</v>
      </c>
      <c r="R1235" t="s">
        <v>1319</v>
      </c>
    </row>
    <row r="1236" spans="3:18" x14ac:dyDescent="0.3">
      <c r="C1236" t="s">
        <v>364</v>
      </c>
      <c r="D1236" t="s">
        <v>366</v>
      </c>
      <c r="E1236">
        <v>410105</v>
      </c>
      <c r="H1236" t="s">
        <v>1394</v>
      </c>
      <c r="K1236">
        <v>0</v>
      </c>
      <c r="M1236">
        <v>0</v>
      </c>
      <c r="O1236">
        <v>0</v>
      </c>
    </row>
    <row r="1237" spans="3:18" x14ac:dyDescent="0.3">
      <c r="C1237" t="s">
        <v>364</v>
      </c>
      <c r="D1237" t="s">
        <v>366</v>
      </c>
      <c r="E1237">
        <v>4410105</v>
      </c>
      <c r="H1237" t="s">
        <v>1395</v>
      </c>
      <c r="K1237">
        <v>0</v>
      </c>
      <c r="M1237">
        <v>0</v>
      </c>
      <c r="O1237">
        <v>0</v>
      </c>
    </row>
    <row r="1238" spans="3:18" x14ac:dyDescent="0.3">
      <c r="K1238">
        <v>0</v>
      </c>
      <c r="M1238">
        <v>0</v>
      </c>
      <c r="O1238">
        <v>0</v>
      </c>
      <c r="R1238" t="s">
        <v>1319</v>
      </c>
    </row>
    <row r="1239" spans="3:18" x14ac:dyDescent="0.3">
      <c r="C1239" t="s">
        <v>364</v>
      </c>
      <c r="D1239" t="s">
        <v>366</v>
      </c>
      <c r="E1239">
        <v>410104</v>
      </c>
      <c r="H1239" t="s">
        <v>1396</v>
      </c>
      <c r="K1239">
        <v>0</v>
      </c>
      <c r="M1239">
        <v>0</v>
      </c>
      <c r="O1239">
        <v>0</v>
      </c>
    </row>
    <row r="1240" spans="3:18" x14ac:dyDescent="0.3">
      <c r="C1240" t="s">
        <v>364</v>
      </c>
      <c r="D1240" t="s">
        <v>366</v>
      </c>
      <c r="E1240">
        <v>4410104</v>
      </c>
      <c r="H1240" t="s">
        <v>1397</v>
      </c>
      <c r="K1240" s="37">
        <v>-3453086.62</v>
      </c>
      <c r="M1240" s="37">
        <v>-3447188.79</v>
      </c>
      <c r="O1240" s="37">
        <v>-5897.83</v>
      </c>
      <c r="Q1240">
        <v>-0.2</v>
      </c>
    </row>
    <row r="1241" spans="3:18" x14ac:dyDescent="0.3">
      <c r="K1241" s="37">
        <v>-3453086.62</v>
      </c>
      <c r="M1241" s="37">
        <v>-3447188.79</v>
      </c>
      <c r="O1241" s="37">
        <v>-5897.83</v>
      </c>
      <c r="Q1241">
        <v>-0.2</v>
      </c>
      <c r="R1241" t="s">
        <v>1319</v>
      </c>
    </row>
    <row r="1242" spans="3:18" x14ac:dyDescent="0.3">
      <c r="C1242" t="s">
        <v>364</v>
      </c>
      <c r="D1242" t="s">
        <v>366</v>
      </c>
      <c r="E1242">
        <v>410680</v>
      </c>
      <c r="H1242" t="s">
        <v>1398</v>
      </c>
      <c r="K1242">
        <v>0</v>
      </c>
      <c r="M1242">
        <v>0</v>
      </c>
      <c r="O1242">
        <v>0</v>
      </c>
    </row>
    <row r="1243" spans="3:18" x14ac:dyDescent="0.3">
      <c r="K1243">
        <v>0</v>
      </c>
      <c r="M1243">
        <v>0</v>
      </c>
      <c r="O1243">
        <v>0</v>
      </c>
      <c r="R1243" t="s">
        <v>1319</v>
      </c>
    </row>
    <row r="1244" spans="3:18" x14ac:dyDescent="0.3">
      <c r="C1244" t="s">
        <v>364</v>
      </c>
      <c r="D1244" t="s">
        <v>366</v>
      </c>
      <c r="E1244">
        <v>410101</v>
      </c>
      <c r="H1244" t="s">
        <v>1399</v>
      </c>
      <c r="K1244">
        <v>0</v>
      </c>
      <c r="M1244">
        <v>0</v>
      </c>
      <c r="O1244">
        <v>0</v>
      </c>
    </row>
    <row r="1245" spans="3:18" x14ac:dyDescent="0.3">
      <c r="C1245" t="s">
        <v>364</v>
      </c>
      <c r="D1245" t="s">
        <v>366</v>
      </c>
      <c r="E1245">
        <v>410103</v>
      </c>
      <c r="H1245" t="s">
        <v>1400</v>
      </c>
      <c r="K1245">
        <v>0</v>
      </c>
      <c r="M1245">
        <v>0</v>
      </c>
      <c r="O1245">
        <v>0</v>
      </c>
    </row>
    <row r="1246" spans="3:18" x14ac:dyDescent="0.3">
      <c r="C1246" t="s">
        <v>364</v>
      </c>
      <c r="D1246" t="s">
        <v>366</v>
      </c>
      <c r="E1246">
        <v>410701</v>
      </c>
      <c r="H1246" t="s">
        <v>1401</v>
      </c>
      <c r="K1246">
        <v>0</v>
      </c>
      <c r="M1246">
        <v>0</v>
      </c>
      <c r="O1246">
        <v>0</v>
      </c>
    </row>
    <row r="1247" spans="3:18" x14ac:dyDescent="0.3">
      <c r="C1247" t="s">
        <v>364</v>
      </c>
      <c r="D1247" t="s">
        <v>366</v>
      </c>
      <c r="E1247">
        <v>4410101</v>
      </c>
      <c r="H1247" t="s">
        <v>1402</v>
      </c>
      <c r="K1247" s="37">
        <v>-1432937.06</v>
      </c>
      <c r="M1247" s="37">
        <v>-1306725.1599999999</v>
      </c>
      <c r="O1247" s="37">
        <v>-126211.9</v>
      </c>
      <c r="Q1247">
        <v>-9.6999999999999993</v>
      </c>
    </row>
    <row r="1248" spans="3:18" x14ac:dyDescent="0.3">
      <c r="C1248" t="s">
        <v>364</v>
      </c>
      <c r="D1248" t="s">
        <v>366</v>
      </c>
      <c r="E1248">
        <v>4410106</v>
      </c>
      <c r="H1248" t="s">
        <v>1403</v>
      </c>
      <c r="K1248" s="37">
        <v>-711646.59</v>
      </c>
      <c r="M1248" s="37">
        <v>-479056.06</v>
      </c>
      <c r="O1248" s="37">
        <v>-232590.53</v>
      </c>
      <c r="Q1248">
        <v>-48.6</v>
      </c>
    </row>
    <row r="1249" spans="3:18" x14ac:dyDescent="0.3">
      <c r="C1249" t="s">
        <v>364</v>
      </c>
      <c r="D1249" t="s">
        <v>366</v>
      </c>
      <c r="E1249">
        <v>4410107</v>
      </c>
      <c r="H1249" t="s">
        <v>1404</v>
      </c>
      <c r="K1249" s="37">
        <v>-72053.740000000005</v>
      </c>
      <c r="M1249" s="37">
        <v>-60474.22</v>
      </c>
      <c r="O1249" s="37">
        <v>-11579.52</v>
      </c>
      <c r="Q1249">
        <v>-19.100000000000001</v>
      </c>
    </row>
    <row r="1250" spans="3:18" x14ac:dyDescent="0.3">
      <c r="C1250" t="s">
        <v>364</v>
      </c>
      <c r="D1250" t="s">
        <v>366</v>
      </c>
      <c r="E1250">
        <v>4410108</v>
      </c>
      <c r="H1250" t="s">
        <v>1405</v>
      </c>
      <c r="K1250">
        <v>0</v>
      </c>
      <c r="M1250">
        <v>0</v>
      </c>
      <c r="O1250">
        <v>0</v>
      </c>
    </row>
    <row r="1251" spans="3:18" x14ac:dyDescent="0.3">
      <c r="C1251" t="s">
        <v>364</v>
      </c>
      <c r="D1251" t="s">
        <v>366</v>
      </c>
      <c r="E1251">
        <v>4410111</v>
      </c>
      <c r="H1251" t="s">
        <v>1406</v>
      </c>
      <c r="K1251">
        <v>0</v>
      </c>
      <c r="M1251">
        <v>0</v>
      </c>
      <c r="O1251">
        <v>0</v>
      </c>
    </row>
    <row r="1252" spans="3:18" x14ac:dyDescent="0.3">
      <c r="C1252" t="s">
        <v>364</v>
      </c>
      <c r="D1252" t="s">
        <v>366</v>
      </c>
      <c r="E1252">
        <v>4410112</v>
      </c>
      <c r="H1252" t="s">
        <v>1407</v>
      </c>
      <c r="K1252">
        <v>0</v>
      </c>
      <c r="M1252">
        <v>0</v>
      </c>
      <c r="O1252">
        <v>0</v>
      </c>
    </row>
    <row r="1253" spans="3:18" x14ac:dyDescent="0.3">
      <c r="E1253" t="s">
        <v>1408</v>
      </c>
      <c r="K1253" s="37">
        <v>-2216637.39</v>
      </c>
      <c r="M1253" s="37">
        <v>-1846255.44</v>
      </c>
      <c r="O1253" s="37">
        <v>-370381.95</v>
      </c>
      <c r="Q1253">
        <v>-20.100000000000001</v>
      </c>
      <c r="R1253" t="s">
        <v>1319</v>
      </c>
    </row>
    <row r="1254" spans="3:18" x14ac:dyDescent="0.3">
      <c r="C1254" t="s">
        <v>364</v>
      </c>
      <c r="D1254" t="s">
        <v>366</v>
      </c>
      <c r="E1254">
        <v>410100</v>
      </c>
      <c r="H1254" t="s">
        <v>1409</v>
      </c>
      <c r="K1254">
        <v>0</v>
      </c>
      <c r="M1254">
        <v>0</v>
      </c>
      <c r="O1254">
        <v>0</v>
      </c>
    </row>
    <row r="1255" spans="3:18" x14ac:dyDescent="0.3">
      <c r="C1255" t="s">
        <v>364</v>
      </c>
      <c r="D1255" t="s">
        <v>366</v>
      </c>
      <c r="E1255">
        <v>410102</v>
      </c>
      <c r="H1255" t="s">
        <v>1410</v>
      </c>
      <c r="K1255">
        <v>0</v>
      </c>
      <c r="M1255">
        <v>0</v>
      </c>
      <c r="O1255">
        <v>0</v>
      </c>
    </row>
    <row r="1256" spans="3:18" x14ac:dyDescent="0.3">
      <c r="C1256" t="s">
        <v>364</v>
      </c>
      <c r="D1256" t="s">
        <v>366</v>
      </c>
      <c r="E1256">
        <v>410650</v>
      </c>
      <c r="H1256" t="s">
        <v>1411</v>
      </c>
      <c r="K1256">
        <v>0</v>
      </c>
      <c r="M1256">
        <v>0</v>
      </c>
      <c r="O1256">
        <v>0</v>
      </c>
    </row>
    <row r="1257" spans="3:18" x14ac:dyDescent="0.3">
      <c r="C1257" t="s">
        <v>364</v>
      </c>
      <c r="D1257" t="s">
        <v>366</v>
      </c>
      <c r="E1257">
        <v>410702</v>
      </c>
      <c r="H1257" t="s">
        <v>1412</v>
      </c>
      <c r="K1257">
        <v>0</v>
      </c>
      <c r="M1257">
        <v>0</v>
      </c>
      <c r="O1257">
        <v>0</v>
      </c>
    </row>
    <row r="1258" spans="3:18" x14ac:dyDescent="0.3">
      <c r="C1258" t="s">
        <v>364</v>
      </c>
      <c r="D1258" t="s">
        <v>366</v>
      </c>
      <c r="E1258">
        <v>4410702</v>
      </c>
      <c r="H1258" t="s">
        <v>1413</v>
      </c>
      <c r="K1258" s="37">
        <v>-2188530.08</v>
      </c>
      <c r="M1258" s="37">
        <v>-2041883.45</v>
      </c>
      <c r="O1258" s="37">
        <v>-146646.63</v>
      </c>
      <c r="Q1258">
        <v>-7.2</v>
      </c>
    </row>
    <row r="1259" spans="3:18" x14ac:dyDescent="0.3">
      <c r="E1259" t="s">
        <v>1414</v>
      </c>
      <c r="K1259" s="37">
        <v>-2188530.08</v>
      </c>
      <c r="M1259" s="37">
        <v>-2041883.45</v>
      </c>
      <c r="O1259" s="37">
        <v>-146646.63</v>
      </c>
      <c r="Q1259">
        <v>-7.2</v>
      </c>
      <c r="R1259" t="s">
        <v>1319</v>
      </c>
    </row>
    <row r="1260" spans="3:18" x14ac:dyDescent="0.3">
      <c r="C1260" t="s">
        <v>364</v>
      </c>
      <c r="D1260" t="s">
        <v>366</v>
      </c>
      <c r="E1260">
        <v>4410660</v>
      </c>
      <c r="H1260" t="s">
        <v>1415</v>
      </c>
      <c r="K1260">
        <v>0</v>
      </c>
      <c r="M1260">
        <v>0</v>
      </c>
      <c r="O1260">
        <v>0</v>
      </c>
    </row>
    <row r="1261" spans="3:18" x14ac:dyDescent="0.3">
      <c r="K1261">
        <v>0</v>
      </c>
      <c r="M1261">
        <v>0</v>
      </c>
      <c r="O1261">
        <v>0</v>
      </c>
      <c r="R1261" t="s">
        <v>1319</v>
      </c>
    </row>
    <row r="1262" spans="3:18" x14ac:dyDescent="0.3">
      <c r="C1262" t="s">
        <v>364</v>
      </c>
      <c r="D1262" t="s">
        <v>366</v>
      </c>
      <c r="E1262">
        <v>410200</v>
      </c>
      <c r="H1262" t="s">
        <v>1416</v>
      </c>
      <c r="K1262">
        <v>0</v>
      </c>
      <c r="M1262">
        <v>0</v>
      </c>
      <c r="O1262">
        <v>0</v>
      </c>
    </row>
    <row r="1263" spans="3:18" x14ac:dyDescent="0.3">
      <c r="C1263" t="s">
        <v>364</v>
      </c>
      <c r="D1263" t="s">
        <v>366</v>
      </c>
      <c r="E1263">
        <v>410201</v>
      </c>
      <c r="H1263" t="s">
        <v>1417</v>
      </c>
      <c r="K1263">
        <v>0</v>
      </c>
      <c r="M1263">
        <v>0</v>
      </c>
      <c r="O1263">
        <v>0</v>
      </c>
    </row>
    <row r="1264" spans="3:18" x14ac:dyDescent="0.3">
      <c r="C1264" t="s">
        <v>364</v>
      </c>
      <c r="D1264" t="s">
        <v>366</v>
      </c>
      <c r="E1264">
        <v>4410200</v>
      </c>
      <c r="H1264" t="s">
        <v>1418</v>
      </c>
      <c r="K1264" s="37">
        <v>-27200</v>
      </c>
      <c r="M1264" s="37">
        <v>-23100</v>
      </c>
      <c r="O1264" s="37">
        <v>-4100</v>
      </c>
      <c r="Q1264">
        <v>-17.7</v>
      </c>
    </row>
    <row r="1265" spans="3:18" x14ac:dyDescent="0.3">
      <c r="C1265" t="s">
        <v>364</v>
      </c>
      <c r="D1265" t="s">
        <v>366</v>
      </c>
      <c r="E1265">
        <v>4410201</v>
      </c>
      <c r="H1265" t="s">
        <v>1419</v>
      </c>
      <c r="K1265">
        <v>-700</v>
      </c>
      <c r="M1265">
        <v>-700</v>
      </c>
      <c r="O1265">
        <v>0</v>
      </c>
    </row>
    <row r="1266" spans="3:18" x14ac:dyDescent="0.3">
      <c r="C1266" t="s">
        <v>364</v>
      </c>
      <c r="D1266" t="s">
        <v>366</v>
      </c>
      <c r="E1266">
        <v>4410202</v>
      </c>
      <c r="H1266" t="s">
        <v>1420</v>
      </c>
      <c r="K1266">
        <v>0</v>
      </c>
      <c r="M1266">
        <v>0</v>
      </c>
      <c r="O1266">
        <v>0</v>
      </c>
    </row>
    <row r="1267" spans="3:18" x14ac:dyDescent="0.3">
      <c r="C1267" t="s">
        <v>364</v>
      </c>
      <c r="D1267" t="s">
        <v>366</v>
      </c>
      <c r="E1267">
        <v>4410203</v>
      </c>
      <c r="H1267" t="s">
        <v>1421</v>
      </c>
      <c r="K1267">
        <v>0</v>
      </c>
      <c r="M1267">
        <v>0</v>
      </c>
      <c r="O1267">
        <v>0</v>
      </c>
    </row>
    <row r="1268" spans="3:18" x14ac:dyDescent="0.3">
      <c r="E1268" t="s">
        <v>1422</v>
      </c>
      <c r="K1268" s="37">
        <v>-27900</v>
      </c>
      <c r="M1268" s="37">
        <v>-23800</v>
      </c>
      <c r="O1268" s="37">
        <v>-4100</v>
      </c>
      <c r="Q1268">
        <v>-17.2</v>
      </c>
      <c r="R1268" t="s">
        <v>1319</v>
      </c>
    </row>
    <row r="1269" spans="3:18" x14ac:dyDescent="0.3">
      <c r="C1269" t="s">
        <v>364</v>
      </c>
      <c r="D1269" t="s">
        <v>366</v>
      </c>
      <c r="E1269">
        <v>410300</v>
      </c>
      <c r="H1269" t="s">
        <v>1423</v>
      </c>
      <c r="K1269">
        <v>0</v>
      </c>
      <c r="M1269">
        <v>0</v>
      </c>
      <c r="O1269">
        <v>0</v>
      </c>
    </row>
    <row r="1270" spans="3:18" x14ac:dyDescent="0.3">
      <c r="C1270" t="s">
        <v>364</v>
      </c>
      <c r="D1270" t="s">
        <v>366</v>
      </c>
      <c r="E1270">
        <v>4410300</v>
      </c>
      <c r="H1270" t="s">
        <v>1424</v>
      </c>
      <c r="K1270" s="37">
        <v>-19900</v>
      </c>
      <c r="M1270" s="37">
        <v>-14900</v>
      </c>
      <c r="O1270" s="37">
        <v>-5000</v>
      </c>
      <c r="Q1270">
        <v>-33.6</v>
      </c>
    </row>
    <row r="1271" spans="3:18" x14ac:dyDescent="0.3">
      <c r="E1271" t="s">
        <v>1425</v>
      </c>
      <c r="K1271" s="37">
        <v>-19900</v>
      </c>
      <c r="M1271" s="37">
        <v>-14900</v>
      </c>
      <c r="O1271" s="37">
        <v>-5000</v>
      </c>
      <c r="Q1271">
        <v>-33.6</v>
      </c>
      <c r="R1271" t="s">
        <v>1319</v>
      </c>
    </row>
    <row r="1272" spans="3:18" x14ac:dyDescent="0.3">
      <c r="C1272" t="s">
        <v>364</v>
      </c>
      <c r="D1272" t="s">
        <v>366</v>
      </c>
      <c r="E1272">
        <v>410600</v>
      </c>
      <c r="H1272" t="s">
        <v>1426</v>
      </c>
      <c r="K1272">
        <v>0</v>
      </c>
      <c r="M1272">
        <v>0</v>
      </c>
      <c r="O1272">
        <v>0</v>
      </c>
    </row>
    <row r="1273" spans="3:18" x14ac:dyDescent="0.3">
      <c r="C1273" t="s">
        <v>364</v>
      </c>
      <c r="D1273" t="s">
        <v>366</v>
      </c>
      <c r="E1273">
        <v>4410600</v>
      </c>
      <c r="H1273" t="s">
        <v>1427</v>
      </c>
      <c r="K1273">
        <v>0</v>
      </c>
      <c r="M1273">
        <v>0</v>
      </c>
      <c r="O1273">
        <v>0</v>
      </c>
    </row>
    <row r="1274" spans="3:18" x14ac:dyDescent="0.3">
      <c r="E1274" t="s">
        <v>1428</v>
      </c>
      <c r="K1274">
        <v>0</v>
      </c>
      <c r="M1274">
        <v>0</v>
      </c>
      <c r="O1274">
        <v>0</v>
      </c>
      <c r="R1274" t="s">
        <v>1319</v>
      </c>
    </row>
    <row r="1275" spans="3:18" x14ac:dyDescent="0.3">
      <c r="C1275" t="s">
        <v>364</v>
      </c>
      <c r="D1275" t="s">
        <v>366</v>
      </c>
      <c r="E1275">
        <v>410500</v>
      </c>
      <c r="H1275" t="s">
        <v>1429</v>
      </c>
      <c r="K1275">
        <v>0</v>
      </c>
      <c r="M1275">
        <v>0</v>
      </c>
      <c r="O1275">
        <v>0</v>
      </c>
    </row>
    <row r="1276" spans="3:18" x14ac:dyDescent="0.3">
      <c r="E1276" t="s">
        <v>1430</v>
      </c>
      <c r="K1276">
        <v>0</v>
      </c>
      <c r="M1276">
        <v>0</v>
      </c>
      <c r="O1276">
        <v>0</v>
      </c>
      <c r="R1276" t="s">
        <v>1319</v>
      </c>
    </row>
    <row r="1277" spans="3:18" x14ac:dyDescent="0.3">
      <c r="E1277" t="s">
        <v>1431</v>
      </c>
    </row>
    <row r="1278" spans="3:18" x14ac:dyDescent="0.3">
      <c r="C1278" t="s">
        <v>364</v>
      </c>
      <c r="D1278" t="s">
        <v>366</v>
      </c>
      <c r="E1278">
        <v>450001</v>
      </c>
      <c r="H1278" t="s">
        <v>1432</v>
      </c>
      <c r="K1278">
        <v>0</v>
      </c>
      <c r="M1278">
        <v>0</v>
      </c>
      <c r="O1278">
        <v>0</v>
      </c>
    </row>
    <row r="1279" spans="3:18" x14ac:dyDescent="0.3">
      <c r="E1279" t="s">
        <v>1431</v>
      </c>
      <c r="K1279">
        <v>0</v>
      </c>
      <c r="M1279">
        <v>0</v>
      </c>
      <c r="O1279">
        <v>0</v>
      </c>
      <c r="R1279" t="s">
        <v>1319</v>
      </c>
    </row>
    <row r="1280" spans="3:18" x14ac:dyDescent="0.3">
      <c r="C1280" t="s">
        <v>364</v>
      </c>
      <c r="D1280" t="s">
        <v>366</v>
      </c>
      <c r="E1280">
        <v>410400</v>
      </c>
      <c r="H1280" t="s">
        <v>1433</v>
      </c>
      <c r="K1280">
        <v>0</v>
      </c>
      <c r="M1280">
        <v>0</v>
      </c>
      <c r="O1280">
        <v>0</v>
      </c>
    </row>
    <row r="1281" spans="3:18" x14ac:dyDescent="0.3">
      <c r="C1281" t="s">
        <v>364</v>
      </c>
      <c r="D1281" t="s">
        <v>366</v>
      </c>
      <c r="E1281">
        <v>410450</v>
      </c>
      <c r="H1281" t="s">
        <v>1434</v>
      </c>
      <c r="K1281">
        <v>0</v>
      </c>
      <c r="M1281">
        <v>0</v>
      </c>
      <c r="O1281">
        <v>0</v>
      </c>
    </row>
    <row r="1282" spans="3:18" x14ac:dyDescent="0.3">
      <c r="E1282" t="s">
        <v>1435</v>
      </c>
      <c r="K1282">
        <v>0</v>
      </c>
      <c r="M1282">
        <v>0</v>
      </c>
      <c r="O1282">
        <v>0</v>
      </c>
      <c r="R1282" t="s">
        <v>1319</v>
      </c>
    </row>
    <row r="1283" spans="3:18" x14ac:dyDescent="0.3">
      <c r="E1283" t="s">
        <v>1436</v>
      </c>
      <c r="K1283" s="37">
        <v>-7906054.0899999999</v>
      </c>
      <c r="M1283" s="37">
        <v>-7374027.6799999997</v>
      </c>
      <c r="O1283" s="37">
        <v>-532026.41</v>
      </c>
      <c r="Q1283">
        <v>-7.2</v>
      </c>
      <c r="R1283" t="s">
        <v>1349</v>
      </c>
    </row>
    <row r="1284" spans="3:18" x14ac:dyDescent="0.3">
      <c r="E1284" t="s">
        <v>1437</v>
      </c>
    </row>
    <row r="1285" spans="3:18" x14ac:dyDescent="0.3">
      <c r="C1285" t="s">
        <v>364</v>
      </c>
      <c r="D1285" t="s">
        <v>366</v>
      </c>
      <c r="E1285">
        <v>4400107</v>
      </c>
      <c r="H1285" t="s">
        <v>1438</v>
      </c>
      <c r="K1285">
        <v>0</v>
      </c>
      <c r="M1285">
        <v>0</v>
      </c>
      <c r="O1285">
        <v>0</v>
      </c>
    </row>
    <row r="1286" spans="3:18" x14ac:dyDescent="0.3">
      <c r="K1286">
        <v>0</v>
      </c>
      <c r="M1286">
        <v>0</v>
      </c>
      <c r="O1286">
        <v>0</v>
      </c>
      <c r="R1286" t="s">
        <v>1319</v>
      </c>
    </row>
    <row r="1287" spans="3:18" x14ac:dyDescent="0.3">
      <c r="C1287" t="s">
        <v>364</v>
      </c>
      <c r="D1287" t="s">
        <v>366</v>
      </c>
      <c r="E1287">
        <v>420700</v>
      </c>
      <c r="H1287" t="s">
        <v>1439</v>
      </c>
      <c r="K1287">
        <v>0</v>
      </c>
      <c r="M1287">
        <v>0</v>
      </c>
      <c r="O1287">
        <v>0</v>
      </c>
    </row>
    <row r="1288" spans="3:18" x14ac:dyDescent="0.3">
      <c r="C1288" t="s">
        <v>364</v>
      </c>
      <c r="D1288" t="s">
        <v>366</v>
      </c>
      <c r="E1288">
        <v>430100</v>
      </c>
      <c r="H1288" t="s">
        <v>1440</v>
      </c>
      <c r="K1288">
        <v>0</v>
      </c>
      <c r="M1288">
        <v>0</v>
      </c>
      <c r="O1288">
        <v>0</v>
      </c>
    </row>
    <row r="1289" spans="3:18" x14ac:dyDescent="0.3">
      <c r="C1289" t="s">
        <v>364</v>
      </c>
      <c r="D1289" t="s">
        <v>366</v>
      </c>
      <c r="E1289">
        <v>430101</v>
      </c>
      <c r="H1289" t="s">
        <v>1441</v>
      </c>
      <c r="K1289">
        <v>0</v>
      </c>
      <c r="M1289">
        <v>0</v>
      </c>
      <c r="O1289">
        <v>0</v>
      </c>
    </row>
    <row r="1290" spans="3:18" x14ac:dyDescent="0.3">
      <c r="C1290" t="s">
        <v>364</v>
      </c>
      <c r="D1290" t="s">
        <v>366</v>
      </c>
      <c r="E1290">
        <v>4420700</v>
      </c>
      <c r="H1290" t="s">
        <v>1442</v>
      </c>
      <c r="K1290" s="37">
        <v>-7277441.8799999999</v>
      </c>
      <c r="M1290" s="37">
        <v>-5763837.6900000004</v>
      </c>
      <c r="O1290" s="37">
        <v>-1513604.19</v>
      </c>
      <c r="Q1290">
        <v>-26.3</v>
      </c>
    </row>
    <row r="1291" spans="3:18" x14ac:dyDescent="0.3">
      <c r="C1291" t="s">
        <v>364</v>
      </c>
      <c r="D1291" t="s">
        <v>366</v>
      </c>
      <c r="E1291">
        <v>4420701</v>
      </c>
      <c r="H1291" t="s">
        <v>1443</v>
      </c>
      <c r="K1291">
        <v>0</v>
      </c>
      <c r="M1291">
        <v>0</v>
      </c>
      <c r="O1291">
        <v>0</v>
      </c>
    </row>
    <row r="1292" spans="3:18" x14ac:dyDescent="0.3">
      <c r="C1292" t="s">
        <v>364</v>
      </c>
      <c r="D1292" t="s">
        <v>366</v>
      </c>
      <c r="E1292">
        <v>4430101</v>
      </c>
      <c r="H1292" t="s">
        <v>1441</v>
      </c>
      <c r="K1292">
        <v>0</v>
      </c>
      <c r="M1292">
        <v>0</v>
      </c>
      <c r="O1292">
        <v>0</v>
      </c>
    </row>
    <row r="1293" spans="3:18" x14ac:dyDescent="0.3">
      <c r="E1293" t="s">
        <v>1444</v>
      </c>
      <c r="K1293" s="37">
        <v>-7277441.8799999999</v>
      </c>
      <c r="M1293" s="37">
        <v>-5763837.6900000004</v>
      </c>
      <c r="O1293" s="37">
        <v>-1513604.19</v>
      </c>
      <c r="Q1293">
        <v>-26.3</v>
      </c>
      <c r="R1293" t="s">
        <v>1319</v>
      </c>
    </row>
    <row r="1294" spans="3:18" x14ac:dyDescent="0.3">
      <c r="C1294" t="s">
        <v>364</v>
      </c>
      <c r="D1294" t="s">
        <v>366</v>
      </c>
      <c r="E1294">
        <v>430102</v>
      </c>
      <c r="H1294" t="s">
        <v>1445</v>
      </c>
      <c r="K1294">
        <v>0</v>
      </c>
      <c r="M1294">
        <v>0</v>
      </c>
      <c r="O1294">
        <v>0</v>
      </c>
    </row>
    <row r="1295" spans="3:18" x14ac:dyDescent="0.3">
      <c r="C1295" t="s">
        <v>364</v>
      </c>
      <c r="D1295" t="s">
        <v>366</v>
      </c>
      <c r="E1295">
        <v>4430102</v>
      </c>
      <c r="H1295" t="s">
        <v>1446</v>
      </c>
      <c r="K1295">
        <v>0</v>
      </c>
      <c r="M1295">
        <v>0</v>
      </c>
      <c r="O1295">
        <v>0</v>
      </c>
    </row>
    <row r="1296" spans="3:18" x14ac:dyDescent="0.3">
      <c r="E1296" t="s">
        <v>1447</v>
      </c>
      <c r="K1296">
        <v>0</v>
      </c>
      <c r="M1296">
        <v>0</v>
      </c>
      <c r="O1296">
        <v>0</v>
      </c>
      <c r="R1296" t="s">
        <v>1319</v>
      </c>
    </row>
    <row r="1297" spans="3:18" x14ac:dyDescent="0.3">
      <c r="E1297" t="s">
        <v>1448</v>
      </c>
      <c r="K1297" s="37">
        <v>-7277441.8799999999</v>
      </c>
      <c r="M1297" s="37">
        <v>-5763837.6900000004</v>
      </c>
      <c r="O1297" s="37">
        <v>-1513604.19</v>
      </c>
      <c r="Q1297">
        <v>-26.3</v>
      </c>
      <c r="R1297" t="s">
        <v>1349</v>
      </c>
    </row>
    <row r="1298" spans="3:18" x14ac:dyDescent="0.3">
      <c r="E1298" t="s">
        <v>1449</v>
      </c>
      <c r="K1298" s="37">
        <v>-83747241.390000001</v>
      </c>
      <c r="M1298" s="37">
        <v>-69684485.030000001</v>
      </c>
      <c r="O1298" s="37">
        <v>-14062756.359999999</v>
      </c>
      <c r="Q1298">
        <v>-20.2</v>
      </c>
      <c r="R1298" t="s">
        <v>438</v>
      </c>
    </row>
    <row r="1299" spans="3:18" x14ac:dyDescent="0.3">
      <c r="C1299" t="s">
        <v>364</v>
      </c>
      <c r="D1299" t="s">
        <v>366</v>
      </c>
      <c r="E1299">
        <v>440100</v>
      </c>
      <c r="H1299" t="s">
        <v>1450</v>
      </c>
      <c r="K1299">
        <v>0</v>
      </c>
      <c r="M1299">
        <v>0</v>
      </c>
      <c r="O1299">
        <v>0</v>
      </c>
    </row>
    <row r="1300" spans="3:18" x14ac:dyDescent="0.3">
      <c r="C1300" t="s">
        <v>364</v>
      </c>
      <c r="D1300" t="s">
        <v>366</v>
      </c>
      <c r="E1300">
        <v>4400108</v>
      </c>
      <c r="H1300" t="s">
        <v>1451</v>
      </c>
      <c r="K1300">
        <v>0</v>
      </c>
      <c r="M1300">
        <v>0</v>
      </c>
      <c r="O1300">
        <v>0</v>
      </c>
    </row>
    <row r="1301" spans="3:18" x14ac:dyDescent="0.3">
      <c r="C1301" t="s">
        <v>364</v>
      </c>
      <c r="D1301" t="s">
        <v>366</v>
      </c>
      <c r="E1301">
        <v>4400109</v>
      </c>
      <c r="H1301" t="s">
        <v>1452</v>
      </c>
      <c r="K1301">
        <v>0</v>
      </c>
      <c r="M1301">
        <v>0</v>
      </c>
      <c r="O1301">
        <v>0</v>
      </c>
    </row>
    <row r="1302" spans="3:18" x14ac:dyDescent="0.3">
      <c r="C1302" t="s">
        <v>364</v>
      </c>
      <c r="D1302" t="s">
        <v>366</v>
      </c>
      <c r="E1302">
        <v>4440100</v>
      </c>
      <c r="H1302" t="s">
        <v>1453</v>
      </c>
      <c r="K1302">
        <v>0</v>
      </c>
      <c r="M1302">
        <v>0</v>
      </c>
      <c r="O1302">
        <v>0</v>
      </c>
    </row>
    <row r="1303" spans="3:18" x14ac:dyDescent="0.3">
      <c r="E1303" t="s">
        <v>1454</v>
      </c>
      <c r="K1303">
        <v>0</v>
      </c>
      <c r="M1303">
        <v>0</v>
      </c>
      <c r="O1303">
        <v>0</v>
      </c>
      <c r="R1303" t="s">
        <v>438</v>
      </c>
    </row>
    <row r="1304" spans="3:18" x14ac:dyDescent="0.3">
      <c r="E1304" t="s">
        <v>1455</v>
      </c>
      <c r="K1304" s="37">
        <v>-83747241.390000001</v>
      </c>
      <c r="M1304" s="37">
        <v>-69684485.030000001</v>
      </c>
      <c r="O1304" s="37">
        <v>-14062756.359999999</v>
      </c>
      <c r="Q1304">
        <v>-20.2</v>
      </c>
      <c r="R1304" t="s">
        <v>420</v>
      </c>
    </row>
    <row r="1305" spans="3:18" x14ac:dyDescent="0.3">
      <c r="E1305" t="s">
        <v>1456</v>
      </c>
    </row>
    <row r="1306" spans="3:18" x14ac:dyDescent="0.3">
      <c r="C1306" t="s">
        <v>364</v>
      </c>
      <c r="D1306" t="s">
        <v>366</v>
      </c>
      <c r="E1306">
        <v>4420209</v>
      </c>
      <c r="H1306" t="s">
        <v>1457</v>
      </c>
      <c r="K1306">
        <v>0</v>
      </c>
      <c r="M1306">
        <v>0</v>
      </c>
      <c r="O1306">
        <v>0</v>
      </c>
    </row>
    <row r="1307" spans="3:18" x14ac:dyDescent="0.3">
      <c r="K1307">
        <v>0</v>
      </c>
      <c r="M1307">
        <v>0</v>
      </c>
      <c r="O1307">
        <v>0</v>
      </c>
      <c r="R1307" t="s">
        <v>438</v>
      </c>
    </row>
    <row r="1308" spans="3:18" x14ac:dyDescent="0.3">
      <c r="C1308" t="s">
        <v>364</v>
      </c>
      <c r="D1308" t="s">
        <v>366</v>
      </c>
      <c r="E1308">
        <v>420650</v>
      </c>
      <c r="H1308" t="s">
        <v>1458</v>
      </c>
      <c r="K1308">
        <v>0</v>
      </c>
      <c r="M1308">
        <v>0</v>
      </c>
      <c r="O1308">
        <v>0</v>
      </c>
    </row>
    <row r="1309" spans="3:18" x14ac:dyDescent="0.3">
      <c r="C1309" t="s">
        <v>364</v>
      </c>
      <c r="D1309" t="s">
        <v>366</v>
      </c>
      <c r="E1309">
        <v>420651</v>
      </c>
      <c r="H1309" t="s">
        <v>1459</v>
      </c>
      <c r="K1309">
        <v>0</v>
      </c>
      <c r="M1309">
        <v>0</v>
      </c>
      <c r="O1309">
        <v>0</v>
      </c>
    </row>
    <row r="1310" spans="3:18" x14ac:dyDescent="0.3">
      <c r="C1310" t="s">
        <v>364</v>
      </c>
      <c r="D1310" t="s">
        <v>366</v>
      </c>
      <c r="E1310">
        <v>420652</v>
      </c>
      <c r="H1310" t="s">
        <v>1460</v>
      </c>
      <c r="K1310">
        <v>0</v>
      </c>
      <c r="M1310">
        <v>0</v>
      </c>
      <c r="O1310">
        <v>0</v>
      </c>
    </row>
    <row r="1311" spans="3:18" x14ac:dyDescent="0.3">
      <c r="C1311" t="s">
        <v>364</v>
      </c>
      <c r="D1311" t="s">
        <v>366</v>
      </c>
      <c r="E1311">
        <v>420653</v>
      </c>
      <c r="H1311" t="s">
        <v>1461</v>
      </c>
      <c r="K1311">
        <v>0</v>
      </c>
      <c r="M1311">
        <v>0</v>
      </c>
      <c r="O1311">
        <v>0</v>
      </c>
    </row>
    <row r="1312" spans="3:18" x14ac:dyDescent="0.3">
      <c r="C1312" t="s">
        <v>364</v>
      </c>
      <c r="D1312" t="s">
        <v>366</v>
      </c>
      <c r="E1312">
        <v>420654</v>
      </c>
      <c r="H1312" t="s">
        <v>1462</v>
      </c>
      <c r="K1312">
        <v>0</v>
      </c>
      <c r="M1312">
        <v>0</v>
      </c>
      <c r="O1312">
        <v>0</v>
      </c>
    </row>
    <row r="1313" spans="3:17" x14ac:dyDescent="0.3">
      <c r="C1313" t="s">
        <v>364</v>
      </c>
      <c r="D1313" t="s">
        <v>366</v>
      </c>
      <c r="E1313">
        <v>420655</v>
      </c>
      <c r="H1313" t="s">
        <v>1463</v>
      </c>
      <c r="K1313">
        <v>0</v>
      </c>
      <c r="M1313">
        <v>0</v>
      </c>
      <c r="O1313">
        <v>0</v>
      </c>
    </row>
    <row r="1314" spans="3:17" x14ac:dyDescent="0.3">
      <c r="C1314" t="s">
        <v>364</v>
      </c>
      <c r="D1314" t="s">
        <v>366</v>
      </c>
      <c r="E1314">
        <v>420656</v>
      </c>
      <c r="H1314" t="s">
        <v>1464</v>
      </c>
      <c r="K1314">
        <v>0</v>
      </c>
      <c r="M1314">
        <v>0</v>
      </c>
      <c r="O1314">
        <v>0</v>
      </c>
    </row>
    <row r="1315" spans="3:17" x14ac:dyDescent="0.3">
      <c r="C1315" t="s">
        <v>364</v>
      </c>
      <c r="D1315" t="s">
        <v>366</v>
      </c>
      <c r="E1315">
        <v>420657</v>
      </c>
      <c r="H1315" t="s">
        <v>1465</v>
      </c>
      <c r="K1315">
        <v>0</v>
      </c>
      <c r="M1315">
        <v>0</v>
      </c>
      <c r="O1315">
        <v>0</v>
      </c>
    </row>
    <row r="1316" spans="3:17" x14ac:dyDescent="0.3">
      <c r="C1316" t="s">
        <v>364</v>
      </c>
      <c r="D1316" t="s">
        <v>366</v>
      </c>
      <c r="E1316">
        <v>420658</v>
      </c>
      <c r="H1316" t="s">
        <v>1466</v>
      </c>
      <c r="K1316">
        <v>0</v>
      </c>
      <c r="M1316">
        <v>0</v>
      </c>
      <c r="O1316">
        <v>0</v>
      </c>
    </row>
    <row r="1317" spans="3:17" x14ac:dyDescent="0.3">
      <c r="C1317" t="s">
        <v>364</v>
      </c>
      <c r="D1317" t="s">
        <v>366</v>
      </c>
      <c r="E1317">
        <v>420659</v>
      </c>
      <c r="H1317" t="s">
        <v>1467</v>
      </c>
      <c r="K1317">
        <v>0</v>
      </c>
      <c r="M1317">
        <v>0</v>
      </c>
      <c r="O1317">
        <v>0</v>
      </c>
    </row>
    <row r="1318" spans="3:17" x14ac:dyDescent="0.3">
      <c r="C1318" t="s">
        <v>364</v>
      </c>
      <c r="D1318" t="s">
        <v>366</v>
      </c>
      <c r="E1318">
        <v>420670</v>
      </c>
      <c r="H1318" t="s">
        <v>1468</v>
      </c>
      <c r="K1318">
        <v>0</v>
      </c>
      <c r="M1318">
        <v>0</v>
      </c>
      <c r="O1318">
        <v>0</v>
      </c>
    </row>
    <row r="1319" spans="3:17" x14ac:dyDescent="0.3">
      <c r="C1319" t="s">
        <v>364</v>
      </c>
      <c r="D1319" t="s">
        <v>366</v>
      </c>
      <c r="E1319">
        <v>420671</v>
      </c>
      <c r="H1319" t="s">
        <v>775</v>
      </c>
      <c r="K1319">
        <v>0</v>
      </c>
      <c r="M1319">
        <v>0</v>
      </c>
      <c r="O1319">
        <v>0</v>
      </c>
    </row>
    <row r="1320" spans="3:17" x14ac:dyDescent="0.3">
      <c r="C1320" t="s">
        <v>364</v>
      </c>
      <c r="D1320" t="s">
        <v>366</v>
      </c>
      <c r="E1320">
        <v>4420206</v>
      </c>
      <c r="H1320" t="s">
        <v>1469</v>
      </c>
      <c r="K1320">
        <v>0</v>
      </c>
      <c r="M1320">
        <v>0</v>
      </c>
      <c r="O1320">
        <v>0</v>
      </c>
    </row>
    <row r="1321" spans="3:17" x14ac:dyDescent="0.3">
      <c r="C1321" t="s">
        <v>364</v>
      </c>
      <c r="D1321" t="s">
        <v>366</v>
      </c>
      <c r="E1321">
        <v>4420207</v>
      </c>
      <c r="H1321" t="s">
        <v>1470</v>
      </c>
      <c r="K1321">
        <v>0</v>
      </c>
      <c r="M1321">
        <v>0</v>
      </c>
      <c r="O1321">
        <v>0</v>
      </c>
    </row>
    <row r="1322" spans="3:17" x14ac:dyDescent="0.3">
      <c r="C1322" t="s">
        <v>364</v>
      </c>
      <c r="D1322" t="s">
        <v>366</v>
      </c>
      <c r="E1322">
        <v>4420208</v>
      </c>
      <c r="H1322" t="s">
        <v>1471</v>
      </c>
      <c r="K1322" s="37">
        <v>-7689155.8099999996</v>
      </c>
      <c r="M1322" s="37">
        <v>-6324847.9900000002</v>
      </c>
      <c r="O1322" s="37">
        <v>-1364307.82</v>
      </c>
      <c r="Q1322">
        <v>-21.6</v>
      </c>
    </row>
    <row r="1323" spans="3:17" x14ac:dyDescent="0.3">
      <c r="C1323" t="s">
        <v>364</v>
      </c>
      <c r="D1323" t="s">
        <v>366</v>
      </c>
      <c r="E1323">
        <v>4420213</v>
      </c>
      <c r="H1323" t="s">
        <v>1472</v>
      </c>
      <c r="K1323">
        <v>0</v>
      </c>
      <c r="M1323">
        <v>0</v>
      </c>
      <c r="O1323">
        <v>0</v>
      </c>
    </row>
    <row r="1324" spans="3:17" x14ac:dyDescent="0.3">
      <c r="C1324" t="s">
        <v>364</v>
      </c>
      <c r="D1324" t="s">
        <v>366</v>
      </c>
      <c r="E1324">
        <v>4420214</v>
      </c>
      <c r="H1324" t="s">
        <v>1473</v>
      </c>
      <c r="K1324" s="37">
        <v>-47533.94</v>
      </c>
      <c r="M1324" s="37">
        <v>-47533.94</v>
      </c>
      <c r="O1324">
        <v>0</v>
      </c>
    </row>
    <row r="1325" spans="3:17" x14ac:dyDescent="0.3">
      <c r="C1325" t="s">
        <v>364</v>
      </c>
      <c r="D1325" t="s">
        <v>366</v>
      </c>
      <c r="E1325">
        <v>4420215</v>
      </c>
      <c r="H1325" t="s">
        <v>1474</v>
      </c>
      <c r="K1325" s="37">
        <v>-43177.52</v>
      </c>
      <c r="M1325" s="37">
        <v>-43177.52</v>
      </c>
      <c r="O1325">
        <v>0</v>
      </c>
    </row>
    <row r="1326" spans="3:17" x14ac:dyDescent="0.3">
      <c r="C1326" t="s">
        <v>364</v>
      </c>
      <c r="D1326" t="s">
        <v>366</v>
      </c>
      <c r="E1326">
        <v>4420216</v>
      </c>
      <c r="H1326" t="s">
        <v>1475</v>
      </c>
      <c r="K1326">
        <v>0</v>
      </c>
      <c r="M1326">
        <v>0</v>
      </c>
      <c r="O1326">
        <v>0</v>
      </c>
    </row>
    <row r="1327" spans="3:17" x14ac:dyDescent="0.3">
      <c r="C1327" t="s">
        <v>364</v>
      </c>
      <c r="D1327" t="s">
        <v>366</v>
      </c>
      <c r="E1327">
        <v>4420217</v>
      </c>
      <c r="H1327" t="s">
        <v>1476</v>
      </c>
      <c r="K1327" s="37">
        <v>-284949.31</v>
      </c>
      <c r="M1327" s="37">
        <v>-284949.31</v>
      </c>
      <c r="O1327">
        <v>0</v>
      </c>
    </row>
    <row r="1328" spans="3:17" x14ac:dyDescent="0.3">
      <c r="C1328" t="s">
        <v>364</v>
      </c>
      <c r="D1328" t="s">
        <v>366</v>
      </c>
      <c r="E1328">
        <v>4420218</v>
      </c>
      <c r="H1328" t="s">
        <v>1477</v>
      </c>
      <c r="K1328" s="37">
        <v>-18627.400000000001</v>
      </c>
      <c r="M1328" s="37">
        <v>-18627.400000000001</v>
      </c>
      <c r="O1328">
        <v>0</v>
      </c>
    </row>
    <row r="1329" spans="3:18" x14ac:dyDescent="0.3">
      <c r="C1329" t="s">
        <v>364</v>
      </c>
      <c r="D1329" t="s">
        <v>366</v>
      </c>
      <c r="E1329">
        <v>4420219</v>
      </c>
      <c r="H1329" t="s">
        <v>1478</v>
      </c>
      <c r="K1329">
        <v>0</v>
      </c>
      <c r="M1329">
        <v>0</v>
      </c>
      <c r="O1329">
        <v>0</v>
      </c>
    </row>
    <row r="1330" spans="3:18" x14ac:dyDescent="0.3">
      <c r="C1330" t="s">
        <v>364</v>
      </c>
      <c r="D1330" t="s">
        <v>366</v>
      </c>
      <c r="E1330">
        <v>4420220</v>
      </c>
      <c r="H1330" t="s">
        <v>1479</v>
      </c>
      <c r="K1330">
        <v>0</v>
      </c>
      <c r="M1330">
        <v>0</v>
      </c>
      <c r="O1330">
        <v>0</v>
      </c>
    </row>
    <row r="1331" spans="3:18" x14ac:dyDescent="0.3">
      <c r="C1331" t="s">
        <v>364</v>
      </c>
      <c r="D1331" t="s">
        <v>366</v>
      </c>
      <c r="E1331">
        <v>4420221</v>
      </c>
      <c r="H1331" t="s">
        <v>1480</v>
      </c>
      <c r="K1331" s="37">
        <v>-2488724.79</v>
      </c>
      <c r="M1331" s="37">
        <v>-2063240.56</v>
      </c>
      <c r="O1331" s="37">
        <v>-425484.23</v>
      </c>
      <c r="Q1331">
        <v>-20.6</v>
      </c>
    </row>
    <row r="1332" spans="3:18" x14ac:dyDescent="0.3">
      <c r="C1332" t="s">
        <v>364</v>
      </c>
      <c r="D1332" t="s">
        <v>366</v>
      </c>
      <c r="E1332">
        <v>4420222</v>
      </c>
      <c r="H1332" t="s">
        <v>1481</v>
      </c>
      <c r="K1332" s="37">
        <v>-254600.23</v>
      </c>
      <c r="M1332" s="37">
        <v>-203575.41</v>
      </c>
      <c r="O1332" s="37">
        <v>-51024.82</v>
      </c>
      <c r="Q1332">
        <v>-25.1</v>
      </c>
    </row>
    <row r="1333" spans="3:18" x14ac:dyDescent="0.3">
      <c r="C1333" t="s">
        <v>364</v>
      </c>
      <c r="D1333" t="s">
        <v>366</v>
      </c>
      <c r="E1333">
        <v>4420223</v>
      </c>
      <c r="H1333" t="s">
        <v>1482</v>
      </c>
      <c r="K1333" s="37">
        <v>-113682.28</v>
      </c>
      <c r="M1333" s="37">
        <v>-83269.39</v>
      </c>
      <c r="O1333" s="37">
        <v>-30412.89</v>
      </c>
      <c r="Q1333">
        <v>-36.5</v>
      </c>
    </row>
    <row r="1334" spans="3:18" x14ac:dyDescent="0.3">
      <c r="C1334" t="s">
        <v>364</v>
      </c>
      <c r="D1334" t="s">
        <v>366</v>
      </c>
      <c r="E1334">
        <v>4420224</v>
      </c>
      <c r="H1334" t="s">
        <v>1483</v>
      </c>
      <c r="K1334" s="37">
        <v>-190117.47</v>
      </c>
      <c r="M1334" s="37">
        <v>-138560.23000000001</v>
      </c>
      <c r="O1334" s="37">
        <v>-51557.24</v>
      </c>
      <c r="Q1334">
        <v>-37.200000000000003</v>
      </c>
    </row>
    <row r="1335" spans="3:18" x14ac:dyDescent="0.3">
      <c r="C1335" t="s">
        <v>364</v>
      </c>
      <c r="D1335" t="s">
        <v>366</v>
      </c>
      <c r="E1335">
        <v>4420301</v>
      </c>
      <c r="H1335" t="s">
        <v>1484</v>
      </c>
      <c r="K1335">
        <v>0</v>
      </c>
      <c r="M1335">
        <v>0</v>
      </c>
      <c r="O1335">
        <v>0</v>
      </c>
    </row>
    <row r="1336" spans="3:18" x14ac:dyDescent="0.3">
      <c r="C1336" t="s">
        <v>364</v>
      </c>
      <c r="D1336" t="s">
        <v>366</v>
      </c>
      <c r="E1336">
        <v>4420302</v>
      </c>
      <c r="H1336" t="s">
        <v>1485</v>
      </c>
      <c r="K1336">
        <v>0</v>
      </c>
      <c r="M1336">
        <v>0</v>
      </c>
      <c r="O1336">
        <v>0</v>
      </c>
    </row>
    <row r="1337" spans="3:18" x14ac:dyDescent="0.3">
      <c r="C1337" t="s">
        <v>364</v>
      </c>
      <c r="D1337" t="s">
        <v>366</v>
      </c>
      <c r="E1337">
        <v>4420402</v>
      </c>
      <c r="H1337" t="s">
        <v>1486</v>
      </c>
      <c r="K1337" s="37">
        <v>367559.65</v>
      </c>
      <c r="M1337" s="37">
        <v>303825.21000000002</v>
      </c>
      <c r="O1337" s="37">
        <v>63734.44</v>
      </c>
      <c r="Q1337">
        <v>21</v>
      </c>
    </row>
    <row r="1338" spans="3:18" x14ac:dyDescent="0.3">
      <c r="C1338" t="s">
        <v>364</v>
      </c>
      <c r="D1338" t="s">
        <v>366</v>
      </c>
      <c r="E1338">
        <v>4420403</v>
      </c>
      <c r="H1338" t="s">
        <v>1487</v>
      </c>
      <c r="K1338">
        <v>0</v>
      </c>
      <c r="M1338">
        <v>0</v>
      </c>
      <c r="O1338">
        <v>0</v>
      </c>
    </row>
    <row r="1339" spans="3:18" x14ac:dyDescent="0.3">
      <c r="C1339" t="s">
        <v>364</v>
      </c>
      <c r="D1339" t="s">
        <v>366</v>
      </c>
      <c r="E1339">
        <v>4420404</v>
      </c>
      <c r="H1339" t="s">
        <v>795</v>
      </c>
      <c r="K1339">
        <v>0</v>
      </c>
      <c r="M1339">
        <v>0</v>
      </c>
      <c r="O1339">
        <v>0</v>
      </c>
    </row>
    <row r="1340" spans="3:18" x14ac:dyDescent="0.3">
      <c r="C1340" t="s">
        <v>364</v>
      </c>
      <c r="D1340" t="s">
        <v>366</v>
      </c>
      <c r="E1340">
        <v>4420706</v>
      </c>
      <c r="H1340" t="s">
        <v>1488</v>
      </c>
      <c r="K1340" s="37">
        <v>-8140.2</v>
      </c>
      <c r="M1340" s="37">
        <v>-6428.28</v>
      </c>
      <c r="O1340" s="37">
        <v>-1711.92</v>
      </c>
      <c r="Q1340">
        <v>-26.6</v>
      </c>
    </row>
    <row r="1341" spans="3:18" x14ac:dyDescent="0.3">
      <c r="C1341" t="s">
        <v>364</v>
      </c>
      <c r="D1341" t="s">
        <v>366</v>
      </c>
      <c r="E1341">
        <v>4420900</v>
      </c>
      <c r="H1341" t="s">
        <v>1489</v>
      </c>
      <c r="K1341">
        <v>0</v>
      </c>
      <c r="M1341">
        <v>0</v>
      </c>
      <c r="O1341">
        <v>0</v>
      </c>
    </row>
    <row r="1342" spans="3:18" x14ac:dyDescent="0.3">
      <c r="C1342" t="s">
        <v>364</v>
      </c>
      <c r="D1342" t="s">
        <v>366</v>
      </c>
      <c r="E1342">
        <v>4420901</v>
      </c>
      <c r="H1342" t="s">
        <v>1490</v>
      </c>
      <c r="K1342">
        <v>0</v>
      </c>
      <c r="M1342">
        <v>0</v>
      </c>
      <c r="O1342">
        <v>0</v>
      </c>
    </row>
    <row r="1343" spans="3:18" x14ac:dyDescent="0.3">
      <c r="C1343" t="s">
        <v>364</v>
      </c>
      <c r="D1343" t="s">
        <v>366</v>
      </c>
      <c r="E1343">
        <v>4420904</v>
      </c>
      <c r="H1343" t="s">
        <v>1491</v>
      </c>
      <c r="K1343">
        <v>0</v>
      </c>
      <c r="M1343">
        <v>0</v>
      </c>
      <c r="O1343">
        <v>0</v>
      </c>
    </row>
    <row r="1344" spans="3:18" x14ac:dyDescent="0.3">
      <c r="E1344" t="s">
        <v>705</v>
      </c>
      <c r="K1344" s="37">
        <v>-10771149.300000001</v>
      </c>
      <c r="M1344" s="37">
        <v>-8910384.8200000003</v>
      </c>
      <c r="O1344" s="37">
        <v>-1860764.48</v>
      </c>
      <c r="Q1344">
        <v>-20.9</v>
      </c>
      <c r="R1344" t="s">
        <v>438</v>
      </c>
    </row>
    <row r="1345" spans="3:18" x14ac:dyDescent="0.3">
      <c r="C1345" t="s">
        <v>364</v>
      </c>
      <c r="D1345" t="s">
        <v>366</v>
      </c>
      <c r="E1345">
        <v>4420600</v>
      </c>
      <c r="H1345" t="s">
        <v>1492</v>
      </c>
      <c r="K1345" s="37">
        <v>455522.02</v>
      </c>
      <c r="M1345" s="37">
        <v>455522.02</v>
      </c>
      <c r="O1345">
        <v>0</v>
      </c>
    </row>
    <row r="1346" spans="3:18" x14ac:dyDescent="0.3">
      <c r="C1346" t="s">
        <v>364</v>
      </c>
      <c r="D1346" t="s">
        <v>366</v>
      </c>
      <c r="E1346">
        <v>4420601</v>
      </c>
      <c r="H1346" t="s">
        <v>1493</v>
      </c>
      <c r="K1346">
        <v>0</v>
      </c>
      <c r="M1346">
        <v>0</v>
      </c>
      <c r="O1346">
        <v>0</v>
      </c>
    </row>
    <row r="1347" spans="3:18" x14ac:dyDescent="0.3">
      <c r="E1347" t="s">
        <v>1494</v>
      </c>
      <c r="K1347" s="37">
        <v>455522.02</v>
      </c>
      <c r="M1347" s="37">
        <v>455522.02</v>
      </c>
      <c r="O1347">
        <v>0</v>
      </c>
      <c r="R1347" t="s">
        <v>438</v>
      </c>
    </row>
    <row r="1348" spans="3:18" x14ac:dyDescent="0.3">
      <c r="C1348" t="s">
        <v>364</v>
      </c>
      <c r="D1348" t="s">
        <v>366</v>
      </c>
      <c r="E1348">
        <v>421203</v>
      </c>
      <c r="H1348" t="s">
        <v>1495</v>
      </c>
      <c r="K1348">
        <v>0</v>
      </c>
      <c r="M1348">
        <v>0</v>
      </c>
      <c r="O1348">
        <v>0</v>
      </c>
    </row>
    <row r="1349" spans="3:18" x14ac:dyDescent="0.3">
      <c r="E1349" t="s">
        <v>1495</v>
      </c>
      <c r="K1349">
        <v>0</v>
      </c>
      <c r="M1349">
        <v>0</v>
      </c>
      <c r="O1349">
        <v>0</v>
      </c>
      <c r="R1349" t="s">
        <v>438</v>
      </c>
    </row>
    <row r="1350" spans="3:18" x14ac:dyDescent="0.3">
      <c r="C1350" t="s">
        <v>364</v>
      </c>
      <c r="D1350" t="s">
        <v>366</v>
      </c>
      <c r="E1350">
        <v>420206</v>
      </c>
      <c r="H1350" t="s">
        <v>1496</v>
      </c>
      <c r="K1350">
        <v>0</v>
      </c>
      <c r="M1350">
        <v>0</v>
      </c>
      <c r="O1350">
        <v>0</v>
      </c>
    </row>
    <row r="1351" spans="3:18" x14ac:dyDescent="0.3">
      <c r="E1351" t="s">
        <v>1497</v>
      </c>
      <c r="K1351">
        <v>0</v>
      </c>
      <c r="M1351">
        <v>0</v>
      </c>
      <c r="O1351">
        <v>0</v>
      </c>
      <c r="R1351" t="s">
        <v>438</v>
      </c>
    </row>
    <row r="1352" spans="3:18" x14ac:dyDescent="0.3">
      <c r="C1352" t="s">
        <v>364</v>
      </c>
      <c r="D1352" t="s">
        <v>366</v>
      </c>
      <c r="E1352">
        <v>420200</v>
      </c>
      <c r="H1352" t="s">
        <v>1498</v>
      </c>
      <c r="K1352">
        <v>0</v>
      </c>
      <c r="M1352">
        <v>0</v>
      </c>
      <c r="O1352">
        <v>0</v>
      </c>
    </row>
    <row r="1353" spans="3:18" x14ac:dyDescent="0.3">
      <c r="C1353" t="s">
        <v>364</v>
      </c>
      <c r="D1353" t="s">
        <v>366</v>
      </c>
      <c r="E1353">
        <v>420201</v>
      </c>
      <c r="H1353" t="s">
        <v>1499</v>
      </c>
      <c r="K1353">
        <v>0</v>
      </c>
      <c r="M1353">
        <v>0</v>
      </c>
      <c r="O1353">
        <v>0</v>
      </c>
    </row>
    <row r="1354" spans="3:18" x14ac:dyDescent="0.3">
      <c r="C1354" t="s">
        <v>364</v>
      </c>
      <c r="D1354" t="s">
        <v>366</v>
      </c>
      <c r="E1354">
        <v>420202</v>
      </c>
      <c r="H1354" t="s">
        <v>1500</v>
      </c>
      <c r="K1354">
        <v>0</v>
      </c>
      <c r="M1354">
        <v>0</v>
      </c>
      <c r="O1354">
        <v>0</v>
      </c>
    </row>
    <row r="1355" spans="3:18" x14ac:dyDescent="0.3">
      <c r="C1355" t="s">
        <v>364</v>
      </c>
      <c r="D1355" t="s">
        <v>366</v>
      </c>
      <c r="E1355">
        <v>420203</v>
      </c>
      <c r="H1355" t="s">
        <v>1501</v>
      </c>
      <c r="K1355">
        <v>0</v>
      </c>
      <c r="M1355">
        <v>0</v>
      </c>
      <c r="O1355">
        <v>0</v>
      </c>
    </row>
    <row r="1356" spans="3:18" x14ac:dyDescent="0.3">
      <c r="C1356" t="s">
        <v>364</v>
      </c>
      <c r="D1356" t="s">
        <v>366</v>
      </c>
      <c r="E1356">
        <v>420204</v>
      </c>
      <c r="H1356" t="s">
        <v>1502</v>
      </c>
      <c r="K1356">
        <v>0</v>
      </c>
      <c r="M1356">
        <v>0</v>
      </c>
      <c r="O1356">
        <v>0</v>
      </c>
    </row>
    <row r="1357" spans="3:18" x14ac:dyDescent="0.3">
      <c r="C1357" t="s">
        <v>364</v>
      </c>
      <c r="D1357" t="s">
        <v>366</v>
      </c>
      <c r="E1357">
        <v>420205</v>
      </c>
      <c r="H1357" t="s">
        <v>1503</v>
      </c>
      <c r="K1357">
        <v>0</v>
      </c>
      <c r="M1357">
        <v>0</v>
      </c>
      <c r="O1357">
        <v>0</v>
      </c>
    </row>
    <row r="1358" spans="3:18" x14ac:dyDescent="0.3">
      <c r="E1358" t="s">
        <v>1504</v>
      </c>
      <c r="K1358">
        <v>0</v>
      </c>
      <c r="M1358">
        <v>0</v>
      </c>
      <c r="O1358">
        <v>0</v>
      </c>
      <c r="R1358" t="s">
        <v>438</v>
      </c>
    </row>
    <row r="1359" spans="3:18" x14ac:dyDescent="0.3">
      <c r="C1359" t="s">
        <v>364</v>
      </c>
      <c r="D1359" t="s">
        <v>366</v>
      </c>
      <c r="E1359">
        <v>420100</v>
      </c>
      <c r="H1359" t="s">
        <v>1505</v>
      </c>
      <c r="K1359">
        <v>0</v>
      </c>
      <c r="M1359">
        <v>0</v>
      </c>
      <c r="O1359">
        <v>0</v>
      </c>
    </row>
    <row r="1360" spans="3:18" x14ac:dyDescent="0.3">
      <c r="C1360" t="s">
        <v>364</v>
      </c>
      <c r="D1360" t="s">
        <v>366</v>
      </c>
      <c r="E1360">
        <v>420501</v>
      </c>
      <c r="H1360" t="s">
        <v>1506</v>
      </c>
      <c r="K1360">
        <v>0</v>
      </c>
      <c r="M1360">
        <v>0</v>
      </c>
      <c r="O1360">
        <v>0</v>
      </c>
    </row>
    <row r="1361" spans="3:18" x14ac:dyDescent="0.3">
      <c r="C1361" t="s">
        <v>364</v>
      </c>
      <c r="D1361" t="s">
        <v>366</v>
      </c>
      <c r="E1361">
        <v>4420100</v>
      </c>
      <c r="H1361" t="s">
        <v>1507</v>
      </c>
      <c r="K1361">
        <v>0</v>
      </c>
      <c r="M1361">
        <v>0</v>
      </c>
      <c r="O1361">
        <v>0</v>
      </c>
    </row>
    <row r="1362" spans="3:18" x14ac:dyDescent="0.3">
      <c r="C1362" t="s">
        <v>364</v>
      </c>
      <c r="D1362" t="s">
        <v>366</v>
      </c>
      <c r="E1362">
        <v>4420200</v>
      </c>
      <c r="H1362" t="s">
        <v>1508</v>
      </c>
      <c r="K1362">
        <v>0</v>
      </c>
      <c r="M1362">
        <v>0</v>
      </c>
      <c r="O1362">
        <v>0</v>
      </c>
    </row>
    <row r="1363" spans="3:18" x14ac:dyDescent="0.3">
      <c r="C1363" t="s">
        <v>364</v>
      </c>
      <c r="D1363" t="s">
        <v>366</v>
      </c>
      <c r="E1363">
        <v>4420201</v>
      </c>
      <c r="H1363" t="s">
        <v>1509</v>
      </c>
      <c r="K1363" s="37">
        <v>-6500164.7000000002</v>
      </c>
      <c r="M1363" s="37">
        <v>-5717828.7800000003</v>
      </c>
      <c r="O1363" s="37">
        <v>-782335.92</v>
      </c>
      <c r="Q1363">
        <v>-13.7</v>
      </c>
    </row>
    <row r="1364" spans="3:18" x14ac:dyDescent="0.3">
      <c r="C1364" t="s">
        <v>364</v>
      </c>
      <c r="D1364" t="s">
        <v>366</v>
      </c>
      <c r="E1364">
        <v>4420203</v>
      </c>
      <c r="H1364" t="s">
        <v>1510</v>
      </c>
      <c r="K1364" s="37">
        <v>-4059574.46</v>
      </c>
      <c r="M1364" s="37">
        <v>-3506505.96</v>
      </c>
      <c r="O1364" s="37">
        <v>-553068.5</v>
      </c>
      <c r="Q1364">
        <v>-15.8</v>
      </c>
    </row>
    <row r="1365" spans="3:18" x14ac:dyDescent="0.3">
      <c r="C1365" t="s">
        <v>364</v>
      </c>
      <c r="D1365" t="s">
        <v>366</v>
      </c>
      <c r="E1365">
        <v>4420205</v>
      </c>
      <c r="H1365" t="s">
        <v>1511</v>
      </c>
      <c r="K1365">
        <v>0</v>
      </c>
      <c r="M1365">
        <v>0</v>
      </c>
      <c r="O1365">
        <v>0</v>
      </c>
    </row>
    <row r="1366" spans="3:18" x14ac:dyDescent="0.3">
      <c r="C1366" t="s">
        <v>364</v>
      </c>
      <c r="D1366" t="s">
        <v>366</v>
      </c>
      <c r="E1366">
        <v>4420210</v>
      </c>
      <c r="H1366" t="s">
        <v>1512</v>
      </c>
      <c r="K1366">
        <v>0</v>
      </c>
      <c r="M1366">
        <v>0</v>
      </c>
      <c r="O1366">
        <v>0</v>
      </c>
    </row>
    <row r="1367" spans="3:18" x14ac:dyDescent="0.3">
      <c r="E1367" t="s">
        <v>1513</v>
      </c>
      <c r="K1367" s="37">
        <v>-10559739.16</v>
      </c>
      <c r="M1367" s="37">
        <v>-9224334.7400000002</v>
      </c>
      <c r="O1367" s="37">
        <v>-1335404.42</v>
      </c>
      <c r="Q1367">
        <v>-14.5</v>
      </c>
      <c r="R1367" t="s">
        <v>438</v>
      </c>
    </row>
    <row r="1368" spans="3:18" x14ac:dyDescent="0.3">
      <c r="C1368" t="s">
        <v>364</v>
      </c>
      <c r="D1368" t="s">
        <v>366</v>
      </c>
      <c r="E1368">
        <v>420300</v>
      </c>
      <c r="H1368" t="s">
        <v>1514</v>
      </c>
      <c r="K1368">
        <v>0</v>
      </c>
      <c r="M1368">
        <v>0</v>
      </c>
      <c r="O1368">
        <v>0</v>
      </c>
    </row>
    <row r="1369" spans="3:18" x14ac:dyDescent="0.3">
      <c r="C1369" t="s">
        <v>364</v>
      </c>
      <c r="D1369" t="s">
        <v>366</v>
      </c>
      <c r="E1369">
        <v>420301</v>
      </c>
      <c r="H1369" t="s">
        <v>1515</v>
      </c>
      <c r="K1369">
        <v>0</v>
      </c>
      <c r="M1369">
        <v>0</v>
      </c>
      <c r="O1369">
        <v>0</v>
      </c>
    </row>
    <row r="1370" spans="3:18" x14ac:dyDescent="0.3">
      <c r="C1370" t="s">
        <v>364</v>
      </c>
      <c r="D1370" t="s">
        <v>366</v>
      </c>
      <c r="E1370">
        <v>420302</v>
      </c>
      <c r="H1370" t="s">
        <v>1516</v>
      </c>
      <c r="K1370">
        <v>0</v>
      </c>
      <c r="M1370">
        <v>0</v>
      </c>
      <c r="O1370">
        <v>0</v>
      </c>
    </row>
    <row r="1371" spans="3:18" x14ac:dyDescent="0.3">
      <c r="C1371" t="s">
        <v>364</v>
      </c>
      <c r="D1371" t="s">
        <v>366</v>
      </c>
      <c r="E1371">
        <v>420303</v>
      </c>
      <c r="H1371" t="s">
        <v>1517</v>
      </c>
      <c r="K1371">
        <v>0</v>
      </c>
      <c r="M1371">
        <v>0</v>
      </c>
      <c r="O1371">
        <v>0</v>
      </c>
    </row>
    <row r="1372" spans="3:18" x14ac:dyDescent="0.3">
      <c r="C1372" t="s">
        <v>364</v>
      </c>
      <c r="D1372" t="s">
        <v>366</v>
      </c>
      <c r="E1372">
        <v>420304</v>
      </c>
      <c r="H1372" t="s">
        <v>1518</v>
      </c>
      <c r="K1372">
        <v>0</v>
      </c>
      <c r="M1372">
        <v>0</v>
      </c>
      <c r="O1372">
        <v>0</v>
      </c>
    </row>
    <row r="1373" spans="3:18" x14ac:dyDescent="0.3">
      <c r="E1373" t="s">
        <v>1519</v>
      </c>
      <c r="K1373">
        <v>0</v>
      </c>
      <c r="M1373">
        <v>0</v>
      </c>
      <c r="O1373">
        <v>0</v>
      </c>
      <c r="R1373" t="s">
        <v>438</v>
      </c>
    </row>
    <row r="1374" spans="3:18" x14ac:dyDescent="0.3">
      <c r="C1374" t="s">
        <v>364</v>
      </c>
      <c r="D1374" t="s">
        <v>366</v>
      </c>
      <c r="E1374">
        <v>420400</v>
      </c>
      <c r="H1374" t="s">
        <v>1520</v>
      </c>
      <c r="K1374">
        <v>0</v>
      </c>
      <c r="M1374">
        <v>0</v>
      </c>
      <c r="O1374">
        <v>0</v>
      </c>
    </row>
    <row r="1375" spans="3:18" x14ac:dyDescent="0.3">
      <c r="C1375" t="s">
        <v>364</v>
      </c>
      <c r="D1375" t="s">
        <v>366</v>
      </c>
      <c r="E1375">
        <v>420401</v>
      </c>
      <c r="H1375" t="s">
        <v>1521</v>
      </c>
      <c r="K1375">
        <v>0</v>
      </c>
      <c r="M1375">
        <v>0</v>
      </c>
      <c r="O1375">
        <v>0</v>
      </c>
    </row>
    <row r="1376" spans="3:18" x14ac:dyDescent="0.3">
      <c r="E1376" t="s">
        <v>1522</v>
      </c>
      <c r="K1376">
        <v>0</v>
      </c>
      <c r="M1376">
        <v>0</v>
      </c>
      <c r="O1376">
        <v>0</v>
      </c>
      <c r="R1376" t="s">
        <v>438</v>
      </c>
    </row>
    <row r="1377" spans="3:18" x14ac:dyDescent="0.3">
      <c r="C1377" t="s">
        <v>364</v>
      </c>
      <c r="D1377" t="s">
        <v>366</v>
      </c>
      <c r="E1377">
        <v>420500</v>
      </c>
      <c r="H1377" t="s">
        <v>1523</v>
      </c>
      <c r="K1377">
        <v>0</v>
      </c>
      <c r="M1377">
        <v>0</v>
      </c>
      <c r="O1377">
        <v>0</v>
      </c>
    </row>
    <row r="1378" spans="3:18" x14ac:dyDescent="0.3">
      <c r="E1378" t="s">
        <v>1524</v>
      </c>
      <c r="K1378">
        <v>0</v>
      </c>
      <c r="M1378">
        <v>0</v>
      </c>
      <c r="O1378">
        <v>0</v>
      </c>
      <c r="R1378" t="s">
        <v>438</v>
      </c>
    </row>
    <row r="1379" spans="3:18" x14ac:dyDescent="0.3">
      <c r="C1379" t="s">
        <v>364</v>
      </c>
      <c r="D1379" t="s">
        <v>366</v>
      </c>
      <c r="E1379">
        <v>420207</v>
      </c>
      <c r="H1379" t="s">
        <v>1525</v>
      </c>
      <c r="K1379">
        <v>0</v>
      </c>
      <c r="M1379">
        <v>0</v>
      </c>
      <c r="O1379">
        <v>0</v>
      </c>
    </row>
    <row r="1380" spans="3:18" x14ac:dyDescent="0.3">
      <c r="K1380">
        <v>0</v>
      </c>
      <c r="M1380">
        <v>0</v>
      </c>
      <c r="O1380">
        <v>0</v>
      </c>
      <c r="R1380" t="s">
        <v>438</v>
      </c>
    </row>
    <row r="1381" spans="3:18" x14ac:dyDescent="0.3">
      <c r="C1381" t="s">
        <v>364</v>
      </c>
      <c r="D1381" t="s">
        <v>366</v>
      </c>
      <c r="E1381">
        <v>420208</v>
      </c>
      <c r="H1381" t="s">
        <v>1526</v>
      </c>
      <c r="K1381">
        <v>0</v>
      </c>
      <c r="M1381">
        <v>0</v>
      </c>
      <c r="O1381">
        <v>0</v>
      </c>
    </row>
    <row r="1382" spans="3:18" x14ac:dyDescent="0.3">
      <c r="K1382">
        <v>0</v>
      </c>
      <c r="M1382">
        <v>0</v>
      </c>
      <c r="O1382">
        <v>0</v>
      </c>
      <c r="R1382" t="s">
        <v>438</v>
      </c>
    </row>
    <row r="1383" spans="3:18" x14ac:dyDescent="0.3">
      <c r="C1383" t="s">
        <v>364</v>
      </c>
      <c r="D1383" t="s">
        <v>366</v>
      </c>
      <c r="E1383">
        <v>4420211</v>
      </c>
      <c r="H1383" t="s">
        <v>1527</v>
      </c>
      <c r="K1383">
        <v>0</v>
      </c>
      <c r="M1383">
        <v>0</v>
      </c>
      <c r="O1383">
        <v>0</v>
      </c>
    </row>
    <row r="1384" spans="3:18" x14ac:dyDescent="0.3">
      <c r="C1384" t="s">
        <v>364</v>
      </c>
      <c r="D1384" t="s">
        <v>366</v>
      </c>
      <c r="E1384">
        <v>4420212</v>
      </c>
      <c r="H1384" t="s">
        <v>1528</v>
      </c>
      <c r="K1384">
        <v>0</v>
      </c>
      <c r="M1384">
        <v>0</v>
      </c>
      <c r="O1384">
        <v>0</v>
      </c>
    </row>
    <row r="1385" spans="3:18" x14ac:dyDescent="0.3">
      <c r="K1385">
        <v>0</v>
      </c>
      <c r="M1385">
        <v>0</v>
      </c>
      <c r="O1385">
        <v>0</v>
      </c>
      <c r="R1385" t="s">
        <v>438</v>
      </c>
    </row>
    <row r="1386" spans="3:18" x14ac:dyDescent="0.3">
      <c r="C1386" t="s">
        <v>364</v>
      </c>
      <c r="D1386" t="s">
        <v>366</v>
      </c>
      <c r="E1386">
        <v>420600</v>
      </c>
      <c r="H1386" t="s">
        <v>1529</v>
      </c>
      <c r="K1386">
        <v>0</v>
      </c>
      <c r="M1386">
        <v>0</v>
      </c>
      <c r="O1386">
        <v>0</v>
      </c>
    </row>
    <row r="1387" spans="3:18" x14ac:dyDescent="0.3">
      <c r="E1387" t="s">
        <v>1530</v>
      </c>
      <c r="K1387">
        <v>0</v>
      </c>
      <c r="M1387">
        <v>0</v>
      </c>
      <c r="O1387">
        <v>0</v>
      </c>
      <c r="R1387" t="s">
        <v>438</v>
      </c>
    </row>
    <row r="1388" spans="3:18" x14ac:dyDescent="0.3">
      <c r="C1388" t="s">
        <v>364</v>
      </c>
      <c r="D1388" t="s">
        <v>366</v>
      </c>
      <c r="E1388">
        <v>4420502</v>
      </c>
      <c r="H1388" t="s">
        <v>1531</v>
      </c>
      <c r="K1388">
        <v>0</v>
      </c>
      <c r="M1388">
        <v>0</v>
      </c>
      <c r="O1388">
        <v>0</v>
      </c>
    </row>
    <row r="1389" spans="3:18" x14ac:dyDescent="0.3">
      <c r="C1389" t="s">
        <v>364</v>
      </c>
      <c r="D1389" t="s">
        <v>366</v>
      </c>
      <c r="E1389">
        <v>4420503</v>
      </c>
      <c r="H1389" t="s">
        <v>1532</v>
      </c>
      <c r="K1389">
        <v>0</v>
      </c>
      <c r="M1389">
        <v>0</v>
      </c>
      <c r="O1389">
        <v>0</v>
      </c>
    </row>
    <row r="1390" spans="3:18" x14ac:dyDescent="0.3">
      <c r="K1390">
        <v>0</v>
      </c>
      <c r="M1390">
        <v>0</v>
      </c>
      <c r="O1390">
        <v>0</v>
      </c>
      <c r="R1390" t="s">
        <v>438</v>
      </c>
    </row>
    <row r="1391" spans="3:18" x14ac:dyDescent="0.3">
      <c r="C1391" t="s">
        <v>364</v>
      </c>
      <c r="D1391" t="s">
        <v>366</v>
      </c>
      <c r="E1391">
        <v>420820</v>
      </c>
      <c r="H1391" t="s">
        <v>1533</v>
      </c>
      <c r="K1391">
        <v>0</v>
      </c>
      <c r="M1391">
        <v>0</v>
      </c>
      <c r="O1391">
        <v>0</v>
      </c>
    </row>
    <row r="1392" spans="3:18" x14ac:dyDescent="0.3">
      <c r="C1392" t="s">
        <v>364</v>
      </c>
      <c r="D1392" t="s">
        <v>366</v>
      </c>
      <c r="E1392">
        <v>420821</v>
      </c>
      <c r="H1392" t="s">
        <v>1534</v>
      </c>
      <c r="K1392">
        <v>0</v>
      </c>
      <c r="M1392">
        <v>0</v>
      </c>
      <c r="O1392">
        <v>0</v>
      </c>
    </row>
    <row r="1393" spans="3:18" x14ac:dyDescent="0.3">
      <c r="C1393" t="s">
        <v>364</v>
      </c>
      <c r="D1393" t="s">
        <v>366</v>
      </c>
      <c r="E1393">
        <v>420822</v>
      </c>
      <c r="H1393" t="s">
        <v>1535</v>
      </c>
      <c r="K1393">
        <v>0</v>
      </c>
      <c r="M1393">
        <v>0</v>
      </c>
      <c r="O1393">
        <v>0</v>
      </c>
    </row>
    <row r="1394" spans="3:18" x14ac:dyDescent="0.3">
      <c r="C1394" t="s">
        <v>364</v>
      </c>
      <c r="D1394" t="s">
        <v>366</v>
      </c>
      <c r="E1394">
        <v>420823</v>
      </c>
      <c r="H1394" t="s">
        <v>1536</v>
      </c>
      <c r="K1394">
        <v>0</v>
      </c>
      <c r="M1394">
        <v>0</v>
      </c>
      <c r="O1394">
        <v>0</v>
      </c>
    </row>
    <row r="1395" spans="3:18" x14ac:dyDescent="0.3">
      <c r="E1395" t="s">
        <v>1537</v>
      </c>
      <c r="K1395">
        <v>0</v>
      </c>
      <c r="M1395">
        <v>0</v>
      </c>
      <c r="O1395">
        <v>0</v>
      </c>
      <c r="R1395" t="s">
        <v>438</v>
      </c>
    </row>
    <row r="1396" spans="3:18" x14ac:dyDescent="0.3">
      <c r="C1396" t="s">
        <v>364</v>
      </c>
      <c r="D1396" t="s">
        <v>366</v>
      </c>
      <c r="E1396">
        <v>420800</v>
      </c>
      <c r="H1396" t="s">
        <v>1538</v>
      </c>
      <c r="K1396">
        <v>0</v>
      </c>
      <c r="M1396">
        <v>0</v>
      </c>
      <c r="O1396">
        <v>0</v>
      </c>
    </row>
    <row r="1397" spans="3:18" x14ac:dyDescent="0.3">
      <c r="C1397" t="s">
        <v>364</v>
      </c>
      <c r="D1397" t="s">
        <v>366</v>
      </c>
      <c r="E1397">
        <v>420801</v>
      </c>
      <c r="H1397" t="s">
        <v>1539</v>
      </c>
      <c r="K1397">
        <v>0</v>
      </c>
      <c r="M1397">
        <v>0</v>
      </c>
      <c r="O1397">
        <v>0</v>
      </c>
    </row>
    <row r="1398" spans="3:18" x14ac:dyDescent="0.3">
      <c r="C1398" t="s">
        <v>364</v>
      </c>
      <c r="D1398" t="s">
        <v>366</v>
      </c>
      <c r="E1398">
        <v>420802</v>
      </c>
      <c r="H1398" t="s">
        <v>1540</v>
      </c>
      <c r="K1398">
        <v>0</v>
      </c>
      <c r="M1398">
        <v>0</v>
      </c>
      <c r="O1398">
        <v>0</v>
      </c>
    </row>
    <row r="1399" spans="3:18" x14ac:dyDescent="0.3">
      <c r="C1399" t="s">
        <v>364</v>
      </c>
      <c r="D1399" t="s">
        <v>366</v>
      </c>
      <c r="E1399">
        <v>420803</v>
      </c>
      <c r="H1399" t="s">
        <v>1541</v>
      </c>
      <c r="K1399">
        <v>0</v>
      </c>
      <c r="M1399">
        <v>0</v>
      </c>
      <c r="O1399">
        <v>0</v>
      </c>
    </row>
    <row r="1400" spans="3:18" x14ac:dyDescent="0.3">
      <c r="E1400" t="s">
        <v>1542</v>
      </c>
      <c r="K1400">
        <v>0</v>
      </c>
      <c r="M1400">
        <v>0</v>
      </c>
      <c r="O1400">
        <v>0</v>
      </c>
      <c r="R1400" t="s">
        <v>438</v>
      </c>
    </row>
    <row r="1401" spans="3:18" x14ac:dyDescent="0.3">
      <c r="C1401" t="s">
        <v>364</v>
      </c>
      <c r="D1401" t="s">
        <v>366</v>
      </c>
      <c r="E1401">
        <v>421200</v>
      </c>
      <c r="H1401" t="s">
        <v>1543</v>
      </c>
      <c r="K1401">
        <v>0</v>
      </c>
      <c r="M1401">
        <v>0</v>
      </c>
      <c r="O1401">
        <v>0</v>
      </c>
    </row>
    <row r="1402" spans="3:18" x14ac:dyDescent="0.3">
      <c r="E1402" t="s">
        <v>1544</v>
      </c>
      <c r="K1402">
        <v>0</v>
      </c>
      <c r="M1402">
        <v>0</v>
      </c>
      <c r="O1402">
        <v>0</v>
      </c>
      <c r="R1402" t="s">
        <v>438</v>
      </c>
    </row>
    <row r="1403" spans="3:18" x14ac:dyDescent="0.3">
      <c r="C1403" t="s">
        <v>364</v>
      </c>
      <c r="D1403" t="s">
        <v>366</v>
      </c>
      <c r="E1403">
        <v>430104</v>
      </c>
      <c r="H1403" t="s">
        <v>1545</v>
      </c>
      <c r="K1403">
        <v>0</v>
      </c>
      <c r="M1403">
        <v>0</v>
      </c>
      <c r="O1403">
        <v>0</v>
      </c>
    </row>
    <row r="1404" spans="3:18" x14ac:dyDescent="0.3">
      <c r="E1404" t="s">
        <v>1546</v>
      </c>
      <c r="K1404">
        <v>0</v>
      </c>
      <c r="M1404">
        <v>0</v>
      </c>
      <c r="O1404">
        <v>0</v>
      </c>
      <c r="R1404" t="s">
        <v>438</v>
      </c>
    </row>
    <row r="1405" spans="3:18" x14ac:dyDescent="0.3">
      <c r="C1405" t="s">
        <v>364</v>
      </c>
      <c r="D1405" t="s">
        <v>366</v>
      </c>
      <c r="E1405">
        <v>421400</v>
      </c>
      <c r="H1405" t="s">
        <v>1547</v>
      </c>
      <c r="K1405">
        <v>0</v>
      </c>
      <c r="M1405">
        <v>0</v>
      </c>
      <c r="O1405">
        <v>0</v>
      </c>
    </row>
    <row r="1406" spans="3:18" x14ac:dyDescent="0.3">
      <c r="C1406" t="s">
        <v>364</v>
      </c>
      <c r="D1406" t="s">
        <v>366</v>
      </c>
      <c r="E1406">
        <v>500107</v>
      </c>
      <c r="H1406" t="s">
        <v>1548</v>
      </c>
      <c r="K1406">
        <v>0</v>
      </c>
      <c r="M1406">
        <v>0</v>
      </c>
      <c r="O1406">
        <v>0</v>
      </c>
    </row>
    <row r="1407" spans="3:18" x14ac:dyDescent="0.3">
      <c r="E1407" t="s">
        <v>1549</v>
      </c>
      <c r="K1407">
        <v>0</v>
      </c>
      <c r="M1407">
        <v>0</v>
      </c>
      <c r="O1407">
        <v>0</v>
      </c>
      <c r="R1407" t="s">
        <v>438</v>
      </c>
    </row>
    <row r="1408" spans="3:18" x14ac:dyDescent="0.3">
      <c r="C1408" t="s">
        <v>364</v>
      </c>
      <c r="D1408" t="s">
        <v>366</v>
      </c>
      <c r="E1408">
        <v>421100</v>
      </c>
      <c r="H1408" t="s">
        <v>1550</v>
      </c>
      <c r="K1408">
        <v>0</v>
      </c>
      <c r="M1408">
        <v>0</v>
      </c>
      <c r="O1408">
        <v>0</v>
      </c>
    </row>
    <row r="1409" spans="3:18" x14ac:dyDescent="0.3">
      <c r="E1409" t="s">
        <v>1551</v>
      </c>
      <c r="K1409">
        <v>0</v>
      </c>
      <c r="M1409">
        <v>0</v>
      </c>
      <c r="O1409">
        <v>0</v>
      </c>
      <c r="R1409" t="s">
        <v>438</v>
      </c>
    </row>
    <row r="1410" spans="3:18" x14ac:dyDescent="0.3">
      <c r="C1410" t="s">
        <v>364</v>
      </c>
      <c r="D1410" t="s">
        <v>366</v>
      </c>
      <c r="E1410">
        <v>421300</v>
      </c>
      <c r="H1410" t="s">
        <v>1552</v>
      </c>
      <c r="K1410">
        <v>0</v>
      </c>
      <c r="M1410">
        <v>0</v>
      </c>
      <c r="O1410">
        <v>0</v>
      </c>
    </row>
    <row r="1411" spans="3:18" x14ac:dyDescent="0.3">
      <c r="E1411" t="s">
        <v>1553</v>
      </c>
      <c r="K1411">
        <v>0</v>
      </c>
      <c r="M1411">
        <v>0</v>
      </c>
      <c r="O1411">
        <v>0</v>
      </c>
      <c r="R1411" t="s">
        <v>438</v>
      </c>
    </row>
    <row r="1412" spans="3:18" x14ac:dyDescent="0.3">
      <c r="C1412" t="s">
        <v>364</v>
      </c>
      <c r="D1412" t="s">
        <v>366</v>
      </c>
      <c r="E1412">
        <v>420608</v>
      </c>
      <c r="H1412" t="s">
        <v>1554</v>
      </c>
      <c r="K1412">
        <v>0</v>
      </c>
      <c r="M1412">
        <v>0</v>
      </c>
      <c r="O1412">
        <v>0</v>
      </c>
    </row>
    <row r="1413" spans="3:18" x14ac:dyDescent="0.3">
      <c r="C1413" t="s">
        <v>364</v>
      </c>
      <c r="D1413" t="s">
        <v>366</v>
      </c>
      <c r="E1413">
        <v>420701</v>
      </c>
      <c r="H1413" t="s">
        <v>1555</v>
      </c>
      <c r="K1413">
        <v>0</v>
      </c>
      <c r="M1413">
        <v>0</v>
      </c>
      <c r="O1413">
        <v>0</v>
      </c>
    </row>
    <row r="1414" spans="3:18" x14ac:dyDescent="0.3">
      <c r="C1414" t="s">
        <v>364</v>
      </c>
      <c r="D1414" t="s">
        <v>366</v>
      </c>
      <c r="E1414">
        <v>420702</v>
      </c>
      <c r="H1414" t="s">
        <v>1556</v>
      </c>
      <c r="K1414">
        <v>0</v>
      </c>
      <c r="M1414">
        <v>0</v>
      </c>
      <c r="O1414">
        <v>0</v>
      </c>
    </row>
    <row r="1415" spans="3:18" x14ac:dyDescent="0.3">
      <c r="C1415" t="s">
        <v>364</v>
      </c>
      <c r="D1415" t="s">
        <v>366</v>
      </c>
      <c r="E1415">
        <v>420703</v>
      </c>
      <c r="H1415" t="s">
        <v>1557</v>
      </c>
      <c r="K1415">
        <v>0</v>
      </c>
      <c r="M1415">
        <v>0</v>
      </c>
      <c r="O1415">
        <v>0</v>
      </c>
    </row>
    <row r="1416" spans="3:18" x14ac:dyDescent="0.3">
      <c r="C1416" t="s">
        <v>364</v>
      </c>
      <c r="D1416" t="s">
        <v>366</v>
      </c>
      <c r="E1416">
        <v>420704</v>
      </c>
      <c r="H1416" t="s">
        <v>1558</v>
      </c>
      <c r="K1416">
        <v>0</v>
      </c>
      <c r="M1416">
        <v>0</v>
      </c>
      <c r="O1416">
        <v>0</v>
      </c>
    </row>
    <row r="1417" spans="3:18" x14ac:dyDescent="0.3">
      <c r="C1417" t="s">
        <v>364</v>
      </c>
      <c r="D1417" t="s">
        <v>366</v>
      </c>
      <c r="E1417">
        <v>420705</v>
      </c>
      <c r="H1417" t="s">
        <v>1559</v>
      </c>
      <c r="K1417">
        <v>0</v>
      </c>
      <c r="M1417">
        <v>0</v>
      </c>
      <c r="O1417">
        <v>0</v>
      </c>
    </row>
    <row r="1418" spans="3:18" x14ac:dyDescent="0.3">
      <c r="C1418" t="s">
        <v>364</v>
      </c>
      <c r="D1418" t="s">
        <v>366</v>
      </c>
      <c r="E1418">
        <v>420706</v>
      </c>
      <c r="H1418" t="s">
        <v>1560</v>
      </c>
      <c r="K1418">
        <v>0</v>
      </c>
      <c r="M1418">
        <v>0</v>
      </c>
      <c r="O1418">
        <v>0</v>
      </c>
    </row>
    <row r="1419" spans="3:18" x14ac:dyDescent="0.3">
      <c r="C1419" t="s">
        <v>364</v>
      </c>
      <c r="D1419" t="s">
        <v>366</v>
      </c>
      <c r="E1419">
        <v>420707</v>
      </c>
      <c r="H1419" t="s">
        <v>1561</v>
      </c>
      <c r="K1419">
        <v>0</v>
      </c>
      <c r="M1419">
        <v>0</v>
      </c>
      <c r="O1419">
        <v>0</v>
      </c>
    </row>
    <row r="1420" spans="3:18" x14ac:dyDescent="0.3">
      <c r="C1420" t="s">
        <v>364</v>
      </c>
      <c r="D1420" t="s">
        <v>366</v>
      </c>
      <c r="E1420">
        <v>420708</v>
      </c>
      <c r="H1420" t="s">
        <v>1562</v>
      </c>
      <c r="K1420">
        <v>0</v>
      </c>
      <c r="M1420">
        <v>0</v>
      </c>
      <c r="O1420">
        <v>0</v>
      </c>
    </row>
    <row r="1421" spans="3:18" x14ac:dyDescent="0.3">
      <c r="C1421" t="s">
        <v>364</v>
      </c>
      <c r="D1421" t="s">
        <v>366</v>
      </c>
      <c r="E1421">
        <v>420711</v>
      </c>
      <c r="H1421" t="s">
        <v>1563</v>
      </c>
      <c r="K1421">
        <v>0</v>
      </c>
      <c r="M1421">
        <v>0</v>
      </c>
      <c r="O1421">
        <v>0</v>
      </c>
    </row>
    <row r="1422" spans="3:18" x14ac:dyDescent="0.3">
      <c r="C1422" t="s">
        <v>364</v>
      </c>
      <c r="D1422" t="s">
        <v>366</v>
      </c>
      <c r="E1422">
        <v>4410102</v>
      </c>
      <c r="H1422" t="s">
        <v>1564</v>
      </c>
      <c r="K1422">
        <v>0</v>
      </c>
      <c r="M1422">
        <v>0</v>
      </c>
      <c r="O1422">
        <v>0</v>
      </c>
    </row>
    <row r="1423" spans="3:18" x14ac:dyDescent="0.3">
      <c r="C1423" t="s">
        <v>364</v>
      </c>
      <c r="D1423" t="s">
        <v>366</v>
      </c>
      <c r="E1423">
        <v>4410103</v>
      </c>
      <c r="H1423" t="s">
        <v>1565</v>
      </c>
      <c r="K1423">
        <v>0</v>
      </c>
      <c r="M1423">
        <v>0</v>
      </c>
      <c r="O1423">
        <v>0</v>
      </c>
    </row>
    <row r="1424" spans="3:18" x14ac:dyDescent="0.3">
      <c r="C1424" t="s">
        <v>364</v>
      </c>
      <c r="D1424" t="s">
        <v>366</v>
      </c>
      <c r="E1424">
        <v>4420704</v>
      </c>
      <c r="H1424" t="s">
        <v>1558</v>
      </c>
      <c r="K1424">
        <v>0</v>
      </c>
      <c r="M1424">
        <v>0</v>
      </c>
      <c r="O1424">
        <v>0</v>
      </c>
    </row>
    <row r="1425" spans="3:18" x14ac:dyDescent="0.3">
      <c r="C1425" t="s">
        <v>364</v>
      </c>
      <c r="D1425" t="s">
        <v>366</v>
      </c>
      <c r="E1425">
        <v>4420750</v>
      </c>
      <c r="H1425" t="s">
        <v>1566</v>
      </c>
      <c r="K1425">
        <v>0</v>
      </c>
      <c r="M1425">
        <v>0</v>
      </c>
      <c r="O1425">
        <v>0</v>
      </c>
    </row>
    <row r="1426" spans="3:18" x14ac:dyDescent="0.3">
      <c r="C1426" t="s">
        <v>364</v>
      </c>
      <c r="D1426" t="s">
        <v>366</v>
      </c>
      <c r="E1426">
        <v>4420751</v>
      </c>
      <c r="H1426" t="s">
        <v>1567</v>
      </c>
      <c r="K1426">
        <v>0</v>
      </c>
      <c r="M1426">
        <v>0</v>
      </c>
      <c r="O1426">
        <v>0</v>
      </c>
    </row>
    <row r="1427" spans="3:18" x14ac:dyDescent="0.3">
      <c r="C1427" t="s">
        <v>364</v>
      </c>
      <c r="D1427" t="s">
        <v>366</v>
      </c>
      <c r="E1427">
        <v>4420910</v>
      </c>
      <c r="H1427" t="s">
        <v>1568</v>
      </c>
      <c r="K1427">
        <v>0</v>
      </c>
      <c r="M1427">
        <v>0</v>
      </c>
      <c r="O1427">
        <v>0</v>
      </c>
    </row>
    <row r="1428" spans="3:18" x14ac:dyDescent="0.3">
      <c r="C1428" t="s">
        <v>364</v>
      </c>
      <c r="D1428" t="s">
        <v>366</v>
      </c>
      <c r="E1428">
        <v>4420911</v>
      </c>
      <c r="H1428" t="s">
        <v>1569</v>
      </c>
      <c r="K1428">
        <v>0</v>
      </c>
      <c r="M1428">
        <v>0</v>
      </c>
      <c r="O1428">
        <v>0</v>
      </c>
    </row>
    <row r="1429" spans="3:18" x14ac:dyDescent="0.3">
      <c r="C1429" t="s">
        <v>364</v>
      </c>
      <c r="D1429" t="s">
        <v>366</v>
      </c>
      <c r="E1429">
        <v>5500112</v>
      </c>
      <c r="H1429" t="s">
        <v>1570</v>
      </c>
      <c r="K1429" s="37">
        <v>6716969.3399999999</v>
      </c>
      <c r="M1429" s="37">
        <v>5547348.6399999997</v>
      </c>
      <c r="O1429" s="37">
        <v>1169620.7</v>
      </c>
      <c r="Q1429">
        <v>21.1</v>
      </c>
    </row>
    <row r="1430" spans="3:18" x14ac:dyDescent="0.3">
      <c r="C1430" t="s">
        <v>364</v>
      </c>
      <c r="D1430" t="s">
        <v>366</v>
      </c>
      <c r="E1430">
        <v>5500114</v>
      </c>
      <c r="H1430" t="s">
        <v>1571</v>
      </c>
      <c r="K1430">
        <v>0</v>
      </c>
      <c r="M1430">
        <v>0</v>
      </c>
      <c r="O1430">
        <v>0</v>
      </c>
    </row>
    <row r="1431" spans="3:18" x14ac:dyDescent="0.3">
      <c r="C1431" t="s">
        <v>364</v>
      </c>
      <c r="D1431" t="s">
        <v>366</v>
      </c>
      <c r="E1431">
        <v>5500118</v>
      </c>
      <c r="H1431" t="s">
        <v>1572</v>
      </c>
      <c r="K1431">
        <v>0</v>
      </c>
      <c r="M1431">
        <v>0</v>
      </c>
      <c r="O1431">
        <v>0</v>
      </c>
    </row>
    <row r="1432" spans="3:18" x14ac:dyDescent="0.3">
      <c r="C1432" t="s">
        <v>364</v>
      </c>
      <c r="D1432" t="s">
        <v>366</v>
      </c>
      <c r="E1432">
        <v>5540007</v>
      </c>
      <c r="H1432" t="s">
        <v>1573</v>
      </c>
      <c r="K1432">
        <v>0</v>
      </c>
      <c r="M1432">
        <v>0</v>
      </c>
      <c r="O1432">
        <v>0</v>
      </c>
    </row>
    <row r="1433" spans="3:18" x14ac:dyDescent="0.3">
      <c r="E1433" t="s">
        <v>1574</v>
      </c>
      <c r="K1433" s="37">
        <v>6716969.3399999999</v>
      </c>
      <c r="M1433" s="37">
        <v>5547348.6399999997</v>
      </c>
      <c r="O1433" s="37">
        <v>1169620.7</v>
      </c>
      <c r="Q1433">
        <v>21.1</v>
      </c>
      <c r="R1433" t="s">
        <v>438</v>
      </c>
    </row>
    <row r="1434" spans="3:18" x14ac:dyDescent="0.3">
      <c r="E1434" t="s">
        <v>1575</v>
      </c>
      <c r="K1434" s="37">
        <v>-14158397.1</v>
      </c>
      <c r="M1434" s="37">
        <v>-12131848.9</v>
      </c>
      <c r="O1434" s="37">
        <v>-2026548.2</v>
      </c>
      <c r="Q1434">
        <v>-16.7</v>
      </c>
      <c r="R1434" t="s">
        <v>420</v>
      </c>
    </row>
    <row r="1435" spans="3:18" x14ac:dyDescent="0.3">
      <c r="C1435" t="s">
        <v>364</v>
      </c>
      <c r="D1435" t="s">
        <v>366</v>
      </c>
      <c r="E1435">
        <v>5510138</v>
      </c>
      <c r="H1435" t="s">
        <v>1576</v>
      </c>
      <c r="K1435">
        <v>0</v>
      </c>
      <c r="M1435">
        <v>0</v>
      </c>
      <c r="O1435">
        <v>0</v>
      </c>
    </row>
    <row r="1436" spans="3:18" x14ac:dyDescent="0.3">
      <c r="C1436" t="s">
        <v>364</v>
      </c>
      <c r="D1436" t="s">
        <v>366</v>
      </c>
      <c r="E1436">
        <v>5510156</v>
      </c>
      <c r="H1436" t="s">
        <v>1577</v>
      </c>
      <c r="K1436">
        <v>0</v>
      </c>
      <c r="M1436">
        <v>0</v>
      </c>
      <c r="O1436">
        <v>0</v>
      </c>
    </row>
    <row r="1437" spans="3:18" x14ac:dyDescent="0.3">
      <c r="K1437">
        <v>0</v>
      </c>
      <c r="M1437">
        <v>0</v>
      </c>
      <c r="O1437">
        <v>0</v>
      </c>
      <c r="R1437" t="s">
        <v>438</v>
      </c>
    </row>
    <row r="1438" spans="3:18" x14ac:dyDescent="0.3">
      <c r="E1438" t="s">
        <v>1578</v>
      </c>
    </row>
    <row r="1439" spans="3:18" x14ac:dyDescent="0.3">
      <c r="C1439" t="s">
        <v>364</v>
      </c>
      <c r="D1439" t="s">
        <v>366</v>
      </c>
      <c r="E1439">
        <v>510100</v>
      </c>
      <c r="H1439" t="s">
        <v>1579</v>
      </c>
      <c r="K1439">
        <v>0</v>
      </c>
      <c r="M1439">
        <v>0</v>
      </c>
      <c r="O1439">
        <v>0</v>
      </c>
    </row>
    <row r="1440" spans="3:18" x14ac:dyDescent="0.3">
      <c r="C1440" t="s">
        <v>364</v>
      </c>
      <c r="D1440" t="s">
        <v>366</v>
      </c>
      <c r="E1440">
        <v>510101</v>
      </c>
      <c r="H1440" t="s">
        <v>1580</v>
      </c>
      <c r="K1440">
        <v>0</v>
      </c>
      <c r="M1440">
        <v>0</v>
      </c>
      <c r="O1440">
        <v>0</v>
      </c>
    </row>
    <row r="1441" spans="3:15" x14ac:dyDescent="0.3">
      <c r="C1441" t="s">
        <v>364</v>
      </c>
      <c r="D1441" t="s">
        <v>366</v>
      </c>
      <c r="E1441">
        <v>510102</v>
      </c>
      <c r="H1441" t="s">
        <v>1581</v>
      </c>
      <c r="K1441">
        <v>0</v>
      </c>
      <c r="M1441">
        <v>0</v>
      </c>
      <c r="O1441">
        <v>0</v>
      </c>
    </row>
    <row r="1442" spans="3:15" x14ac:dyDescent="0.3">
      <c r="C1442" t="s">
        <v>364</v>
      </c>
      <c r="D1442" t="s">
        <v>366</v>
      </c>
      <c r="E1442">
        <v>510103</v>
      </c>
      <c r="H1442" t="s">
        <v>1582</v>
      </c>
      <c r="K1442">
        <v>0</v>
      </c>
      <c r="M1442">
        <v>0</v>
      </c>
      <c r="O1442">
        <v>0</v>
      </c>
    </row>
    <row r="1443" spans="3:15" x14ac:dyDescent="0.3">
      <c r="C1443" t="s">
        <v>364</v>
      </c>
      <c r="D1443" t="s">
        <v>366</v>
      </c>
      <c r="E1443">
        <v>510104</v>
      </c>
      <c r="H1443" t="s">
        <v>1583</v>
      </c>
      <c r="K1443">
        <v>0</v>
      </c>
      <c r="M1443">
        <v>0</v>
      </c>
      <c r="O1443">
        <v>0</v>
      </c>
    </row>
    <row r="1444" spans="3:15" x14ac:dyDescent="0.3">
      <c r="C1444" t="s">
        <v>364</v>
      </c>
      <c r="D1444" t="s">
        <v>366</v>
      </c>
      <c r="E1444">
        <v>510105</v>
      </c>
      <c r="H1444" t="s">
        <v>1584</v>
      </c>
      <c r="K1444">
        <v>0</v>
      </c>
      <c r="M1444">
        <v>0</v>
      </c>
      <c r="O1444">
        <v>0</v>
      </c>
    </row>
    <row r="1445" spans="3:15" x14ac:dyDescent="0.3">
      <c r="C1445" t="s">
        <v>364</v>
      </c>
      <c r="D1445" t="s">
        <v>366</v>
      </c>
      <c r="E1445">
        <v>510107</v>
      </c>
      <c r="H1445" t="s">
        <v>1585</v>
      </c>
      <c r="K1445">
        <v>0</v>
      </c>
      <c r="M1445">
        <v>0</v>
      </c>
      <c r="O1445">
        <v>0</v>
      </c>
    </row>
    <row r="1446" spans="3:15" x14ac:dyDescent="0.3">
      <c r="C1446" t="s">
        <v>364</v>
      </c>
      <c r="D1446" t="s">
        <v>366</v>
      </c>
      <c r="E1446">
        <v>510108</v>
      </c>
      <c r="H1446" t="s">
        <v>1586</v>
      </c>
      <c r="K1446">
        <v>0</v>
      </c>
      <c r="M1446">
        <v>0</v>
      </c>
      <c r="O1446">
        <v>0</v>
      </c>
    </row>
    <row r="1447" spans="3:15" x14ac:dyDescent="0.3">
      <c r="C1447" t="s">
        <v>364</v>
      </c>
      <c r="D1447" t="s">
        <v>366</v>
      </c>
      <c r="E1447">
        <v>510109</v>
      </c>
      <c r="H1447" t="s">
        <v>1587</v>
      </c>
      <c r="K1447">
        <v>0</v>
      </c>
      <c r="M1447">
        <v>0</v>
      </c>
      <c r="O1447">
        <v>0</v>
      </c>
    </row>
    <row r="1448" spans="3:15" x14ac:dyDescent="0.3">
      <c r="C1448" t="s">
        <v>364</v>
      </c>
      <c r="D1448" t="s">
        <v>366</v>
      </c>
      <c r="E1448">
        <v>510110</v>
      </c>
      <c r="H1448" t="s">
        <v>1588</v>
      </c>
      <c r="K1448">
        <v>0</v>
      </c>
      <c r="M1448">
        <v>0</v>
      </c>
      <c r="O1448">
        <v>0</v>
      </c>
    </row>
    <row r="1449" spans="3:15" x14ac:dyDescent="0.3">
      <c r="C1449" t="s">
        <v>364</v>
      </c>
      <c r="D1449" t="s">
        <v>366</v>
      </c>
      <c r="E1449">
        <v>510111</v>
      </c>
      <c r="H1449" t="s">
        <v>1589</v>
      </c>
      <c r="K1449">
        <v>0</v>
      </c>
      <c r="M1449">
        <v>0</v>
      </c>
      <c r="O1449">
        <v>0</v>
      </c>
    </row>
    <row r="1450" spans="3:15" x14ac:dyDescent="0.3">
      <c r="C1450" t="s">
        <v>364</v>
      </c>
      <c r="D1450" t="s">
        <v>366</v>
      </c>
      <c r="E1450">
        <v>510112</v>
      </c>
      <c r="H1450" t="s">
        <v>1590</v>
      </c>
      <c r="K1450">
        <v>0</v>
      </c>
      <c r="M1450">
        <v>0</v>
      </c>
      <c r="O1450">
        <v>0</v>
      </c>
    </row>
    <row r="1451" spans="3:15" x14ac:dyDescent="0.3">
      <c r="C1451" t="s">
        <v>364</v>
      </c>
      <c r="D1451" t="s">
        <v>366</v>
      </c>
      <c r="E1451">
        <v>510113</v>
      </c>
      <c r="H1451" t="s">
        <v>1591</v>
      </c>
      <c r="K1451">
        <v>0</v>
      </c>
      <c r="M1451">
        <v>0</v>
      </c>
      <c r="O1451">
        <v>0</v>
      </c>
    </row>
    <row r="1452" spans="3:15" x14ac:dyDescent="0.3">
      <c r="C1452" t="s">
        <v>364</v>
      </c>
      <c r="D1452" t="s">
        <v>366</v>
      </c>
      <c r="E1452">
        <v>510114</v>
      </c>
      <c r="H1452" t="s">
        <v>1592</v>
      </c>
      <c r="K1452">
        <v>0</v>
      </c>
      <c r="M1452">
        <v>0</v>
      </c>
      <c r="O1452">
        <v>0</v>
      </c>
    </row>
    <row r="1453" spans="3:15" x14ac:dyDescent="0.3">
      <c r="C1453" t="s">
        <v>364</v>
      </c>
      <c r="D1453" t="s">
        <v>366</v>
      </c>
      <c r="E1453">
        <v>510115</v>
      </c>
      <c r="H1453" t="s">
        <v>1593</v>
      </c>
      <c r="K1453">
        <v>0</v>
      </c>
      <c r="M1453">
        <v>0</v>
      </c>
      <c r="O1453">
        <v>0</v>
      </c>
    </row>
    <row r="1454" spans="3:15" x14ac:dyDescent="0.3">
      <c r="C1454" t="s">
        <v>364</v>
      </c>
      <c r="D1454" t="s">
        <v>366</v>
      </c>
      <c r="E1454">
        <v>510116</v>
      </c>
      <c r="H1454" t="s">
        <v>1594</v>
      </c>
      <c r="K1454">
        <v>0</v>
      </c>
      <c r="M1454">
        <v>0</v>
      </c>
      <c r="O1454">
        <v>0</v>
      </c>
    </row>
    <row r="1455" spans="3:15" x14ac:dyDescent="0.3">
      <c r="C1455" t="s">
        <v>364</v>
      </c>
      <c r="D1455" t="s">
        <v>366</v>
      </c>
      <c r="E1455">
        <v>510118</v>
      </c>
      <c r="H1455" t="s">
        <v>1595</v>
      </c>
      <c r="K1455">
        <v>0</v>
      </c>
      <c r="M1455">
        <v>0</v>
      </c>
      <c r="O1455">
        <v>0</v>
      </c>
    </row>
    <row r="1456" spans="3:15" x14ac:dyDescent="0.3">
      <c r="C1456" t="s">
        <v>364</v>
      </c>
      <c r="D1456" t="s">
        <v>366</v>
      </c>
      <c r="E1456">
        <v>510119</v>
      </c>
      <c r="H1456" t="s">
        <v>1596</v>
      </c>
      <c r="K1456">
        <v>0</v>
      </c>
      <c r="M1456">
        <v>0</v>
      </c>
      <c r="O1456">
        <v>0</v>
      </c>
    </row>
    <row r="1457" spans="3:15" x14ac:dyDescent="0.3">
      <c r="C1457" t="s">
        <v>364</v>
      </c>
      <c r="D1457" t="s">
        <v>366</v>
      </c>
      <c r="E1457">
        <v>510120</v>
      </c>
      <c r="H1457" t="s">
        <v>1597</v>
      </c>
      <c r="K1457">
        <v>0</v>
      </c>
      <c r="M1457">
        <v>0</v>
      </c>
      <c r="O1457">
        <v>0</v>
      </c>
    </row>
    <row r="1458" spans="3:15" x14ac:dyDescent="0.3">
      <c r="C1458" t="s">
        <v>364</v>
      </c>
      <c r="D1458" t="s">
        <v>366</v>
      </c>
      <c r="E1458">
        <v>510121</v>
      </c>
      <c r="H1458" t="s">
        <v>1598</v>
      </c>
      <c r="K1458">
        <v>0</v>
      </c>
      <c r="M1458">
        <v>0</v>
      </c>
      <c r="O1458">
        <v>0</v>
      </c>
    </row>
    <row r="1459" spans="3:15" x14ac:dyDescent="0.3">
      <c r="C1459" t="s">
        <v>364</v>
      </c>
      <c r="D1459" t="s">
        <v>366</v>
      </c>
      <c r="E1459">
        <v>510122</v>
      </c>
      <c r="H1459" t="s">
        <v>1599</v>
      </c>
      <c r="K1459">
        <v>0</v>
      </c>
      <c r="M1459">
        <v>0</v>
      </c>
      <c r="O1459">
        <v>0</v>
      </c>
    </row>
    <row r="1460" spans="3:15" x14ac:dyDescent="0.3">
      <c r="C1460" t="s">
        <v>364</v>
      </c>
      <c r="D1460" t="s">
        <v>366</v>
      </c>
      <c r="E1460">
        <v>510123</v>
      </c>
      <c r="H1460" t="s">
        <v>1600</v>
      </c>
      <c r="K1460">
        <v>0</v>
      </c>
      <c r="M1460">
        <v>0</v>
      </c>
      <c r="O1460">
        <v>0</v>
      </c>
    </row>
    <row r="1461" spans="3:15" x14ac:dyDescent="0.3">
      <c r="C1461" t="s">
        <v>364</v>
      </c>
      <c r="D1461" t="s">
        <v>366</v>
      </c>
      <c r="E1461">
        <v>510124</v>
      </c>
      <c r="H1461" t="s">
        <v>1601</v>
      </c>
      <c r="K1461">
        <v>0</v>
      </c>
      <c r="M1461">
        <v>0</v>
      </c>
      <c r="O1461">
        <v>0</v>
      </c>
    </row>
    <row r="1462" spans="3:15" x14ac:dyDescent="0.3">
      <c r="C1462" t="s">
        <v>364</v>
      </c>
      <c r="D1462" t="s">
        <v>366</v>
      </c>
      <c r="E1462">
        <v>510125</v>
      </c>
      <c r="H1462" t="s">
        <v>1602</v>
      </c>
      <c r="K1462">
        <v>0</v>
      </c>
      <c r="M1462">
        <v>0</v>
      </c>
      <c r="O1462">
        <v>0</v>
      </c>
    </row>
    <row r="1463" spans="3:15" x14ac:dyDescent="0.3">
      <c r="C1463" t="s">
        <v>364</v>
      </c>
      <c r="D1463" t="s">
        <v>366</v>
      </c>
      <c r="E1463">
        <v>510126</v>
      </c>
      <c r="H1463" t="s">
        <v>1603</v>
      </c>
      <c r="K1463">
        <v>0</v>
      </c>
      <c r="M1463">
        <v>0</v>
      </c>
      <c r="O1463">
        <v>0</v>
      </c>
    </row>
    <row r="1464" spans="3:15" x14ac:dyDescent="0.3">
      <c r="C1464" t="s">
        <v>364</v>
      </c>
      <c r="D1464" t="s">
        <v>366</v>
      </c>
      <c r="E1464">
        <v>510127</v>
      </c>
      <c r="H1464" t="s">
        <v>1604</v>
      </c>
      <c r="K1464">
        <v>0</v>
      </c>
      <c r="M1464">
        <v>0</v>
      </c>
      <c r="O1464">
        <v>0</v>
      </c>
    </row>
    <row r="1465" spans="3:15" x14ac:dyDescent="0.3">
      <c r="C1465" t="s">
        <v>364</v>
      </c>
      <c r="D1465" t="s">
        <v>366</v>
      </c>
      <c r="E1465">
        <v>510128</v>
      </c>
      <c r="H1465" t="s">
        <v>1605</v>
      </c>
      <c r="K1465">
        <v>0</v>
      </c>
      <c r="M1465">
        <v>0</v>
      </c>
      <c r="O1465">
        <v>0</v>
      </c>
    </row>
    <row r="1466" spans="3:15" x14ac:dyDescent="0.3">
      <c r="C1466" t="s">
        <v>364</v>
      </c>
      <c r="D1466" t="s">
        <v>366</v>
      </c>
      <c r="E1466">
        <v>510129</v>
      </c>
      <c r="H1466" t="s">
        <v>1606</v>
      </c>
      <c r="K1466">
        <v>0</v>
      </c>
      <c r="M1466">
        <v>0</v>
      </c>
      <c r="O1466">
        <v>0</v>
      </c>
    </row>
    <row r="1467" spans="3:15" x14ac:dyDescent="0.3">
      <c r="C1467" t="s">
        <v>364</v>
      </c>
      <c r="D1467" t="s">
        <v>366</v>
      </c>
      <c r="E1467">
        <v>510130</v>
      </c>
      <c r="H1467" t="s">
        <v>1607</v>
      </c>
      <c r="K1467">
        <v>0</v>
      </c>
      <c r="M1467">
        <v>0</v>
      </c>
      <c r="O1467">
        <v>0</v>
      </c>
    </row>
    <row r="1468" spans="3:15" x14ac:dyDescent="0.3">
      <c r="C1468" t="s">
        <v>364</v>
      </c>
      <c r="D1468" t="s">
        <v>366</v>
      </c>
      <c r="E1468">
        <v>510148</v>
      </c>
      <c r="H1468" t="s">
        <v>1608</v>
      </c>
      <c r="K1468">
        <v>0</v>
      </c>
      <c r="M1468">
        <v>0</v>
      </c>
      <c r="O1468">
        <v>0</v>
      </c>
    </row>
    <row r="1469" spans="3:15" x14ac:dyDescent="0.3">
      <c r="C1469" t="s">
        <v>364</v>
      </c>
      <c r="D1469" t="s">
        <v>366</v>
      </c>
      <c r="E1469">
        <v>5510100</v>
      </c>
      <c r="H1469" t="s">
        <v>1579</v>
      </c>
      <c r="K1469">
        <v>0</v>
      </c>
      <c r="M1469">
        <v>0</v>
      </c>
      <c r="O1469">
        <v>0</v>
      </c>
    </row>
    <row r="1470" spans="3:15" x14ac:dyDescent="0.3">
      <c r="C1470" t="s">
        <v>364</v>
      </c>
      <c r="D1470" t="s">
        <v>366</v>
      </c>
      <c r="E1470">
        <v>5510101</v>
      </c>
      <c r="H1470" t="s">
        <v>1580</v>
      </c>
      <c r="K1470">
        <v>0</v>
      </c>
      <c r="M1470">
        <v>0</v>
      </c>
      <c r="O1470">
        <v>0</v>
      </c>
    </row>
    <row r="1471" spans="3:15" x14ac:dyDescent="0.3">
      <c r="C1471" t="s">
        <v>364</v>
      </c>
      <c r="D1471" t="s">
        <v>366</v>
      </c>
      <c r="E1471">
        <v>5510102</v>
      </c>
      <c r="H1471" t="s">
        <v>1581</v>
      </c>
      <c r="K1471">
        <v>0</v>
      </c>
      <c r="M1471">
        <v>0</v>
      </c>
      <c r="O1471">
        <v>0</v>
      </c>
    </row>
    <row r="1472" spans="3:15" x14ac:dyDescent="0.3">
      <c r="C1472" t="s">
        <v>364</v>
      </c>
      <c r="D1472" t="s">
        <v>366</v>
      </c>
      <c r="E1472">
        <v>5510104</v>
      </c>
      <c r="H1472" t="s">
        <v>1583</v>
      </c>
      <c r="K1472">
        <v>0</v>
      </c>
      <c r="M1472">
        <v>0</v>
      </c>
      <c r="O1472">
        <v>0</v>
      </c>
    </row>
    <row r="1473" spans="3:18" x14ac:dyDescent="0.3">
      <c r="C1473" t="s">
        <v>364</v>
      </c>
      <c r="D1473" t="s">
        <v>366</v>
      </c>
      <c r="E1473">
        <v>5510108</v>
      </c>
      <c r="H1473" t="s">
        <v>1586</v>
      </c>
      <c r="K1473">
        <v>0</v>
      </c>
      <c r="M1473">
        <v>0</v>
      </c>
      <c r="O1473">
        <v>0</v>
      </c>
    </row>
    <row r="1474" spans="3:18" x14ac:dyDescent="0.3">
      <c r="C1474" t="s">
        <v>364</v>
      </c>
      <c r="D1474" t="s">
        <v>366</v>
      </c>
      <c r="E1474">
        <v>5510112</v>
      </c>
      <c r="H1474" t="s">
        <v>1590</v>
      </c>
      <c r="K1474">
        <v>0</v>
      </c>
      <c r="M1474">
        <v>0</v>
      </c>
      <c r="O1474">
        <v>0</v>
      </c>
    </row>
    <row r="1475" spans="3:18" x14ac:dyDescent="0.3">
      <c r="C1475" t="s">
        <v>364</v>
      </c>
      <c r="D1475" t="s">
        <v>366</v>
      </c>
      <c r="E1475">
        <v>5510113</v>
      </c>
      <c r="H1475" t="s">
        <v>1591</v>
      </c>
      <c r="K1475">
        <v>0</v>
      </c>
      <c r="M1475">
        <v>0</v>
      </c>
      <c r="O1475">
        <v>0</v>
      </c>
    </row>
    <row r="1476" spans="3:18" x14ac:dyDescent="0.3">
      <c r="C1476" t="s">
        <v>364</v>
      </c>
      <c r="D1476" t="s">
        <v>366</v>
      </c>
      <c r="E1476">
        <v>5510115</v>
      </c>
      <c r="H1476" t="s">
        <v>1593</v>
      </c>
      <c r="K1476">
        <v>0</v>
      </c>
      <c r="M1476">
        <v>0</v>
      </c>
      <c r="O1476">
        <v>0</v>
      </c>
    </row>
    <row r="1477" spans="3:18" x14ac:dyDescent="0.3">
      <c r="C1477" t="s">
        <v>364</v>
      </c>
      <c r="D1477" t="s">
        <v>366</v>
      </c>
      <c r="E1477">
        <v>5510116</v>
      </c>
      <c r="H1477" t="s">
        <v>1594</v>
      </c>
      <c r="K1477">
        <v>0</v>
      </c>
      <c r="M1477">
        <v>0</v>
      </c>
      <c r="O1477">
        <v>0</v>
      </c>
    </row>
    <row r="1478" spans="3:18" x14ac:dyDescent="0.3">
      <c r="C1478" t="s">
        <v>364</v>
      </c>
      <c r="D1478" t="s">
        <v>366</v>
      </c>
      <c r="E1478">
        <v>5510118</v>
      </c>
      <c r="H1478" t="s">
        <v>1595</v>
      </c>
      <c r="K1478">
        <v>0</v>
      </c>
      <c r="M1478">
        <v>0</v>
      </c>
      <c r="O1478">
        <v>0</v>
      </c>
    </row>
    <row r="1479" spans="3:18" x14ac:dyDescent="0.3">
      <c r="C1479" t="s">
        <v>364</v>
      </c>
      <c r="D1479" t="s">
        <v>366</v>
      </c>
      <c r="E1479">
        <v>5510121</v>
      </c>
      <c r="H1479" t="s">
        <v>1598</v>
      </c>
      <c r="K1479">
        <v>0</v>
      </c>
      <c r="M1479">
        <v>0</v>
      </c>
      <c r="O1479">
        <v>0</v>
      </c>
    </row>
    <row r="1480" spans="3:18" x14ac:dyDescent="0.3">
      <c r="C1480" t="s">
        <v>364</v>
      </c>
      <c r="D1480" t="s">
        <v>366</v>
      </c>
      <c r="E1480">
        <v>5510141</v>
      </c>
      <c r="H1480" t="s">
        <v>1609</v>
      </c>
      <c r="K1480">
        <v>0</v>
      </c>
      <c r="M1480">
        <v>0</v>
      </c>
      <c r="O1480">
        <v>0</v>
      </c>
    </row>
    <row r="1481" spans="3:18" x14ac:dyDescent="0.3">
      <c r="C1481" t="s">
        <v>364</v>
      </c>
      <c r="D1481" t="s">
        <v>366</v>
      </c>
      <c r="E1481">
        <v>5510148</v>
      </c>
      <c r="H1481" t="s">
        <v>1610</v>
      </c>
      <c r="K1481" s="37">
        <v>228000</v>
      </c>
      <c r="M1481" s="37">
        <v>228000</v>
      </c>
      <c r="O1481">
        <v>0</v>
      </c>
    </row>
    <row r="1482" spans="3:18" x14ac:dyDescent="0.3">
      <c r="E1482" t="s">
        <v>1578</v>
      </c>
      <c r="K1482" s="37">
        <v>228000</v>
      </c>
      <c r="M1482" s="37">
        <v>228000</v>
      </c>
      <c r="O1482">
        <v>0</v>
      </c>
      <c r="R1482" t="s">
        <v>438</v>
      </c>
    </row>
    <row r="1483" spans="3:18" x14ac:dyDescent="0.3">
      <c r="C1483" t="s">
        <v>364</v>
      </c>
      <c r="D1483" t="s">
        <v>366</v>
      </c>
      <c r="E1483">
        <v>510106</v>
      </c>
      <c r="H1483" t="s">
        <v>1611</v>
      </c>
      <c r="K1483">
        <v>0</v>
      </c>
      <c r="M1483">
        <v>0</v>
      </c>
      <c r="O1483">
        <v>0</v>
      </c>
    </row>
    <row r="1484" spans="3:18" x14ac:dyDescent="0.3">
      <c r="C1484" t="s">
        <v>364</v>
      </c>
      <c r="D1484" t="s">
        <v>366</v>
      </c>
      <c r="E1484">
        <v>510117</v>
      </c>
      <c r="H1484" t="s">
        <v>1612</v>
      </c>
      <c r="K1484">
        <v>0</v>
      </c>
      <c r="M1484">
        <v>0</v>
      </c>
      <c r="O1484">
        <v>0</v>
      </c>
    </row>
    <row r="1485" spans="3:18" x14ac:dyDescent="0.3">
      <c r="C1485" t="s">
        <v>364</v>
      </c>
      <c r="D1485" t="s">
        <v>366</v>
      </c>
      <c r="E1485">
        <v>510200</v>
      </c>
      <c r="H1485" t="s">
        <v>1613</v>
      </c>
      <c r="K1485">
        <v>0</v>
      </c>
      <c r="M1485">
        <v>0</v>
      </c>
      <c r="O1485">
        <v>0</v>
      </c>
    </row>
    <row r="1486" spans="3:18" x14ac:dyDescent="0.3">
      <c r="C1486" t="s">
        <v>364</v>
      </c>
      <c r="D1486" t="s">
        <v>366</v>
      </c>
      <c r="E1486">
        <v>510201</v>
      </c>
      <c r="H1486" t="s">
        <v>1614</v>
      </c>
      <c r="K1486">
        <v>0</v>
      </c>
      <c r="M1486">
        <v>0</v>
      </c>
      <c r="O1486">
        <v>0</v>
      </c>
    </row>
    <row r="1487" spans="3:18" x14ac:dyDescent="0.3">
      <c r="C1487" t="s">
        <v>364</v>
      </c>
      <c r="D1487" t="s">
        <v>366</v>
      </c>
      <c r="E1487">
        <v>510202</v>
      </c>
      <c r="H1487" t="s">
        <v>1615</v>
      </c>
      <c r="K1487">
        <v>0</v>
      </c>
      <c r="M1487">
        <v>0</v>
      </c>
      <c r="O1487">
        <v>0</v>
      </c>
    </row>
    <row r="1488" spans="3:18" x14ac:dyDescent="0.3">
      <c r="C1488" t="s">
        <v>364</v>
      </c>
      <c r="D1488" t="s">
        <v>366</v>
      </c>
      <c r="E1488">
        <v>510203</v>
      </c>
      <c r="H1488" t="s">
        <v>1616</v>
      </c>
      <c r="K1488">
        <v>0</v>
      </c>
      <c r="M1488">
        <v>0</v>
      </c>
      <c r="O1488">
        <v>0</v>
      </c>
    </row>
    <row r="1489" spans="3:15" x14ac:dyDescent="0.3">
      <c r="C1489" t="s">
        <v>364</v>
      </c>
      <c r="D1489" t="s">
        <v>366</v>
      </c>
      <c r="E1489">
        <v>510204</v>
      </c>
      <c r="H1489" t="s">
        <v>1617</v>
      </c>
      <c r="K1489">
        <v>0</v>
      </c>
      <c r="M1489">
        <v>0</v>
      </c>
      <c r="O1489">
        <v>0</v>
      </c>
    </row>
    <row r="1490" spans="3:15" x14ac:dyDescent="0.3">
      <c r="C1490" t="s">
        <v>364</v>
      </c>
      <c r="D1490" t="s">
        <v>366</v>
      </c>
      <c r="E1490">
        <v>510205</v>
      </c>
      <c r="H1490" t="s">
        <v>1618</v>
      </c>
      <c r="K1490">
        <v>0</v>
      </c>
      <c r="M1490">
        <v>0</v>
      </c>
      <c r="O1490">
        <v>0</v>
      </c>
    </row>
    <row r="1491" spans="3:15" x14ac:dyDescent="0.3">
      <c r="C1491" t="s">
        <v>364</v>
      </c>
      <c r="D1491" t="s">
        <v>366</v>
      </c>
      <c r="E1491">
        <v>510206</v>
      </c>
      <c r="H1491" t="s">
        <v>1619</v>
      </c>
      <c r="K1491">
        <v>0</v>
      </c>
      <c r="M1491">
        <v>0</v>
      </c>
      <c r="O1491">
        <v>0</v>
      </c>
    </row>
    <row r="1492" spans="3:15" x14ac:dyDescent="0.3">
      <c r="C1492" t="s">
        <v>364</v>
      </c>
      <c r="D1492" t="s">
        <v>366</v>
      </c>
      <c r="E1492">
        <v>510207</v>
      </c>
      <c r="H1492" t="s">
        <v>1620</v>
      </c>
      <c r="K1492">
        <v>0</v>
      </c>
      <c r="M1492">
        <v>0</v>
      </c>
      <c r="O1492">
        <v>0</v>
      </c>
    </row>
    <row r="1493" spans="3:15" x14ac:dyDescent="0.3">
      <c r="C1493" t="s">
        <v>364</v>
      </c>
      <c r="D1493" t="s">
        <v>366</v>
      </c>
      <c r="E1493">
        <v>510300</v>
      </c>
      <c r="H1493" t="s">
        <v>1621</v>
      </c>
      <c r="K1493">
        <v>0</v>
      </c>
      <c r="M1493">
        <v>0</v>
      </c>
      <c r="O1493">
        <v>0</v>
      </c>
    </row>
    <row r="1494" spans="3:15" x14ac:dyDescent="0.3">
      <c r="C1494" t="s">
        <v>364</v>
      </c>
      <c r="D1494" t="s">
        <v>366</v>
      </c>
      <c r="E1494">
        <v>510301</v>
      </c>
      <c r="H1494" t="s">
        <v>1622</v>
      </c>
      <c r="K1494">
        <v>0</v>
      </c>
      <c r="M1494">
        <v>0</v>
      </c>
      <c r="O1494">
        <v>0</v>
      </c>
    </row>
    <row r="1495" spans="3:15" x14ac:dyDescent="0.3">
      <c r="C1495" t="s">
        <v>364</v>
      </c>
      <c r="D1495" t="s">
        <v>366</v>
      </c>
      <c r="E1495">
        <v>510400</v>
      </c>
      <c r="H1495" t="s">
        <v>1623</v>
      </c>
      <c r="K1495">
        <v>0</v>
      </c>
      <c r="M1495">
        <v>0</v>
      </c>
      <c r="O1495">
        <v>0</v>
      </c>
    </row>
    <row r="1496" spans="3:15" x14ac:dyDescent="0.3">
      <c r="C1496" t="s">
        <v>364</v>
      </c>
      <c r="D1496" t="s">
        <v>366</v>
      </c>
      <c r="E1496">
        <v>510401</v>
      </c>
      <c r="H1496" t="s">
        <v>1624</v>
      </c>
      <c r="K1496">
        <v>0</v>
      </c>
      <c r="M1496">
        <v>0</v>
      </c>
      <c r="O1496">
        <v>0</v>
      </c>
    </row>
    <row r="1497" spans="3:15" x14ac:dyDescent="0.3">
      <c r="C1497" t="s">
        <v>364</v>
      </c>
      <c r="D1497" t="s">
        <v>366</v>
      </c>
      <c r="E1497">
        <v>510402</v>
      </c>
      <c r="H1497" t="s">
        <v>1625</v>
      </c>
      <c r="K1497">
        <v>0</v>
      </c>
      <c r="M1497">
        <v>0</v>
      </c>
      <c r="O1497">
        <v>0</v>
      </c>
    </row>
    <row r="1498" spans="3:15" x14ac:dyDescent="0.3">
      <c r="C1498" t="s">
        <v>364</v>
      </c>
      <c r="D1498" t="s">
        <v>366</v>
      </c>
      <c r="E1498">
        <v>510403</v>
      </c>
      <c r="H1498" t="s">
        <v>1626</v>
      </c>
      <c r="K1498">
        <v>0</v>
      </c>
      <c r="M1498">
        <v>0</v>
      </c>
      <c r="O1498">
        <v>0</v>
      </c>
    </row>
    <row r="1499" spans="3:15" x14ac:dyDescent="0.3">
      <c r="C1499" t="s">
        <v>364</v>
      </c>
      <c r="D1499" t="s">
        <v>366</v>
      </c>
      <c r="E1499">
        <v>510404</v>
      </c>
      <c r="H1499" t="s">
        <v>1627</v>
      </c>
      <c r="K1499">
        <v>0</v>
      </c>
      <c r="M1499">
        <v>0</v>
      </c>
      <c r="O1499">
        <v>0</v>
      </c>
    </row>
    <row r="1500" spans="3:15" x14ac:dyDescent="0.3">
      <c r="C1500" t="s">
        <v>364</v>
      </c>
      <c r="D1500" t="s">
        <v>366</v>
      </c>
      <c r="E1500">
        <v>510405</v>
      </c>
      <c r="H1500" t="s">
        <v>1628</v>
      </c>
      <c r="K1500">
        <v>0</v>
      </c>
      <c r="M1500">
        <v>0</v>
      </c>
      <c r="O1500">
        <v>0</v>
      </c>
    </row>
    <row r="1501" spans="3:15" x14ac:dyDescent="0.3">
      <c r="C1501" t="s">
        <v>364</v>
      </c>
      <c r="D1501" t="s">
        <v>366</v>
      </c>
      <c r="E1501">
        <v>510406</v>
      </c>
      <c r="H1501" t="s">
        <v>1629</v>
      </c>
      <c r="K1501">
        <v>0</v>
      </c>
      <c r="M1501">
        <v>0</v>
      </c>
      <c r="O1501">
        <v>0</v>
      </c>
    </row>
    <row r="1502" spans="3:15" x14ac:dyDescent="0.3">
      <c r="C1502" t="s">
        <v>364</v>
      </c>
      <c r="D1502" t="s">
        <v>366</v>
      </c>
      <c r="E1502">
        <v>510500</v>
      </c>
      <c r="H1502" t="s">
        <v>1630</v>
      </c>
      <c r="K1502">
        <v>0</v>
      </c>
      <c r="M1502">
        <v>0</v>
      </c>
      <c r="O1502">
        <v>0</v>
      </c>
    </row>
    <row r="1503" spans="3:15" x14ac:dyDescent="0.3">
      <c r="C1503" t="s">
        <v>364</v>
      </c>
      <c r="D1503" t="s">
        <v>366</v>
      </c>
      <c r="E1503">
        <v>510501</v>
      </c>
      <c r="H1503" t="s">
        <v>1631</v>
      </c>
      <c r="K1503">
        <v>0</v>
      </c>
      <c r="M1503">
        <v>0</v>
      </c>
      <c r="O1503">
        <v>0</v>
      </c>
    </row>
    <row r="1504" spans="3:15" x14ac:dyDescent="0.3">
      <c r="C1504" t="s">
        <v>364</v>
      </c>
      <c r="D1504" t="s">
        <v>366</v>
      </c>
      <c r="E1504">
        <v>510502</v>
      </c>
      <c r="H1504" t="s">
        <v>1632</v>
      </c>
      <c r="K1504">
        <v>0</v>
      </c>
      <c r="M1504">
        <v>0</v>
      </c>
      <c r="O1504">
        <v>0</v>
      </c>
    </row>
    <row r="1505" spans="3:15" x14ac:dyDescent="0.3">
      <c r="C1505" t="s">
        <v>364</v>
      </c>
      <c r="D1505" t="s">
        <v>366</v>
      </c>
      <c r="E1505">
        <v>510503</v>
      </c>
      <c r="H1505" t="s">
        <v>1633</v>
      </c>
      <c r="K1505">
        <v>0</v>
      </c>
      <c r="M1505">
        <v>0</v>
      </c>
      <c r="O1505">
        <v>0</v>
      </c>
    </row>
    <row r="1506" spans="3:15" x14ac:dyDescent="0.3">
      <c r="C1506" t="s">
        <v>364</v>
      </c>
      <c r="D1506" t="s">
        <v>366</v>
      </c>
      <c r="E1506">
        <v>510504</v>
      </c>
      <c r="H1506" t="s">
        <v>1634</v>
      </c>
      <c r="K1506">
        <v>0</v>
      </c>
      <c r="M1506">
        <v>0</v>
      </c>
      <c r="O1506">
        <v>0</v>
      </c>
    </row>
    <row r="1507" spans="3:15" x14ac:dyDescent="0.3">
      <c r="C1507" t="s">
        <v>364</v>
      </c>
      <c r="D1507" t="s">
        <v>366</v>
      </c>
      <c r="E1507">
        <v>510505</v>
      </c>
      <c r="H1507" t="s">
        <v>1635</v>
      </c>
      <c r="K1507">
        <v>0</v>
      </c>
      <c r="M1507">
        <v>0</v>
      </c>
      <c r="O1507">
        <v>0</v>
      </c>
    </row>
    <row r="1508" spans="3:15" x14ac:dyDescent="0.3">
      <c r="C1508" t="s">
        <v>364</v>
      </c>
      <c r="D1508" t="s">
        <v>366</v>
      </c>
      <c r="E1508">
        <v>510506</v>
      </c>
      <c r="H1508" t="s">
        <v>1636</v>
      </c>
      <c r="K1508">
        <v>0</v>
      </c>
      <c r="M1508">
        <v>0</v>
      </c>
      <c r="O1508">
        <v>0</v>
      </c>
    </row>
    <row r="1509" spans="3:15" x14ac:dyDescent="0.3">
      <c r="C1509" t="s">
        <v>364</v>
      </c>
      <c r="D1509" t="s">
        <v>366</v>
      </c>
      <c r="E1509">
        <v>510600</v>
      </c>
      <c r="H1509" t="s">
        <v>1637</v>
      </c>
      <c r="K1509">
        <v>0</v>
      </c>
      <c r="M1509">
        <v>0</v>
      </c>
      <c r="O1509">
        <v>0</v>
      </c>
    </row>
    <row r="1510" spans="3:15" x14ac:dyDescent="0.3">
      <c r="C1510" t="s">
        <v>364</v>
      </c>
      <c r="D1510" t="s">
        <v>366</v>
      </c>
      <c r="E1510">
        <v>510601</v>
      </c>
      <c r="H1510" t="s">
        <v>1638</v>
      </c>
      <c r="K1510">
        <v>0</v>
      </c>
      <c r="M1510">
        <v>0</v>
      </c>
      <c r="O1510">
        <v>0</v>
      </c>
    </row>
    <row r="1511" spans="3:15" x14ac:dyDescent="0.3">
      <c r="C1511" t="s">
        <v>364</v>
      </c>
      <c r="D1511" t="s">
        <v>366</v>
      </c>
      <c r="E1511">
        <v>510602</v>
      </c>
      <c r="H1511" t="s">
        <v>1639</v>
      </c>
      <c r="K1511">
        <v>0</v>
      </c>
      <c r="M1511">
        <v>0</v>
      </c>
      <c r="O1511">
        <v>0</v>
      </c>
    </row>
    <row r="1512" spans="3:15" x14ac:dyDescent="0.3">
      <c r="C1512" t="s">
        <v>364</v>
      </c>
      <c r="D1512" t="s">
        <v>366</v>
      </c>
      <c r="E1512">
        <v>510603</v>
      </c>
      <c r="H1512" t="s">
        <v>1640</v>
      </c>
      <c r="K1512">
        <v>0</v>
      </c>
      <c r="M1512">
        <v>0</v>
      </c>
      <c r="O1512">
        <v>0</v>
      </c>
    </row>
    <row r="1513" spans="3:15" x14ac:dyDescent="0.3">
      <c r="C1513" t="s">
        <v>364</v>
      </c>
      <c r="D1513" t="s">
        <v>366</v>
      </c>
      <c r="E1513">
        <v>510604</v>
      </c>
      <c r="H1513" t="s">
        <v>1641</v>
      </c>
      <c r="K1513">
        <v>0</v>
      </c>
      <c r="M1513">
        <v>0</v>
      </c>
      <c r="O1513">
        <v>0</v>
      </c>
    </row>
    <row r="1514" spans="3:15" x14ac:dyDescent="0.3">
      <c r="C1514" t="s">
        <v>364</v>
      </c>
      <c r="D1514" t="s">
        <v>366</v>
      </c>
      <c r="E1514">
        <v>510605</v>
      </c>
      <c r="H1514" t="s">
        <v>1642</v>
      </c>
      <c r="K1514">
        <v>0</v>
      </c>
      <c r="M1514">
        <v>0</v>
      </c>
      <c r="O1514">
        <v>0</v>
      </c>
    </row>
    <row r="1515" spans="3:15" x14ac:dyDescent="0.3">
      <c r="C1515" t="s">
        <v>364</v>
      </c>
      <c r="D1515" t="s">
        <v>366</v>
      </c>
      <c r="E1515">
        <v>510700</v>
      </c>
      <c r="H1515" t="s">
        <v>1643</v>
      </c>
      <c r="K1515">
        <v>0</v>
      </c>
      <c r="M1515">
        <v>0</v>
      </c>
      <c r="O1515">
        <v>0</v>
      </c>
    </row>
    <row r="1516" spans="3:15" x14ac:dyDescent="0.3">
      <c r="C1516" t="s">
        <v>364</v>
      </c>
      <c r="D1516" t="s">
        <v>366</v>
      </c>
      <c r="E1516">
        <v>510702</v>
      </c>
      <c r="H1516" t="s">
        <v>1644</v>
      </c>
      <c r="K1516">
        <v>0</v>
      </c>
      <c r="M1516">
        <v>0</v>
      </c>
      <c r="O1516">
        <v>0</v>
      </c>
    </row>
    <row r="1517" spans="3:15" x14ac:dyDescent="0.3">
      <c r="C1517" t="s">
        <v>364</v>
      </c>
      <c r="D1517" t="s">
        <v>366</v>
      </c>
      <c r="E1517">
        <v>510703</v>
      </c>
      <c r="H1517" t="s">
        <v>1645</v>
      </c>
      <c r="K1517">
        <v>0</v>
      </c>
      <c r="M1517">
        <v>0</v>
      </c>
      <c r="O1517">
        <v>0</v>
      </c>
    </row>
    <row r="1518" spans="3:15" x14ac:dyDescent="0.3">
      <c r="C1518" t="s">
        <v>364</v>
      </c>
      <c r="D1518" t="s">
        <v>366</v>
      </c>
      <c r="E1518">
        <v>510704</v>
      </c>
      <c r="H1518" t="s">
        <v>1646</v>
      </c>
      <c r="K1518">
        <v>0</v>
      </c>
      <c r="M1518">
        <v>0</v>
      </c>
      <c r="O1518">
        <v>0</v>
      </c>
    </row>
    <row r="1519" spans="3:15" x14ac:dyDescent="0.3">
      <c r="C1519" t="s">
        <v>364</v>
      </c>
      <c r="D1519" t="s">
        <v>366</v>
      </c>
      <c r="E1519">
        <v>510705</v>
      </c>
      <c r="H1519" t="s">
        <v>1647</v>
      </c>
      <c r="K1519">
        <v>0</v>
      </c>
      <c r="M1519">
        <v>0</v>
      </c>
      <c r="O1519">
        <v>0</v>
      </c>
    </row>
    <row r="1520" spans="3:15" x14ac:dyDescent="0.3">
      <c r="C1520" t="s">
        <v>364</v>
      </c>
      <c r="D1520" t="s">
        <v>366</v>
      </c>
      <c r="E1520">
        <v>510800</v>
      </c>
      <c r="H1520" t="s">
        <v>1648</v>
      </c>
      <c r="K1520">
        <v>0</v>
      </c>
      <c r="M1520">
        <v>0</v>
      </c>
      <c r="O1520">
        <v>0</v>
      </c>
    </row>
    <row r="1521" spans="3:15" x14ac:dyDescent="0.3">
      <c r="C1521" t="s">
        <v>364</v>
      </c>
      <c r="D1521" t="s">
        <v>366</v>
      </c>
      <c r="E1521">
        <v>510801</v>
      </c>
      <c r="H1521" t="s">
        <v>1649</v>
      </c>
      <c r="K1521">
        <v>0</v>
      </c>
      <c r="M1521">
        <v>0</v>
      </c>
      <c r="O1521">
        <v>0</v>
      </c>
    </row>
    <row r="1522" spans="3:15" x14ac:dyDescent="0.3">
      <c r="C1522" t="s">
        <v>364</v>
      </c>
      <c r="D1522" t="s">
        <v>366</v>
      </c>
      <c r="E1522">
        <v>510802</v>
      </c>
      <c r="H1522" t="s">
        <v>1650</v>
      </c>
      <c r="K1522">
        <v>0</v>
      </c>
      <c r="M1522">
        <v>0</v>
      </c>
      <c r="O1522">
        <v>0</v>
      </c>
    </row>
    <row r="1523" spans="3:15" x14ac:dyDescent="0.3">
      <c r="C1523" t="s">
        <v>364</v>
      </c>
      <c r="D1523" t="s">
        <v>366</v>
      </c>
      <c r="E1523">
        <v>510803</v>
      </c>
      <c r="H1523" t="s">
        <v>1651</v>
      </c>
      <c r="K1523">
        <v>0</v>
      </c>
      <c r="M1523">
        <v>0</v>
      </c>
      <c r="O1523">
        <v>0</v>
      </c>
    </row>
    <row r="1524" spans="3:15" x14ac:dyDescent="0.3">
      <c r="C1524" t="s">
        <v>364</v>
      </c>
      <c r="D1524" t="s">
        <v>366</v>
      </c>
      <c r="E1524">
        <v>510900</v>
      </c>
      <c r="H1524" t="s">
        <v>1652</v>
      </c>
      <c r="K1524">
        <v>0</v>
      </c>
      <c r="M1524">
        <v>0</v>
      </c>
      <c r="O1524">
        <v>0</v>
      </c>
    </row>
    <row r="1525" spans="3:15" x14ac:dyDescent="0.3">
      <c r="C1525" t="s">
        <v>364</v>
      </c>
      <c r="D1525" t="s">
        <v>366</v>
      </c>
      <c r="E1525">
        <v>510901</v>
      </c>
      <c r="H1525" t="s">
        <v>1653</v>
      </c>
      <c r="K1525">
        <v>0</v>
      </c>
      <c r="M1525">
        <v>0</v>
      </c>
      <c r="O1525">
        <v>0</v>
      </c>
    </row>
    <row r="1526" spans="3:15" x14ac:dyDescent="0.3">
      <c r="C1526" t="s">
        <v>364</v>
      </c>
      <c r="D1526" t="s">
        <v>366</v>
      </c>
      <c r="E1526">
        <v>510902</v>
      </c>
      <c r="H1526" t="s">
        <v>1654</v>
      </c>
      <c r="K1526">
        <v>0</v>
      </c>
      <c r="M1526">
        <v>0</v>
      </c>
      <c r="O1526">
        <v>0</v>
      </c>
    </row>
    <row r="1527" spans="3:15" x14ac:dyDescent="0.3">
      <c r="C1527" t="s">
        <v>364</v>
      </c>
      <c r="D1527" t="s">
        <v>366</v>
      </c>
      <c r="E1527">
        <v>511100</v>
      </c>
      <c r="H1527" t="s">
        <v>1655</v>
      </c>
      <c r="K1527">
        <v>0</v>
      </c>
      <c r="M1527">
        <v>0</v>
      </c>
      <c r="O1527">
        <v>0</v>
      </c>
    </row>
    <row r="1528" spans="3:15" x14ac:dyDescent="0.3">
      <c r="C1528" t="s">
        <v>364</v>
      </c>
      <c r="D1528" t="s">
        <v>366</v>
      </c>
      <c r="E1528">
        <v>511101</v>
      </c>
      <c r="H1528" t="s">
        <v>1656</v>
      </c>
      <c r="K1528">
        <v>0</v>
      </c>
      <c r="M1528">
        <v>0</v>
      </c>
      <c r="O1528">
        <v>0</v>
      </c>
    </row>
    <row r="1529" spans="3:15" x14ac:dyDescent="0.3">
      <c r="C1529" t="s">
        <v>364</v>
      </c>
      <c r="D1529" t="s">
        <v>366</v>
      </c>
      <c r="E1529">
        <v>511102</v>
      </c>
      <c r="H1529" t="s">
        <v>1657</v>
      </c>
      <c r="K1529">
        <v>0</v>
      </c>
      <c r="M1529">
        <v>0</v>
      </c>
      <c r="O1529">
        <v>0</v>
      </c>
    </row>
    <row r="1530" spans="3:15" x14ac:dyDescent="0.3">
      <c r="C1530" t="s">
        <v>364</v>
      </c>
      <c r="D1530" t="s">
        <v>366</v>
      </c>
      <c r="E1530">
        <v>511103</v>
      </c>
      <c r="H1530" t="s">
        <v>1658</v>
      </c>
      <c r="K1530">
        <v>0</v>
      </c>
      <c r="M1530">
        <v>0</v>
      </c>
      <c r="O1530">
        <v>0</v>
      </c>
    </row>
    <row r="1531" spans="3:15" x14ac:dyDescent="0.3">
      <c r="C1531" t="s">
        <v>364</v>
      </c>
      <c r="D1531" t="s">
        <v>366</v>
      </c>
      <c r="E1531">
        <v>511104</v>
      </c>
      <c r="H1531" t="s">
        <v>1659</v>
      </c>
      <c r="K1531">
        <v>0</v>
      </c>
      <c r="M1531">
        <v>0</v>
      </c>
      <c r="O1531">
        <v>0</v>
      </c>
    </row>
    <row r="1532" spans="3:15" x14ac:dyDescent="0.3">
      <c r="C1532" t="s">
        <v>364</v>
      </c>
      <c r="D1532" t="s">
        <v>366</v>
      </c>
      <c r="E1532">
        <v>511105</v>
      </c>
      <c r="H1532" t="s">
        <v>1660</v>
      </c>
      <c r="K1532">
        <v>0</v>
      </c>
      <c r="M1532">
        <v>0</v>
      </c>
      <c r="O1532">
        <v>0</v>
      </c>
    </row>
    <row r="1533" spans="3:15" x14ac:dyDescent="0.3">
      <c r="C1533" t="s">
        <v>364</v>
      </c>
      <c r="D1533" t="s">
        <v>366</v>
      </c>
      <c r="E1533">
        <v>511106</v>
      </c>
      <c r="H1533" t="s">
        <v>1661</v>
      </c>
      <c r="K1533">
        <v>0</v>
      </c>
      <c r="M1533">
        <v>0</v>
      </c>
      <c r="O1533">
        <v>0</v>
      </c>
    </row>
    <row r="1534" spans="3:15" x14ac:dyDescent="0.3">
      <c r="C1534" t="s">
        <v>364</v>
      </c>
      <c r="D1534" t="s">
        <v>366</v>
      </c>
      <c r="E1534">
        <v>511107</v>
      </c>
      <c r="H1534" t="s">
        <v>1662</v>
      </c>
      <c r="K1534">
        <v>0</v>
      </c>
      <c r="M1534">
        <v>0</v>
      </c>
      <c r="O1534">
        <v>0</v>
      </c>
    </row>
    <row r="1535" spans="3:15" x14ac:dyDescent="0.3">
      <c r="C1535" t="s">
        <v>364</v>
      </c>
      <c r="D1535" t="s">
        <v>366</v>
      </c>
      <c r="E1535">
        <v>511108</v>
      </c>
      <c r="H1535" t="s">
        <v>1663</v>
      </c>
      <c r="K1535">
        <v>0</v>
      </c>
      <c r="M1535">
        <v>0</v>
      </c>
      <c r="O1535">
        <v>0</v>
      </c>
    </row>
    <row r="1536" spans="3:15" x14ac:dyDescent="0.3">
      <c r="C1536" t="s">
        <v>364</v>
      </c>
      <c r="D1536" t="s">
        <v>366</v>
      </c>
      <c r="E1536">
        <v>511200</v>
      </c>
      <c r="H1536" t="s">
        <v>1664</v>
      </c>
      <c r="K1536">
        <v>0</v>
      </c>
      <c r="M1536">
        <v>0</v>
      </c>
      <c r="O1536">
        <v>0</v>
      </c>
    </row>
    <row r="1537" spans="3:18" x14ac:dyDescent="0.3">
      <c r="C1537" t="s">
        <v>364</v>
      </c>
      <c r="D1537" t="s">
        <v>366</v>
      </c>
      <c r="E1537">
        <v>511201</v>
      </c>
      <c r="H1537" t="s">
        <v>1665</v>
      </c>
      <c r="K1537">
        <v>0</v>
      </c>
      <c r="M1537">
        <v>0</v>
      </c>
      <c r="O1537">
        <v>0</v>
      </c>
    </row>
    <row r="1538" spans="3:18" x14ac:dyDescent="0.3">
      <c r="C1538" t="s">
        <v>364</v>
      </c>
      <c r="D1538" t="s">
        <v>366</v>
      </c>
      <c r="E1538">
        <v>511202</v>
      </c>
      <c r="H1538" t="s">
        <v>1666</v>
      </c>
      <c r="K1538">
        <v>0</v>
      </c>
      <c r="M1538">
        <v>0</v>
      </c>
      <c r="O1538">
        <v>0</v>
      </c>
    </row>
    <row r="1539" spans="3:18" x14ac:dyDescent="0.3">
      <c r="C1539" t="s">
        <v>364</v>
      </c>
      <c r="D1539" t="s">
        <v>366</v>
      </c>
      <c r="E1539">
        <v>511203</v>
      </c>
      <c r="H1539" t="s">
        <v>1667</v>
      </c>
      <c r="K1539">
        <v>0</v>
      </c>
      <c r="M1539">
        <v>0</v>
      </c>
      <c r="O1539">
        <v>0</v>
      </c>
    </row>
    <row r="1540" spans="3:18" x14ac:dyDescent="0.3">
      <c r="C1540" t="s">
        <v>364</v>
      </c>
      <c r="D1540" t="s">
        <v>366</v>
      </c>
      <c r="E1540">
        <v>511204</v>
      </c>
      <c r="H1540" t="s">
        <v>1668</v>
      </c>
      <c r="K1540">
        <v>0</v>
      </c>
      <c r="M1540">
        <v>0</v>
      </c>
      <c r="O1540">
        <v>0</v>
      </c>
    </row>
    <row r="1541" spans="3:18" x14ac:dyDescent="0.3">
      <c r="C1541" t="s">
        <v>364</v>
      </c>
      <c r="D1541" t="s">
        <v>366</v>
      </c>
      <c r="E1541">
        <v>511300</v>
      </c>
      <c r="H1541" t="s">
        <v>1669</v>
      </c>
      <c r="K1541">
        <v>0</v>
      </c>
      <c r="M1541">
        <v>0</v>
      </c>
      <c r="O1541">
        <v>0</v>
      </c>
    </row>
    <row r="1542" spans="3:18" x14ac:dyDescent="0.3">
      <c r="C1542" t="s">
        <v>364</v>
      </c>
      <c r="D1542" t="s">
        <v>366</v>
      </c>
      <c r="E1542">
        <v>5510204</v>
      </c>
      <c r="H1542" t="s">
        <v>1617</v>
      </c>
      <c r="K1542" s="37">
        <v>1107</v>
      </c>
      <c r="M1542" s="37">
        <v>1107</v>
      </c>
      <c r="O1542">
        <v>0</v>
      </c>
    </row>
    <row r="1543" spans="3:18" x14ac:dyDescent="0.3">
      <c r="C1543" t="s">
        <v>364</v>
      </c>
      <c r="D1543" t="s">
        <v>366</v>
      </c>
      <c r="E1543">
        <v>5510604</v>
      </c>
      <c r="H1543" t="s">
        <v>1641</v>
      </c>
      <c r="K1543" s="37">
        <v>24293.4</v>
      </c>
      <c r="M1543" s="37">
        <v>25581.41</v>
      </c>
      <c r="O1543" s="37">
        <v>-1288.01</v>
      </c>
      <c r="Q1543">
        <v>-5</v>
      </c>
    </row>
    <row r="1544" spans="3:18" x14ac:dyDescent="0.3">
      <c r="C1544" t="s">
        <v>364</v>
      </c>
      <c r="D1544" t="s">
        <v>366</v>
      </c>
      <c r="E1544">
        <v>5510871</v>
      </c>
      <c r="H1544" t="s">
        <v>1670</v>
      </c>
      <c r="K1544">
        <v>0</v>
      </c>
      <c r="M1544">
        <v>0</v>
      </c>
      <c r="O1544">
        <v>0</v>
      </c>
    </row>
    <row r="1545" spans="3:18" x14ac:dyDescent="0.3">
      <c r="C1545" t="s">
        <v>364</v>
      </c>
      <c r="D1545" t="s">
        <v>366</v>
      </c>
      <c r="E1545">
        <v>5511101</v>
      </c>
      <c r="H1545" t="s">
        <v>1656</v>
      </c>
      <c r="K1545">
        <v>0</v>
      </c>
      <c r="M1545">
        <v>0</v>
      </c>
      <c r="O1545">
        <v>0</v>
      </c>
    </row>
    <row r="1546" spans="3:18" x14ac:dyDescent="0.3">
      <c r="C1546" t="s">
        <v>364</v>
      </c>
      <c r="D1546" t="s">
        <v>366</v>
      </c>
      <c r="E1546">
        <v>5511200</v>
      </c>
      <c r="H1546" t="s">
        <v>1664</v>
      </c>
      <c r="K1546" s="37">
        <v>20714.78</v>
      </c>
      <c r="M1546" s="37">
        <v>20544.77</v>
      </c>
      <c r="O1546">
        <v>170.01</v>
      </c>
      <c r="Q1546">
        <v>0.8</v>
      </c>
    </row>
    <row r="1547" spans="3:18" x14ac:dyDescent="0.3">
      <c r="C1547" t="s">
        <v>364</v>
      </c>
      <c r="D1547" t="s">
        <v>366</v>
      </c>
      <c r="E1547">
        <v>5511203</v>
      </c>
      <c r="H1547" t="s">
        <v>1671</v>
      </c>
      <c r="K1547">
        <v>0</v>
      </c>
      <c r="M1547">
        <v>0</v>
      </c>
      <c r="O1547">
        <v>0</v>
      </c>
    </row>
    <row r="1548" spans="3:18" x14ac:dyDescent="0.3">
      <c r="E1548" t="s">
        <v>1672</v>
      </c>
      <c r="K1548" s="37">
        <v>46115.18</v>
      </c>
      <c r="M1548" s="37">
        <v>47233.18</v>
      </c>
      <c r="O1548" s="37">
        <v>-1118</v>
      </c>
      <c r="Q1548">
        <v>-2.4</v>
      </c>
      <c r="R1548" t="s">
        <v>438</v>
      </c>
    </row>
    <row r="1549" spans="3:18" x14ac:dyDescent="0.3">
      <c r="C1549" t="s">
        <v>364</v>
      </c>
      <c r="D1549" t="s">
        <v>366</v>
      </c>
      <c r="E1549">
        <v>5510107</v>
      </c>
      <c r="H1549" t="s">
        <v>1596</v>
      </c>
      <c r="K1549" s="37">
        <v>27510.34</v>
      </c>
      <c r="M1549" s="37">
        <v>18892.34</v>
      </c>
      <c r="O1549" s="37">
        <v>8618</v>
      </c>
      <c r="Q1549">
        <v>45.6</v>
      </c>
    </row>
    <row r="1550" spans="3:18" x14ac:dyDescent="0.3">
      <c r="C1550" t="s">
        <v>364</v>
      </c>
      <c r="D1550" t="s">
        <v>366</v>
      </c>
      <c r="E1550">
        <v>5510110</v>
      </c>
      <c r="H1550" t="s">
        <v>1588</v>
      </c>
      <c r="K1550" s="37">
        <v>3044</v>
      </c>
      <c r="M1550" s="37">
        <v>3044</v>
      </c>
      <c r="O1550">
        <v>0</v>
      </c>
    </row>
    <row r="1551" spans="3:18" x14ac:dyDescent="0.3">
      <c r="C1551" t="s">
        <v>364</v>
      </c>
      <c r="D1551" t="s">
        <v>366</v>
      </c>
      <c r="E1551">
        <v>5510119</v>
      </c>
      <c r="H1551" t="s">
        <v>1673</v>
      </c>
      <c r="K1551" s="37">
        <v>228500</v>
      </c>
      <c r="M1551" s="37">
        <v>193000</v>
      </c>
      <c r="O1551" s="37">
        <v>35500</v>
      </c>
      <c r="Q1551">
        <v>18.399999999999999</v>
      </c>
    </row>
    <row r="1552" spans="3:18" x14ac:dyDescent="0.3">
      <c r="C1552" t="s">
        <v>364</v>
      </c>
      <c r="D1552" t="s">
        <v>366</v>
      </c>
      <c r="E1552">
        <v>5510407</v>
      </c>
      <c r="H1552" t="s">
        <v>1674</v>
      </c>
      <c r="K1552" s="37">
        <v>3524.23</v>
      </c>
      <c r="M1552" s="37">
        <v>2894.87</v>
      </c>
      <c r="O1552">
        <v>629.36</v>
      </c>
      <c r="Q1552">
        <v>21.7</v>
      </c>
    </row>
    <row r="1553" spans="3:18" x14ac:dyDescent="0.3">
      <c r="C1553" t="s">
        <v>364</v>
      </c>
      <c r="D1553" t="s">
        <v>366</v>
      </c>
      <c r="E1553">
        <v>5510507</v>
      </c>
      <c r="H1553" t="s">
        <v>1675</v>
      </c>
      <c r="K1553" s="37">
        <v>2130</v>
      </c>
      <c r="M1553" s="37">
        <v>2130</v>
      </c>
      <c r="O1553">
        <v>0</v>
      </c>
    </row>
    <row r="1554" spans="3:18" x14ac:dyDescent="0.3">
      <c r="C1554" t="s">
        <v>364</v>
      </c>
      <c r="D1554" t="s">
        <v>366</v>
      </c>
      <c r="E1554">
        <v>5510510</v>
      </c>
      <c r="H1554" t="s">
        <v>1676</v>
      </c>
      <c r="K1554" s="37">
        <v>22377.48</v>
      </c>
      <c r="M1554" s="37">
        <v>18647.900000000001</v>
      </c>
      <c r="O1554" s="37">
        <v>3729.58</v>
      </c>
      <c r="Q1554">
        <v>20</v>
      </c>
    </row>
    <row r="1555" spans="3:18" x14ac:dyDescent="0.3">
      <c r="C1555" t="s">
        <v>364</v>
      </c>
      <c r="D1555" t="s">
        <v>366</v>
      </c>
      <c r="E1555">
        <v>5510600</v>
      </c>
      <c r="H1555" t="s">
        <v>1677</v>
      </c>
      <c r="K1555">
        <v>0</v>
      </c>
      <c r="M1555">
        <v>0</v>
      </c>
      <c r="O1555">
        <v>0</v>
      </c>
    </row>
    <row r="1556" spans="3:18" x14ac:dyDescent="0.3">
      <c r="C1556" t="s">
        <v>364</v>
      </c>
      <c r="D1556" t="s">
        <v>366</v>
      </c>
      <c r="E1556">
        <v>5511207</v>
      </c>
      <c r="H1556" t="s">
        <v>1678</v>
      </c>
      <c r="K1556">
        <v>0</v>
      </c>
      <c r="M1556">
        <v>0</v>
      </c>
      <c r="O1556">
        <v>0</v>
      </c>
    </row>
    <row r="1557" spans="3:18" x14ac:dyDescent="0.3">
      <c r="K1557" s="37">
        <v>287086.05</v>
      </c>
      <c r="M1557" s="37">
        <v>238609.11</v>
      </c>
      <c r="O1557" s="37">
        <v>48476.94</v>
      </c>
      <c r="Q1557">
        <v>20.3</v>
      </c>
      <c r="R1557" t="s">
        <v>438</v>
      </c>
    </row>
    <row r="1558" spans="3:18" x14ac:dyDescent="0.3">
      <c r="C1558" t="s">
        <v>364</v>
      </c>
      <c r="D1558" t="s">
        <v>366</v>
      </c>
      <c r="E1558">
        <v>430105</v>
      </c>
      <c r="H1558" t="s">
        <v>1679</v>
      </c>
      <c r="K1558">
        <v>0</v>
      </c>
      <c r="M1558">
        <v>0</v>
      </c>
      <c r="O1558">
        <v>0</v>
      </c>
    </row>
    <row r="1559" spans="3:18" x14ac:dyDescent="0.3">
      <c r="C1559" t="s">
        <v>364</v>
      </c>
      <c r="D1559" t="s">
        <v>366</v>
      </c>
      <c r="E1559">
        <v>500100</v>
      </c>
      <c r="H1559" t="s">
        <v>1680</v>
      </c>
      <c r="K1559">
        <v>0</v>
      </c>
      <c r="M1559">
        <v>0</v>
      </c>
      <c r="O1559">
        <v>0</v>
      </c>
    </row>
    <row r="1560" spans="3:18" x14ac:dyDescent="0.3">
      <c r="C1560" t="s">
        <v>364</v>
      </c>
      <c r="D1560" t="s">
        <v>366</v>
      </c>
      <c r="E1560">
        <v>500101</v>
      </c>
      <c r="H1560" t="s">
        <v>1681</v>
      </c>
      <c r="K1560">
        <v>0</v>
      </c>
      <c r="M1560">
        <v>0</v>
      </c>
      <c r="O1560">
        <v>0</v>
      </c>
    </row>
    <row r="1561" spans="3:18" x14ac:dyDescent="0.3">
      <c r="C1561" t="s">
        <v>364</v>
      </c>
      <c r="D1561" t="s">
        <v>366</v>
      </c>
      <c r="E1561">
        <v>500102</v>
      </c>
      <c r="H1561" t="s">
        <v>1682</v>
      </c>
      <c r="K1561">
        <v>0</v>
      </c>
      <c r="M1561">
        <v>0</v>
      </c>
      <c r="O1561">
        <v>0</v>
      </c>
    </row>
    <row r="1562" spans="3:18" x14ac:dyDescent="0.3">
      <c r="C1562" t="s">
        <v>364</v>
      </c>
      <c r="D1562" t="s">
        <v>366</v>
      </c>
      <c r="E1562">
        <v>500103</v>
      </c>
      <c r="H1562" t="s">
        <v>1683</v>
      </c>
      <c r="K1562">
        <v>0</v>
      </c>
      <c r="M1562">
        <v>0</v>
      </c>
      <c r="O1562">
        <v>0</v>
      </c>
    </row>
    <row r="1563" spans="3:18" x14ac:dyDescent="0.3">
      <c r="C1563" t="s">
        <v>364</v>
      </c>
      <c r="D1563" t="s">
        <v>366</v>
      </c>
      <c r="E1563">
        <v>500104</v>
      </c>
      <c r="H1563" t="s">
        <v>1684</v>
      </c>
      <c r="K1563">
        <v>0</v>
      </c>
      <c r="M1563">
        <v>0</v>
      </c>
      <c r="O1563">
        <v>0</v>
      </c>
    </row>
    <row r="1564" spans="3:18" x14ac:dyDescent="0.3">
      <c r="C1564" t="s">
        <v>364</v>
      </c>
      <c r="D1564" t="s">
        <v>366</v>
      </c>
      <c r="E1564">
        <v>500105</v>
      </c>
      <c r="H1564" t="s">
        <v>1685</v>
      </c>
      <c r="K1564">
        <v>0</v>
      </c>
      <c r="M1564">
        <v>0</v>
      </c>
      <c r="O1564">
        <v>0</v>
      </c>
    </row>
    <row r="1565" spans="3:18" x14ac:dyDescent="0.3">
      <c r="C1565" t="s">
        <v>364</v>
      </c>
      <c r="D1565" t="s">
        <v>366</v>
      </c>
      <c r="E1565">
        <v>500106</v>
      </c>
      <c r="H1565" t="s">
        <v>1686</v>
      </c>
      <c r="K1565">
        <v>0</v>
      </c>
      <c r="M1565">
        <v>0</v>
      </c>
      <c r="O1565">
        <v>0</v>
      </c>
    </row>
    <row r="1566" spans="3:18" x14ac:dyDescent="0.3">
      <c r="C1566" t="s">
        <v>364</v>
      </c>
      <c r="D1566" t="s">
        <v>366</v>
      </c>
      <c r="E1566">
        <v>500108</v>
      </c>
      <c r="H1566" t="s">
        <v>1687</v>
      </c>
      <c r="K1566">
        <v>0</v>
      </c>
      <c r="M1566">
        <v>0</v>
      </c>
      <c r="O1566">
        <v>0</v>
      </c>
    </row>
    <row r="1567" spans="3:18" x14ac:dyDescent="0.3">
      <c r="C1567" t="s">
        <v>364</v>
      </c>
      <c r="D1567" t="s">
        <v>366</v>
      </c>
      <c r="E1567">
        <v>500109</v>
      </c>
      <c r="H1567" t="s">
        <v>1688</v>
      </c>
      <c r="K1567">
        <v>0</v>
      </c>
      <c r="M1567">
        <v>0</v>
      </c>
      <c r="O1567">
        <v>0</v>
      </c>
    </row>
    <row r="1568" spans="3:18" x14ac:dyDescent="0.3">
      <c r="C1568" t="s">
        <v>364</v>
      </c>
      <c r="D1568" t="s">
        <v>366</v>
      </c>
      <c r="E1568">
        <v>5500100</v>
      </c>
      <c r="H1568" t="s">
        <v>1689</v>
      </c>
      <c r="K1568" s="37">
        <v>20720755.199999999</v>
      </c>
      <c r="M1568" s="37">
        <v>17226088.620000001</v>
      </c>
      <c r="O1568" s="37">
        <v>3494666.58</v>
      </c>
      <c r="Q1568">
        <v>20.3</v>
      </c>
    </row>
    <row r="1569" spans="3:17" x14ac:dyDescent="0.3">
      <c r="C1569" t="s">
        <v>364</v>
      </c>
      <c r="D1569" t="s">
        <v>366</v>
      </c>
      <c r="E1569">
        <v>5500109</v>
      </c>
      <c r="H1569" t="s">
        <v>1690</v>
      </c>
      <c r="K1569">
        <v>0</v>
      </c>
      <c r="M1569">
        <v>0</v>
      </c>
      <c r="O1569">
        <v>0</v>
      </c>
    </row>
    <row r="1570" spans="3:17" x14ac:dyDescent="0.3">
      <c r="C1570" t="s">
        <v>364</v>
      </c>
      <c r="D1570" t="s">
        <v>366</v>
      </c>
      <c r="E1570">
        <v>5500113</v>
      </c>
      <c r="H1570" t="s">
        <v>1691</v>
      </c>
      <c r="K1570">
        <v>0</v>
      </c>
      <c r="M1570">
        <v>0</v>
      </c>
      <c r="O1570">
        <v>0</v>
      </c>
    </row>
    <row r="1571" spans="3:17" x14ac:dyDescent="0.3">
      <c r="C1571" t="s">
        <v>364</v>
      </c>
      <c r="D1571" t="s">
        <v>366</v>
      </c>
      <c r="E1571">
        <v>5500116</v>
      </c>
      <c r="H1571" t="s">
        <v>1692</v>
      </c>
      <c r="K1571" s="37">
        <v>385261.44</v>
      </c>
      <c r="M1571" s="37">
        <v>326877.68</v>
      </c>
      <c r="O1571" s="37">
        <v>58383.76</v>
      </c>
      <c r="Q1571">
        <v>17.899999999999999</v>
      </c>
    </row>
    <row r="1572" spans="3:17" x14ac:dyDescent="0.3">
      <c r="C1572" t="s">
        <v>364</v>
      </c>
      <c r="D1572" t="s">
        <v>366</v>
      </c>
      <c r="E1572">
        <v>5500119</v>
      </c>
      <c r="H1572" t="s">
        <v>1693</v>
      </c>
      <c r="K1572" s="37">
        <v>431630.59</v>
      </c>
      <c r="M1572" s="37">
        <v>309274.42</v>
      </c>
      <c r="O1572" s="37">
        <v>122356.17</v>
      </c>
      <c r="Q1572">
        <v>39.6</v>
      </c>
    </row>
    <row r="1573" spans="3:17" x14ac:dyDescent="0.3">
      <c r="C1573" t="s">
        <v>364</v>
      </c>
      <c r="D1573" t="s">
        <v>366</v>
      </c>
      <c r="E1573">
        <v>5500300</v>
      </c>
      <c r="H1573" t="s">
        <v>1694</v>
      </c>
      <c r="K1573" s="37">
        <v>32846.550000000003</v>
      </c>
      <c r="M1573" s="37">
        <v>27269.4</v>
      </c>
      <c r="O1573" s="37">
        <v>5577.15</v>
      </c>
      <c r="Q1573">
        <v>20.5</v>
      </c>
    </row>
    <row r="1574" spans="3:17" x14ac:dyDescent="0.3">
      <c r="C1574" t="s">
        <v>364</v>
      </c>
      <c r="D1574" t="s">
        <v>366</v>
      </c>
      <c r="E1574">
        <v>5500301</v>
      </c>
      <c r="H1574" t="s">
        <v>1695</v>
      </c>
      <c r="K1574" s="37">
        <v>176117.31</v>
      </c>
      <c r="M1574" s="37">
        <v>146631.07</v>
      </c>
      <c r="O1574" s="37">
        <v>29486.240000000002</v>
      </c>
      <c r="Q1574">
        <v>20.100000000000001</v>
      </c>
    </row>
    <row r="1575" spans="3:17" x14ac:dyDescent="0.3">
      <c r="C1575" t="s">
        <v>364</v>
      </c>
      <c r="D1575" t="s">
        <v>366</v>
      </c>
      <c r="E1575">
        <v>5500303</v>
      </c>
      <c r="H1575" t="s">
        <v>1696</v>
      </c>
      <c r="K1575" s="37">
        <v>1413.82</v>
      </c>
      <c r="M1575" s="37">
        <v>1148.81</v>
      </c>
      <c r="O1575">
        <v>265.01</v>
      </c>
      <c r="Q1575">
        <v>23.1</v>
      </c>
    </row>
    <row r="1576" spans="3:17" x14ac:dyDescent="0.3">
      <c r="C1576" t="s">
        <v>364</v>
      </c>
      <c r="D1576" t="s">
        <v>366</v>
      </c>
      <c r="E1576">
        <v>5500304</v>
      </c>
      <c r="H1576" t="s">
        <v>1697</v>
      </c>
      <c r="K1576" s="37">
        <v>2968.86</v>
      </c>
      <c r="M1576" s="37">
        <v>2445.4299999999998</v>
      </c>
      <c r="O1576">
        <v>523.42999999999995</v>
      </c>
      <c r="Q1576">
        <v>21.4</v>
      </c>
    </row>
    <row r="1577" spans="3:17" x14ac:dyDescent="0.3">
      <c r="C1577" t="s">
        <v>364</v>
      </c>
      <c r="D1577" t="s">
        <v>366</v>
      </c>
      <c r="E1577">
        <v>5500305</v>
      </c>
      <c r="H1577" t="s">
        <v>1698</v>
      </c>
      <c r="K1577" s="37">
        <v>162551.79999999999</v>
      </c>
      <c r="M1577" s="37">
        <v>122854.18</v>
      </c>
      <c r="O1577" s="37">
        <v>39697.620000000003</v>
      </c>
      <c r="Q1577">
        <v>32.299999999999997</v>
      </c>
    </row>
    <row r="1578" spans="3:17" x14ac:dyDescent="0.3">
      <c r="C1578" t="s">
        <v>364</v>
      </c>
      <c r="D1578" t="s">
        <v>366</v>
      </c>
      <c r="E1578">
        <v>5500306</v>
      </c>
      <c r="H1578" t="s">
        <v>1699</v>
      </c>
      <c r="K1578">
        <v>0</v>
      </c>
      <c r="M1578">
        <v>0</v>
      </c>
      <c r="O1578">
        <v>0</v>
      </c>
    </row>
    <row r="1579" spans="3:17" x14ac:dyDescent="0.3">
      <c r="C1579" t="s">
        <v>364</v>
      </c>
      <c r="D1579" t="s">
        <v>366</v>
      </c>
      <c r="E1579">
        <v>5500307</v>
      </c>
      <c r="H1579" t="s">
        <v>1700</v>
      </c>
      <c r="K1579" s="37">
        <v>11103.55</v>
      </c>
      <c r="M1579" s="37">
        <v>8855.77</v>
      </c>
      <c r="O1579" s="37">
        <v>2247.7800000000002</v>
      </c>
      <c r="Q1579">
        <v>25.4</v>
      </c>
    </row>
    <row r="1580" spans="3:17" x14ac:dyDescent="0.3">
      <c r="C1580" t="s">
        <v>364</v>
      </c>
      <c r="D1580" t="s">
        <v>366</v>
      </c>
      <c r="E1580">
        <v>5500400</v>
      </c>
      <c r="H1580" t="s">
        <v>1701</v>
      </c>
      <c r="K1580" s="37">
        <v>1137353.95</v>
      </c>
      <c r="M1580" s="37">
        <v>807626.02</v>
      </c>
      <c r="O1580" s="37">
        <v>329727.93</v>
      </c>
      <c r="Q1580">
        <v>40.799999999999997</v>
      </c>
    </row>
    <row r="1581" spans="3:17" x14ac:dyDescent="0.3">
      <c r="C1581" t="s">
        <v>364</v>
      </c>
      <c r="D1581" t="s">
        <v>366</v>
      </c>
      <c r="E1581">
        <v>5500500</v>
      </c>
      <c r="H1581" t="s">
        <v>1702</v>
      </c>
      <c r="K1581">
        <v>0</v>
      </c>
      <c r="M1581">
        <v>0</v>
      </c>
      <c r="O1581">
        <v>0</v>
      </c>
    </row>
    <row r="1582" spans="3:17" x14ac:dyDescent="0.3">
      <c r="C1582" t="s">
        <v>364</v>
      </c>
      <c r="D1582" t="s">
        <v>366</v>
      </c>
      <c r="E1582">
        <v>5500501</v>
      </c>
      <c r="H1582" t="s">
        <v>1703</v>
      </c>
      <c r="K1582" s="37">
        <v>66412.2</v>
      </c>
      <c r="M1582" s="37">
        <v>55343.5</v>
      </c>
      <c r="O1582" s="37">
        <v>11068.7</v>
      </c>
      <c r="Q1582">
        <v>20</v>
      </c>
    </row>
    <row r="1583" spans="3:17" x14ac:dyDescent="0.3">
      <c r="C1583" t="s">
        <v>364</v>
      </c>
      <c r="D1583" t="s">
        <v>366</v>
      </c>
      <c r="E1583">
        <v>5510606</v>
      </c>
      <c r="H1583" t="s">
        <v>1704</v>
      </c>
      <c r="K1583" s="37">
        <v>435448.73</v>
      </c>
      <c r="M1583" s="37">
        <v>375688.18</v>
      </c>
      <c r="O1583" s="37">
        <v>59760.55</v>
      </c>
      <c r="Q1583">
        <v>15.9</v>
      </c>
    </row>
    <row r="1584" spans="3:17" x14ac:dyDescent="0.3">
      <c r="C1584" t="s">
        <v>364</v>
      </c>
      <c r="D1584" t="s">
        <v>366</v>
      </c>
      <c r="E1584">
        <v>5510607</v>
      </c>
      <c r="H1584" t="s">
        <v>1705</v>
      </c>
      <c r="K1584">
        <v>0</v>
      </c>
      <c r="M1584">
        <v>0</v>
      </c>
      <c r="O1584">
        <v>0</v>
      </c>
    </row>
    <row r="1585" spans="3:18" x14ac:dyDescent="0.3">
      <c r="C1585" t="s">
        <v>364</v>
      </c>
      <c r="D1585" t="s">
        <v>366</v>
      </c>
      <c r="E1585">
        <v>5510608</v>
      </c>
      <c r="H1585" t="s">
        <v>1706</v>
      </c>
      <c r="K1585">
        <v>0</v>
      </c>
      <c r="M1585">
        <v>0</v>
      </c>
      <c r="O1585">
        <v>0</v>
      </c>
    </row>
    <row r="1586" spans="3:18" x14ac:dyDescent="0.3">
      <c r="C1586" t="s">
        <v>364</v>
      </c>
      <c r="D1586" t="s">
        <v>366</v>
      </c>
      <c r="E1586">
        <v>5511201</v>
      </c>
      <c r="H1586" t="s">
        <v>1707</v>
      </c>
      <c r="K1586" s="37">
        <v>10500</v>
      </c>
      <c r="M1586" s="37">
        <v>10500</v>
      </c>
      <c r="O1586">
        <v>0</v>
      </c>
    </row>
    <row r="1587" spans="3:18" x14ac:dyDescent="0.3">
      <c r="C1587" t="s">
        <v>364</v>
      </c>
      <c r="D1587" t="s">
        <v>366</v>
      </c>
      <c r="E1587">
        <v>5540000</v>
      </c>
      <c r="H1587" t="s">
        <v>1708</v>
      </c>
      <c r="K1587" s="37">
        <v>10720.39</v>
      </c>
      <c r="M1587" s="37">
        <v>10720.39</v>
      </c>
      <c r="O1587">
        <v>0</v>
      </c>
    </row>
    <row r="1588" spans="3:18" x14ac:dyDescent="0.3">
      <c r="C1588" t="s">
        <v>364</v>
      </c>
      <c r="D1588" t="s">
        <v>366</v>
      </c>
      <c r="E1588">
        <v>5540001</v>
      </c>
      <c r="H1588" t="s">
        <v>1709</v>
      </c>
      <c r="K1588" s="37">
        <v>1025430.89</v>
      </c>
      <c r="M1588" s="37">
        <v>1025430.89</v>
      </c>
      <c r="O1588">
        <v>0</v>
      </c>
    </row>
    <row r="1589" spans="3:18" x14ac:dyDescent="0.3">
      <c r="C1589" t="s">
        <v>364</v>
      </c>
      <c r="D1589" t="s">
        <v>366</v>
      </c>
      <c r="E1589">
        <v>5540008</v>
      </c>
      <c r="H1589" t="s">
        <v>1710</v>
      </c>
      <c r="K1589">
        <v>0</v>
      </c>
      <c r="M1589">
        <v>0</v>
      </c>
      <c r="O1589">
        <v>0</v>
      </c>
    </row>
    <row r="1590" spans="3:18" x14ac:dyDescent="0.3">
      <c r="C1590" t="s">
        <v>364</v>
      </c>
      <c r="D1590" t="s">
        <v>366</v>
      </c>
      <c r="E1590">
        <v>5540009</v>
      </c>
      <c r="H1590" t="s">
        <v>1708</v>
      </c>
      <c r="K1590">
        <v>0</v>
      </c>
      <c r="M1590">
        <v>0</v>
      </c>
      <c r="O1590">
        <v>0</v>
      </c>
    </row>
    <row r="1591" spans="3:18" x14ac:dyDescent="0.3">
      <c r="C1591" t="s">
        <v>364</v>
      </c>
      <c r="D1591" t="s">
        <v>366</v>
      </c>
      <c r="E1591">
        <v>5540010</v>
      </c>
      <c r="H1591" t="s">
        <v>1711</v>
      </c>
      <c r="K1591">
        <v>0</v>
      </c>
      <c r="M1591">
        <v>0</v>
      </c>
      <c r="O1591">
        <v>0</v>
      </c>
    </row>
    <row r="1592" spans="3:18" x14ac:dyDescent="0.3">
      <c r="C1592" t="s">
        <v>364</v>
      </c>
      <c r="D1592" t="s">
        <v>366</v>
      </c>
      <c r="E1592">
        <v>5540050</v>
      </c>
      <c r="H1592" t="s">
        <v>1712</v>
      </c>
      <c r="K1592">
        <v>0</v>
      </c>
      <c r="M1592">
        <v>0</v>
      </c>
      <c r="O1592">
        <v>0</v>
      </c>
    </row>
    <row r="1593" spans="3:18" x14ac:dyDescent="0.3">
      <c r="C1593" t="s">
        <v>364</v>
      </c>
      <c r="D1593" t="s">
        <v>366</v>
      </c>
      <c r="E1593">
        <v>5540051</v>
      </c>
      <c r="H1593" t="s">
        <v>1713</v>
      </c>
      <c r="K1593">
        <v>0</v>
      </c>
      <c r="M1593">
        <v>0</v>
      </c>
      <c r="O1593">
        <v>0</v>
      </c>
    </row>
    <row r="1594" spans="3:18" x14ac:dyDescent="0.3">
      <c r="C1594" t="s">
        <v>364</v>
      </c>
      <c r="D1594" t="s">
        <v>366</v>
      </c>
      <c r="E1594">
        <v>5540052</v>
      </c>
      <c r="H1594" t="s">
        <v>1714</v>
      </c>
      <c r="K1594">
        <v>0</v>
      </c>
      <c r="M1594">
        <v>0</v>
      </c>
      <c r="O1594">
        <v>0</v>
      </c>
    </row>
    <row r="1595" spans="3:18" x14ac:dyDescent="0.3">
      <c r="C1595" t="s">
        <v>364</v>
      </c>
      <c r="D1595" t="s">
        <v>366</v>
      </c>
      <c r="E1595">
        <v>5540053</v>
      </c>
      <c r="H1595" t="s">
        <v>1715</v>
      </c>
      <c r="K1595">
        <v>0</v>
      </c>
      <c r="M1595">
        <v>0</v>
      </c>
      <c r="O1595">
        <v>0</v>
      </c>
    </row>
    <row r="1596" spans="3:18" x14ac:dyDescent="0.3">
      <c r="C1596" t="s">
        <v>364</v>
      </c>
      <c r="D1596" t="s">
        <v>366</v>
      </c>
      <c r="E1596">
        <v>5540054</v>
      </c>
      <c r="H1596" t="s">
        <v>1716</v>
      </c>
      <c r="K1596">
        <v>0</v>
      </c>
      <c r="M1596">
        <v>0</v>
      </c>
      <c r="O1596">
        <v>0</v>
      </c>
    </row>
    <row r="1597" spans="3:18" x14ac:dyDescent="0.3">
      <c r="C1597" t="s">
        <v>364</v>
      </c>
      <c r="D1597" t="s">
        <v>366</v>
      </c>
      <c r="E1597">
        <v>5540055</v>
      </c>
      <c r="H1597" t="s">
        <v>1717</v>
      </c>
      <c r="K1597">
        <v>0</v>
      </c>
      <c r="M1597">
        <v>0</v>
      </c>
      <c r="O1597">
        <v>0</v>
      </c>
    </row>
    <row r="1598" spans="3:18" x14ac:dyDescent="0.3">
      <c r="E1598" t="s">
        <v>1718</v>
      </c>
      <c r="K1598" s="37">
        <v>24610515.280000001</v>
      </c>
      <c r="M1598" s="37">
        <v>20456754.359999999</v>
      </c>
      <c r="O1598" s="37">
        <v>4153760.92</v>
      </c>
      <c r="Q1598">
        <v>20.3</v>
      </c>
      <c r="R1598" t="s">
        <v>438</v>
      </c>
    </row>
    <row r="1599" spans="3:18" x14ac:dyDescent="0.3">
      <c r="C1599" t="s">
        <v>364</v>
      </c>
      <c r="D1599" t="s">
        <v>366</v>
      </c>
      <c r="E1599">
        <v>420709</v>
      </c>
      <c r="H1599" t="s">
        <v>1719</v>
      </c>
      <c r="K1599">
        <v>0</v>
      </c>
      <c r="M1599">
        <v>0</v>
      </c>
      <c r="O1599">
        <v>0</v>
      </c>
    </row>
    <row r="1600" spans="3:18" x14ac:dyDescent="0.3">
      <c r="C1600" t="s">
        <v>364</v>
      </c>
      <c r="D1600" t="s">
        <v>366</v>
      </c>
      <c r="E1600">
        <v>420710</v>
      </c>
      <c r="H1600" t="s">
        <v>1720</v>
      </c>
      <c r="K1600">
        <v>0</v>
      </c>
      <c r="M1600">
        <v>0</v>
      </c>
      <c r="O1600">
        <v>0</v>
      </c>
    </row>
    <row r="1601" spans="3:18" x14ac:dyDescent="0.3">
      <c r="C1601" t="s">
        <v>364</v>
      </c>
      <c r="D1601" t="s">
        <v>366</v>
      </c>
      <c r="E1601">
        <v>4420709</v>
      </c>
      <c r="H1601" t="s">
        <v>1719</v>
      </c>
      <c r="K1601" s="37">
        <v>34279197.020000003</v>
      </c>
      <c r="M1601" s="37">
        <v>445746.12</v>
      </c>
      <c r="O1601" s="37">
        <v>33833450.899999999</v>
      </c>
      <c r="Q1601">
        <v>7590.3</v>
      </c>
    </row>
    <row r="1602" spans="3:18" x14ac:dyDescent="0.3">
      <c r="C1602" t="s">
        <v>364</v>
      </c>
      <c r="D1602" t="s">
        <v>366</v>
      </c>
      <c r="E1602">
        <v>4420710</v>
      </c>
      <c r="H1602" t="s">
        <v>1720</v>
      </c>
      <c r="K1602" s="37">
        <v>-41329485.840000004</v>
      </c>
      <c r="M1602" s="37">
        <v>-4938419.93</v>
      </c>
      <c r="O1602" s="37">
        <v>-36391065.909999996</v>
      </c>
      <c r="Q1602">
        <v>-736.9</v>
      </c>
    </row>
    <row r="1603" spans="3:18" x14ac:dyDescent="0.3">
      <c r="C1603" t="s">
        <v>364</v>
      </c>
      <c r="D1603" t="s">
        <v>366</v>
      </c>
      <c r="E1603">
        <v>4420719</v>
      </c>
      <c r="H1603" t="s">
        <v>1721</v>
      </c>
      <c r="K1603">
        <v>0</v>
      </c>
      <c r="M1603">
        <v>0</v>
      </c>
      <c r="O1603">
        <v>0</v>
      </c>
    </row>
    <row r="1604" spans="3:18" x14ac:dyDescent="0.3">
      <c r="C1604" t="s">
        <v>364</v>
      </c>
      <c r="D1604" t="s">
        <v>366</v>
      </c>
      <c r="E1604">
        <v>4420730</v>
      </c>
      <c r="H1604" t="s">
        <v>1722</v>
      </c>
      <c r="K1604">
        <v>0</v>
      </c>
      <c r="M1604">
        <v>0</v>
      </c>
      <c r="O1604">
        <v>0</v>
      </c>
    </row>
    <row r="1605" spans="3:18" x14ac:dyDescent="0.3">
      <c r="C1605" t="s">
        <v>364</v>
      </c>
      <c r="D1605" t="s">
        <v>366</v>
      </c>
      <c r="E1605">
        <v>5510505</v>
      </c>
      <c r="H1605" t="s">
        <v>1723</v>
      </c>
      <c r="K1605" s="37">
        <v>65541.95</v>
      </c>
      <c r="M1605" s="37">
        <v>43157.55</v>
      </c>
      <c r="O1605" s="37">
        <v>22384.400000000001</v>
      </c>
      <c r="Q1605">
        <v>51.9</v>
      </c>
    </row>
    <row r="1606" spans="3:18" x14ac:dyDescent="0.3">
      <c r="E1606" t="s">
        <v>1724</v>
      </c>
      <c r="K1606" s="37">
        <v>-6984746.8700000001</v>
      </c>
      <c r="M1606" s="37">
        <v>-4449516.26</v>
      </c>
      <c r="O1606" s="37">
        <v>-2535230.61</v>
      </c>
      <c r="Q1606">
        <v>-57</v>
      </c>
      <c r="R1606" t="s">
        <v>438</v>
      </c>
    </row>
    <row r="1607" spans="3:18" x14ac:dyDescent="0.3">
      <c r="C1607" t="s">
        <v>364</v>
      </c>
      <c r="D1607" t="s">
        <v>366</v>
      </c>
      <c r="E1607">
        <v>420712</v>
      </c>
      <c r="H1607" t="s">
        <v>1719</v>
      </c>
      <c r="K1607">
        <v>0</v>
      </c>
      <c r="M1607">
        <v>0</v>
      </c>
      <c r="O1607">
        <v>0</v>
      </c>
    </row>
    <row r="1608" spans="3:18" x14ac:dyDescent="0.3">
      <c r="C1608" t="s">
        <v>364</v>
      </c>
      <c r="D1608" t="s">
        <v>366</v>
      </c>
      <c r="E1608">
        <v>420713</v>
      </c>
      <c r="H1608" t="s">
        <v>1720</v>
      </c>
      <c r="K1608">
        <v>0</v>
      </c>
      <c r="M1608">
        <v>0</v>
      </c>
      <c r="O1608">
        <v>0</v>
      </c>
    </row>
    <row r="1609" spans="3:18" x14ac:dyDescent="0.3">
      <c r="C1609" t="s">
        <v>364</v>
      </c>
      <c r="D1609" t="s">
        <v>366</v>
      </c>
      <c r="E1609">
        <v>420714</v>
      </c>
      <c r="H1609" t="s">
        <v>1720</v>
      </c>
      <c r="K1609">
        <v>0</v>
      </c>
      <c r="M1609">
        <v>0</v>
      </c>
      <c r="O1609">
        <v>0</v>
      </c>
    </row>
    <row r="1610" spans="3:18" x14ac:dyDescent="0.3">
      <c r="C1610" t="s">
        <v>364</v>
      </c>
      <c r="D1610" t="s">
        <v>366</v>
      </c>
      <c r="E1610">
        <v>4420712</v>
      </c>
      <c r="H1610" t="s">
        <v>1725</v>
      </c>
      <c r="K1610">
        <v>0</v>
      </c>
      <c r="M1610">
        <v>0</v>
      </c>
      <c r="O1610">
        <v>0</v>
      </c>
    </row>
    <row r="1611" spans="3:18" x14ac:dyDescent="0.3">
      <c r="C1611" t="s">
        <v>364</v>
      </c>
      <c r="D1611" t="s">
        <v>366</v>
      </c>
      <c r="E1611">
        <v>4420713</v>
      </c>
      <c r="H1611" t="s">
        <v>1726</v>
      </c>
      <c r="K1611" s="37">
        <v>25013801.699999999</v>
      </c>
      <c r="M1611" s="37">
        <v>21046335.18</v>
      </c>
      <c r="O1611" s="37">
        <v>3967466.52</v>
      </c>
      <c r="Q1611">
        <v>18.899999999999999</v>
      </c>
    </row>
    <row r="1612" spans="3:18" x14ac:dyDescent="0.3">
      <c r="C1612" t="s">
        <v>364</v>
      </c>
      <c r="D1612" t="s">
        <v>366</v>
      </c>
      <c r="E1612">
        <v>4420725</v>
      </c>
      <c r="H1612" t="s">
        <v>1727</v>
      </c>
      <c r="K1612" s="37">
        <v>-4292.33</v>
      </c>
      <c r="M1612">
        <v>0</v>
      </c>
      <c r="O1612" s="37">
        <v>-4292.33</v>
      </c>
    </row>
    <row r="1613" spans="3:18" x14ac:dyDescent="0.3">
      <c r="C1613" t="s">
        <v>364</v>
      </c>
      <c r="D1613" t="s">
        <v>366</v>
      </c>
      <c r="E1613">
        <v>4420726</v>
      </c>
      <c r="H1613" t="s">
        <v>1728</v>
      </c>
      <c r="K1613" s="37">
        <v>-4297558.91</v>
      </c>
      <c r="M1613" s="37">
        <v>-3804843.42</v>
      </c>
      <c r="O1613" s="37">
        <v>-492715.49</v>
      </c>
      <c r="Q1613">
        <v>-12.9</v>
      </c>
    </row>
    <row r="1614" spans="3:18" x14ac:dyDescent="0.3">
      <c r="E1614" t="s">
        <v>1729</v>
      </c>
      <c r="K1614" s="37">
        <v>20711950.460000001</v>
      </c>
      <c r="M1614" s="37">
        <v>17241491.760000002</v>
      </c>
      <c r="O1614" s="37">
        <v>3470458.7</v>
      </c>
      <c r="Q1614">
        <v>20.100000000000001</v>
      </c>
      <c r="R1614" t="s">
        <v>438</v>
      </c>
    </row>
    <row r="1615" spans="3:18" x14ac:dyDescent="0.3">
      <c r="E1615" t="s">
        <v>1730</v>
      </c>
      <c r="K1615" s="37">
        <v>38898920.100000001</v>
      </c>
      <c r="M1615" s="37">
        <v>33762572.149999999</v>
      </c>
      <c r="O1615" s="37">
        <v>5136347.95</v>
      </c>
      <c r="Q1615">
        <v>15.2</v>
      </c>
      <c r="R1615" t="s">
        <v>420</v>
      </c>
    </row>
    <row r="1616" spans="3:18" x14ac:dyDescent="0.3">
      <c r="E1616" t="s">
        <v>1731</v>
      </c>
      <c r="K1616" s="37">
        <v>-59006718.390000001</v>
      </c>
      <c r="M1616" s="37">
        <v>-48053761.780000001</v>
      </c>
      <c r="O1616" s="37">
        <v>-10952956.609999999</v>
      </c>
      <c r="Q1616">
        <v>-22.8</v>
      </c>
      <c r="R1616" t="s">
        <v>403</v>
      </c>
    </row>
    <row r="1618" spans="3:18" x14ac:dyDescent="0.3">
      <c r="E1618" t="s">
        <v>1732</v>
      </c>
    </row>
    <row r="1619" spans="3:18" x14ac:dyDescent="0.3">
      <c r="C1619" t="s">
        <v>364</v>
      </c>
      <c r="D1619" t="s">
        <v>366</v>
      </c>
      <c r="E1619">
        <v>430103</v>
      </c>
      <c r="H1619" t="s">
        <v>1733</v>
      </c>
      <c r="K1619">
        <v>0</v>
      </c>
      <c r="M1619">
        <v>0</v>
      </c>
      <c r="O1619">
        <v>0</v>
      </c>
    </row>
    <row r="1620" spans="3:18" x14ac:dyDescent="0.3">
      <c r="C1620" t="s">
        <v>364</v>
      </c>
      <c r="D1620" t="s">
        <v>366</v>
      </c>
      <c r="E1620">
        <v>511420</v>
      </c>
      <c r="H1620" t="s">
        <v>1734</v>
      </c>
      <c r="K1620">
        <v>0</v>
      </c>
      <c r="M1620">
        <v>0</v>
      </c>
      <c r="O1620">
        <v>0</v>
      </c>
    </row>
    <row r="1621" spans="3:18" x14ac:dyDescent="0.3">
      <c r="C1621" t="s">
        <v>364</v>
      </c>
      <c r="D1621" t="s">
        <v>366</v>
      </c>
      <c r="E1621">
        <v>511421</v>
      </c>
      <c r="H1621" t="s">
        <v>1735</v>
      </c>
      <c r="K1621">
        <v>0</v>
      </c>
      <c r="M1621">
        <v>0</v>
      </c>
      <c r="O1621">
        <v>0</v>
      </c>
    </row>
    <row r="1622" spans="3:18" x14ac:dyDescent="0.3">
      <c r="C1622" t="s">
        <v>364</v>
      </c>
      <c r="D1622" t="s">
        <v>366</v>
      </c>
      <c r="E1622">
        <v>4430103</v>
      </c>
      <c r="H1622" t="s">
        <v>1733</v>
      </c>
      <c r="K1622">
        <v>0</v>
      </c>
      <c r="M1622">
        <v>0</v>
      </c>
      <c r="O1622">
        <v>0</v>
      </c>
    </row>
    <row r="1623" spans="3:18" x14ac:dyDescent="0.3">
      <c r="C1623" t="s">
        <v>364</v>
      </c>
      <c r="D1623" t="s">
        <v>366</v>
      </c>
      <c r="E1623">
        <v>5511420</v>
      </c>
      <c r="H1623" t="s">
        <v>1736</v>
      </c>
      <c r="K1623">
        <v>0</v>
      </c>
      <c r="M1623">
        <v>0</v>
      </c>
      <c r="O1623">
        <v>0</v>
      </c>
    </row>
    <row r="1624" spans="3:18" x14ac:dyDescent="0.3">
      <c r="C1624" t="s">
        <v>364</v>
      </c>
      <c r="D1624" t="s">
        <v>366</v>
      </c>
      <c r="E1624">
        <v>5511421</v>
      </c>
      <c r="H1624" t="s">
        <v>1737</v>
      </c>
      <c r="K1624">
        <v>0</v>
      </c>
      <c r="M1624">
        <v>0</v>
      </c>
      <c r="O1624">
        <v>0</v>
      </c>
    </row>
    <row r="1625" spans="3:18" x14ac:dyDescent="0.3">
      <c r="C1625" t="s">
        <v>364</v>
      </c>
      <c r="D1625" t="s">
        <v>366</v>
      </c>
      <c r="E1625">
        <v>5511422</v>
      </c>
      <c r="H1625" t="s">
        <v>1177</v>
      </c>
      <c r="K1625">
        <v>0</v>
      </c>
      <c r="M1625">
        <v>0</v>
      </c>
      <c r="O1625">
        <v>0</v>
      </c>
    </row>
    <row r="1626" spans="3:18" x14ac:dyDescent="0.3">
      <c r="C1626" t="s">
        <v>364</v>
      </c>
      <c r="D1626" t="s">
        <v>366</v>
      </c>
      <c r="E1626">
        <v>5511424</v>
      </c>
      <c r="H1626" t="s">
        <v>1738</v>
      </c>
      <c r="K1626" s="37">
        <v>-24369523.379999999</v>
      </c>
      <c r="M1626" s="37">
        <v>-24612455.98</v>
      </c>
      <c r="O1626" s="37">
        <v>242932.6</v>
      </c>
      <c r="Q1626">
        <v>1</v>
      </c>
    </row>
    <row r="1627" spans="3:18" x14ac:dyDescent="0.3">
      <c r="E1627" t="s">
        <v>1739</v>
      </c>
      <c r="K1627" s="37">
        <v>-24369523.379999999</v>
      </c>
      <c r="M1627" s="37">
        <v>-24612455.98</v>
      </c>
      <c r="O1627" s="37">
        <v>242932.6</v>
      </c>
      <c r="Q1627">
        <v>1</v>
      </c>
      <c r="R1627" t="s">
        <v>420</v>
      </c>
    </row>
    <row r="1628" spans="3:18" x14ac:dyDescent="0.3">
      <c r="C1628" t="s">
        <v>364</v>
      </c>
      <c r="D1628" t="s">
        <v>366</v>
      </c>
      <c r="E1628">
        <v>5511425</v>
      </c>
      <c r="H1628" t="s">
        <v>1740</v>
      </c>
      <c r="K1628" s="37">
        <v>-1325749.71</v>
      </c>
      <c r="M1628" s="37">
        <v>897808.32</v>
      </c>
      <c r="O1628" s="37">
        <v>-2223558.0299999998</v>
      </c>
      <c r="Q1628">
        <v>-247.7</v>
      </c>
    </row>
    <row r="1629" spans="3:18" x14ac:dyDescent="0.3">
      <c r="C1629" t="s">
        <v>364</v>
      </c>
      <c r="D1629" t="s">
        <v>366</v>
      </c>
      <c r="E1629">
        <v>5511426</v>
      </c>
      <c r="H1629" t="s">
        <v>1015</v>
      </c>
      <c r="K1629" s="37">
        <v>5732.26</v>
      </c>
      <c r="M1629" s="37">
        <v>-56002</v>
      </c>
      <c r="O1629" s="37">
        <v>61734.26</v>
      </c>
      <c r="Q1629">
        <v>110.2</v>
      </c>
    </row>
    <row r="1630" spans="3:18" x14ac:dyDescent="0.3">
      <c r="C1630" t="s">
        <v>364</v>
      </c>
      <c r="D1630" t="s">
        <v>366</v>
      </c>
      <c r="E1630">
        <v>5511427</v>
      </c>
      <c r="H1630" t="s">
        <v>1016</v>
      </c>
      <c r="K1630">
        <v>0</v>
      </c>
      <c r="M1630">
        <v>0</v>
      </c>
      <c r="O1630">
        <v>0</v>
      </c>
    </row>
    <row r="1631" spans="3:18" x14ac:dyDescent="0.3">
      <c r="E1631" t="s">
        <v>1741</v>
      </c>
      <c r="K1631" s="37">
        <v>-1320017.45</v>
      </c>
      <c r="M1631" s="37">
        <v>841806.32</v>
      </c>
      <c r="O1631" s="37">
        <v>-2161823.77</v>
      </c>
      <c r="Q1631">
        <v>-256.8</v>
      </c>
      <c r="R1631" t="s">
        <v>420</v>
      </c>
    </row>
    <row r="1632" spans="3:18" x14ac:dyDescent="0.3">
      <c r="C1632" t="s">
        <v>364</v>
      </c>
      <c r="D1632" t="s">
        <v>366</v>
      </c>
      <c r="E1632">
        <v>511410</v>
      </c>
      <c r="H1632" t="s">
        <v>1742</v>
      </c>
      <c r="K1632">
        <v>0</v>
      </c>
      <c r="M1632">
        <v>0</v>
      </c>
      <c r="O1632">
        <v>0</v>
      </c>
    </row>
    <row r="1633" spans="3:18" x14ac:dyDescent="0.3">
      <c r="C1633" t="s">
        <v>364</v>
      </c>
      <c r="D1633" t="s">
        <v>366</v>
      </c>
      <c r="E1633">
        <v>511411</v>
      </c>
      <c r="H1633" t="s">
        <v>1743</v>
      </c>
      <c r="K1633">
        <v>0</v>
      </c>
      <c r="M1633">
        <v>0</v>
      </c>
      <c r="O1633">
        <v>0</v>
      </c>
    </row>
    <row r="1634" spans="3:18" x14ac:dyDescent="0.3">
      <c r="C1634" t="s">
        <v>364</v>
      </c>
      <c r="D1634" t="s">
        <v>366</v>
      </c>
      <c r="E1634">
        <v>511412</v>
      </c>
      <c r="H1634" t="s">
        <v>1744</v>
      </c>
      <c r="K1634">
        <v>0</v>
      </c>
      <c r="M1634">
        <v>0</v>
      </c>
      <c r="O1634">
        <v>0</v>
      </c>
    </row>
    <row r="1635" spans="3:18" x14ac:dyDescent="0.3">
      <c r="C1635" t="s">
        <v>364</v>
      </c>
      <c r="D1635" t="s">
        <v>366</v>
      </c>
      <c r="E1635">
        <v>511413</v>
      </c>
      <c r="H1635" t="s">
        <v>1745</v>
      </c>
      <c r="K1635">
        <v>0</v>
      </c>
      <c r="M1635">
        <v>0</v>
      </c>
      <c r="O1635">
        <v>0</v>
      </c>
    </row>
    <row r="1636" spans="3:18" x14ac:dyDescent="0.3">
      <c r="C1636" t="s">
        <v>364</v>
      </c>
      <c r="D1636" t="s">
        <v>366</v>
      </c>
      <c r="E1636">
        <v>511414</v>
      </c>
      <c r="H1636" t="s">
        <v>1746</v>
      </c>
      <c r="K1636">
        <v>0</v>
      </c>
      <c r="M1636">
        <v>0</v>
      </c>
      <c r="O1636">
        <v>0</v>
      </c>
    </row>
    <row r="1637" spans="3:18" x14ac:dyDescent="0.3">
      <c r="C1637" t="s">
        <v>364</v>
      </c>
      <c r="D1637" t="s">
        <v>366</v>
      </c>
      <c r="E1637">
        <v>511415</v>
      </c>
      <c r="H1637" t="s">
        <v>1747</v>
      </c>
      <c r="K1637">
        <v>0</v>
      </c>
      <c r="M1637">
        <v>0</v>
      </c>
      <c r="O1637">
        <v>0</v>
      </c>
    </row>
    <row r="1638" spans="3:18" x14ac:dyDescent="0.3">
      <c r="C1638" t="s">
        <v>364</v>
      </c>
      <c r="D1638" t="s">
        <v>366</v>
      </c>
      <c r="E1638">
        <v>5511410</v>
      </c>
      <c r="H1638" t="s">
        <v>1035</v>
      </c>
      <c r="K1638">
        <v>0</v>
      </c>
      <c r="M1638">
        <v>0</v>
      </c>
      <c r="O1638">
        <v>0</v>
      </c>
    </row>
    <row r="1639" spans="3:18" x14ac:dyDescent="0.3">
      <c r="C1639" t="s">
        <v>364</v>
      </c>
      <c r="D1639" t="s">
        <v>366</v>
      </c>
      <c r="E1639">
        <v>5511411</v>
      </c>
      <c r="H1639" t="s">
        <v>1743</v>
      </c>
      <c r="K1639">
        <v>0</v>
      </c>
      <c r="M1639">
        <v>0</v>
      </c>
      <c r="O1639">
        <v>0</v>
      </c>
    </row>
    <row r="1640" spans="3:18" x14ac:dyDescent="0.3">
      <c r="C1640" t="s">
        <v>364</v>
      </c>
      <c r="D1640" t="s">
        <v>366</v>
      </c>
      <c r="E1640">
        <v>5511412</v>
      </c>
      <c r="H1640" t="s">
        <v>1023</v>
      </c>
      <c r="K1640">
        <v>0</v>
      </c>
      <c r="M1640">
        <v>0</v>
      </c>
      <c r="O1640">
        <v>0</v>
      </c>
    </row>
    <row r="1641" spans="3:18" x14ac:dyDescent="0.3">
      <c r="C1641" t="s">
        <v>364</v>
      </c>
      <c r="D1641" t="s">
        <v>366</v>
      </c>
      <c r="E1641">
        <v>5511417</v>
      </c>
      <c r="H1641" t="s">
        <v>1748</v>
      </c>
      <c r="K1641" s="37">
        <v>-760430.96</v>
      </c>
      <c r="M1641" s="37">
        <v>-10342624.68</v>
      </c>
      <c r="O1641" s="37">
        <v>9582193.7200000007</v>
      </c>
      <c r="Q1641">
        <v>92.6</v>
      </c>
    </row>
    <row r="1642" spans="3:18" x14ac:dyDescent="0.3">
      <c r="C1642" t="s">
        <v>364</v>
      </c>
      <c r="D1642" t="s">
        <v>366</v>
      </c>
      <c r="E1642">
        <v>5511418</v>
      </c>
      <c r="H1642" t="s">
        <v>1749</v>
      </c>
      <c r="K1642" s="37">
        <v>-10039774.960000001</v>
      </c>
      <c r="M1642" s="37">
        <v>-9771626.8300000001</v>
      </c>
      <c r="O1642" s="37">
        <v>-268148.13</v>
      </c>
      <c r="Q1642">
        <v>-2.7</v>
      </c>
    </row>
    <row r="1643" spans="3:18" x14ac:dyDescent="0.3">
      <c r="E1643" t="s">
        <v>1750</v>
      </c>
      <c r="K1643" s="37">
        <v>-10800205.92</v>
      </c>
      <c r="M1643" s="37">
        <v>-20114251.510000002</v>
      </c>
      <c r="O1643" s="37">
        <v>9314045.5899999999</v>
      </c>
      <c r="Q1643">
        <v>46.3</v>
      </c>
      <c r="R1643" t="s">
        <v>420</v>
      </c>
    </row>
    <row r="1644" spans="3:18" x14ac:dyDescent="0.3">
      <c r="C1644" t="s">
        <v>364</v>
      </c>
      <c r="D1644" t="s">
        <v>366</v>
      </c>
      <c r="E1644">
        <v>511400</v>
      </c>
      <c r="H1644" t="s">
        <v>1751</v>
      </c>
      <c r="K1644">
        <v>0</v>
      </c>
      <c r="M1644">
        <v>0</v>
      </c>
      <c r="O1644">
        <v>0</v>
      </c>
    </row>
    <row r="1645" spans="3:18" x14ac:dyDescent="0.3">
      <c r="C1645" t="s">
        <v>364</v>
      </c>
      <c r="D1645" t="s">
        <v>366</v>
      </c>
      <c r="E1645">
        <v>5511400</v>
      </c>
      <c r="H1645" t="s">
        <v>1751</v>
      </c>
      <c r="K1645">
        <v>0</v>
      </c>
      <c r="M1645">
        <v>0</v>
      </c>
      <c r="O1645">
        <v>0</v>
      </c>
    </row>
    <row r="1646" spans="3:18" x14ac:dyDescent="0.3">
      <c r="C1646" t="s">
        <v>364</v>
      </c>
      <c r="D1646" t="s">
        <v>366</v>
      </c>
      <c r="E1646">
        <v>5511402</v>
      </c>
      <c r="H1646" t="s">
        <v>1752</v>
      </c>
      <c r="K1646">
        <v>0</v>
      </c>
      <c r="M1646">
        <v>0</v>
      </c>
      <c r="O1646">
        <v>0</v>
      </c>
    </row>
    <row r="1647" spans="3:18" x14ac:dyDescent="0.3">
      <c r="E1647" t="s">
        <v>1753</v>
      </c>
      <c r="K1647">
        <v>0</v>
      </c>
      <c r="M1647">
        <v>0</v>
      </c>
      <c r="O1647">
        <v>0</v>
      </c>
      <c r="R1647" t="s">
        <v>420</v>
      </c>
    </row>
    <row r="1648" spans="3:18" x14ac:dyDescent="0.3">
      <c r="C1648" t="s">
        <v>364</v>
      </c>
      <c r="D1648" t="s">
        <v>366</v>
      </c>
      <c r="E1648">
        <v>5511423</v>
      </c>
      <c r="H1648" t="s">
        <v>1754</v>
      </c>
      <c r="K1648">
        <v>0</v>
      </c>
      <c r="M1648">
        <v>0</v>
      </c>
      <c r="O1648">
        <v>0</v>
      </c>
    </row>
    <row r="1649" spans="3:18" x14ac:dyDescent="0.3">
      <c r="C1649" t="s">
        <v>364</v>
      </c>
      <c r="D1649" t="s">
        <v>366</v>
      </c>
      <c r="E1649">
        <v>5511428</v>
      </c>
      <c r="H1649" t="s">
        <v>1040</v>
      </c>
      <c r="K1649">
        <v>0</v>
      </c>
      <c r="M1649">
        <v>0</v>
      </c>
      <c r="O1649">
        <v>0</v>
      </c>
    </row>
    <row r="1650" spans="3:18" x14ac:dyDescent="0.3">
      <c r="C1650" t="s">
        <v>364</v>
      </c>
      <c r="D1650" t="s">
        <v>366</v>
      </c>
      <c r="E1650">
        <v>5511429</v>
      </c>
      <c r="H1650" t="s">
        <v>1041</v>
      </c>
      <c r="K1650">
        <v>0</v>
      </c>
      <c r="M1650">
        <v>0</v>
      </c>
      <c r="O1650">
        <v>0</v>
      </c>
    </row>
    <row r="1651" spans="3:18" x14ac:dyDescent="0.3">
      <c r="C1651" t="s">
        <v>364</v>
      </c>
      <c r="D1651" t="s">
        <v>366</v>
      </c>
      <c r="E1651">
        <v>5511430</v>
      </c>
      <c r="H1651" t="s">
        <v>1042</v>
      </c>
      <c r="K1651">
        <v>0</v>
      </c>
      <c r="M1651">
        <v>0</v>
      </c>
      <c r="O1651">
        <v>0</v>
      </c>
    </row>
    <row r="1652" spans="3:18" x14ac:dyDescent="0.3">
      <c r="E1652" t="s">
        <v>1755</v>
      </c>
      <c r="K1652">
        <v>0</v>
      </c>
      <c r="M1652">
        <v>0</v>
      </c>
      <c r="O1652">
        <v>0</v>
      </c>
      <c r="R1652" t="s">
        <v>420</v>
      </c>
    </row>
    <row r="1653" spans="3:18" x14ac:dyDescent="0.3">
      <c r="E1653" t="s">
        <v>1756</v>
      </c>
      <c r="K1653" s="37">
        <v>-36489746.75</v>
      </c>
      <c r="M1653" s="37">
        <v>-43884901.170000002</v>
      </c>
      <c r="O1653" s="37">
        <v>7395154.4199999999</v>
      </c>
      <c r="Q1653">
        <v>16.899999999999999</v>
      </c>
      <c r="R1653" t="s">
        <v>403</v>
      </c>
    </row>
    <row r="1655" spans="3:18" x14ac:dyDescent="0.3">
      <c r="E1655" t="s">
        <v>1757</v>
      </c>
      <c r="K1655" s="37">
        <v>-95496465.140000001</v>
      </c>
      <c r="M1655" s="37">
        <v>-91938662.950000003</v>
      </c>
      <c r="O1655" s="37">
        <v>-3557802.19</v>
      </c>
      <c r="Q1655">
        <v>-3.9</v>
      </c>
      <c r="R1655" t="s">
        <v>1192</v>
      </c>
    </row>
    <row r="1657" spans="3:18" x14ac:dyDescent="0.3">
      <c r="C1657" t="s">
        <v>364</v>
      </c>
      <c r="D1657" t="s">
        <v>366</v>
      </c>
      <c r="E1657">
        <v>520000</v>
      </c>
      <c r="H1657" t="s">
        <v>1758</v>
      </c>
      <c r="K1657">
        <v>0</v>
      </c>
      <c r="M1657">
        <v>0</v>
      </c>
      <c r="O1657">
        <v>0</v>
      </c>
    </row>
    <row r="1658" spans="3:18" x14ac:dyDescent="0.3">
      <c r="C1658" t="s">
        <v>364</v>
      </c>
      <c r="D1658" t="s">
        <v>366</v>
      </c>
      <c r="E1658">
        <v>5520001</v>
      </c>
      <c r="H1658" t="s">
        <v>1759</v>
      </c>
      <c r="K1658">
        <v>0</v>
      </c>
      <c r="M1658">
        <v>0</v>
      </c>
      <c r="O1658">
        <v>0</v>
      </c>
    </row>
    <row r="1659" spans="3:18" x14ac:dyDescent="0.3">
      <c r="C1659" t="s">
        <v>364</v>
      </c>
      <c r="D1659" t="s">
        <v>366</v>
      </c>
      <c r="E1659">
        <v>5520003</v>
      </c>
      <c r="H1659" t="s">
        <v>1760</v>
      </c>
      <c r="K1659">
        <v>0</v>
      </c>
      <c r="M1659">
        <v>0</v>
      </c>
      <c r="O1659">
        <v>0</v>
      </c>
    </row>
    <row r="1660" spans="3:18" x14ac:dyDescent="0.3">
      <c r="E1660" t="s">
        <v>1761</v>
      </c>
      <c r="K1660">
        <v>0</v>
      </c>
      <c r="M1660">
        <v>0</v>
      </c>
      <c r="O1660">
        <v>0</v>
      </c>
      <c r="R1660" t="s">
        <v>1192</v>
      </c>
    </row>
    <row r="1662" spans="3:18" x14ac:dyDescent="0.3">
      <c r="E1662" t="s">
        <v>1762</v>
      </c>
      <c r="K1662" s="37">
        <v>-95496465.140000001</v>
      </c>
      <c r="M1662" s="37">
        <v>-91938662.950000003</v>
      </c>
      <c r="O1662" s="37">
        <v>-3557802.19</v>
      </c>
      <c r="Q1662">
        <v>-3.9</v>
      </c>
      <c r="R1662" t="s">
        <v>1763</v>
      </c>
    </row>
    <row r="1666" spans="1:18" x14ac:dyDescent="0.3">
      <c r="A1666" t="s">
        <v>361</v>
      </c>
    </row>
    <row r="1667" spans="1:18" x14ac:dyDescent="0.3">
      <c r="A1667" t="s">
        <v>1764</v>
      </c>
    </row>
    <row r="1669" spans="1:18" x14ac:dyDescent="0.3">
      <c r="A1669" t="s">
        <v>363</v>
      </c>
      <c r="F1669" t="s">
        <v>364</v>
      </c>
      <c r="G1669" t="s">
        <v>365</v>
      </c>
      <c r="I1669" t="s">
        <v>366</v>
      </c>
      <c r="N1669" t="s">
        <v>367</v>
      </c>
      <c r="P1669" t="s">
        <v>60</v>
      </c>
    </row>
    <row r="1671" spans="1:18" x14ac:dyDescent="0.3">
      <c r="B1671" t="s">
        <v>368</v>
      </c>
      <c r="C1671" t="s">
        <v>369</v>
      </c>
      <c r="D1671" t="s">
        <v>370</v>
      </c>
      <c r="E1671" t="s">
        <v>371</v>
      </c>
      <c r="J1671" t="s">
        <v>372</v>
      </c>
      <c r="L1671" t="s">
        <v>373</v>
      </c>
      <c r="O1671" t="s">
        <v>374</v>
      </c>
      <c r="Q1671" t="s">
        <v>375</v>
      </c>
      <c r="R1671" t="s">
        <v>376</v>
      </c>
    </row>
    <row r="1672" spans="1:18" x14ac:dyDescent="0.3">
      <c r="B1672" t="s">
        <v>377</v>
      </c>
      <c r="C1672" t="s">
        <v>378</v>
      </c>
      <c r="D1672" t="s">
        <v>379</v>
      </c>
      <c r="J1672" t="s">
        <v>380</v>
      </c>
      <c r="L1672" t="s">
        <v>381</v>
      </c>
      <c r="O1672" t="s">
        <v>382</v>
      </c>
      <c r="Q1672" t="s">
        <v>383</v>
      </c>
      <c r="R1672" t="s">
        <v>384</v>
      </c>
    </row>
    <row r="1674" spans="1:18" x14ac:dyDescent="0.3">
      <c r="E1674" t="s">
        <v>1765</v>
      </c>
    </row>
    <row r="1675" spans="1:18" x14ac:dyDescent="0.3">
      <c r="K1675" s="37">
        <v>95496465.140000001</v>
      </c>
      <c r="M1675" s="37">
        <v>91938662.950000003</v>
      </c>
      <c r="O1675" s="37">
        <v>3557802.19</v>
      </c>
      <c r="Q1675">
        <v>3.9</v>
      </c>
      <c r="R1675" t="s">
        <v>1763</v>
      </c>
    </row>
    <row r="1677" spans="1:18" x14ac:dyDescent="0.3">
      <c r="A1677" t="s">
        <v>361</v>
      </c>
    </row>
    <row r="1678" spans="1:18" x14ac:dyDescent="0.3">
      <c r="A1678" t="s">
        <v>1766</v>
      </c>
    </row>
    <row r="1680" spans="1:18" x14ac:dyDescent="0.3">
      <c r="A1680" t="s">
        <v>363</v>
      </c>
      <c r="F1680" t="s">
        <v>364</v>
      </c>
      <c r="G1680" t="s">
        <v>365</v>
      </c>
      <c r="I1680" t="s">
        <v>366</v>
      </c>
      <c r="N1680" t="s">
        <v>367</v>
      </c>
      <c r="P1680" t="s">
        <v>60</v>
      </c>
    </row>
    <row r="1682" spans="2:18" x14ac:dyDescent="0.3">
      <c r="B1682" t="s">
        <v>368</v>
      </c>
      <c r="C1682" t="s">
        <v>369</v>
      </c>
      <c r="D1682" t="s">
        <v>370</v>
      </c>
      <c r="E1682" t="s">
        <v>371</v>
      </c>
      <c r="J1682" t="s">
        <v>372</v>
      </c>
      <c r="L1682" t="s">
        <v>373</v>
      </c>
      <c r="O1682" t="s">
        <v>374</v>
      </c>
      <c r="Q1682" t="s">
        <v>375</v>
      </c>
      <c r="R1682" t="s">
        <v>376</v>
      </c>
    </row>
    <row r="1683" spans="2:18" x14ac:dyDescent="0.3">
      <c r="B1683" t="s">
        <v>377</v>
      </c>
      <c r="C1683" t="s">
        <v>378</v>
      </c>
      <c r="D1683" t="s">
        <v>379</v>
      </c>
      <c r="J1683" t="s">
        <v>380</v>
      </c>
      <c r="L1683" t="s">
        <v>381</v>
      </c>
      <c r="O1683" t="s">
        <v>382</v>
      </c>
      <c r="Q1683" t="s">
        <v>383</v>
      </c>
      <c r="R1683" t="s">
        <v>384</v>
      </c>
    </row>
    <row r="1685" spans="2:18" x14ac:dyDescent="0.3">
      <c r="E1685" t="s">
        <v>1767</v>
      </c>
    </row>
    <row r="1686" spans="2:18" x14ac:dyDescent="0.3">
      <c r="E1686" t="s">
        <v>1768</v>
      </c>
    </row>
    <row r="1687" spans="2:18" x14ac:dyDescent="0.3">
      <c r="C1687" t="s">
        <v>364</v>
      </c>
      <c r="D1687" t="s">
        <v>366</v>
      </c>
      <c r="E1687">
        <v>1133010</v>
      </c>
      <c r="H1687" t="s">
        <v>1769</v>
      </c>
      <c r="K1687">
        <v>0</v>
      </c>
      <c r="M1687">
        <v>0</v>
      </c>
      <c r="O1687">
        <v>0</v>
      </c>
    </row>
    <row r="1688" spans="2:18" x14ac:dyDescent="0.3">
      <c r="C1688" t="s">
        <v>364</v>
      </c>
      <c r="D1688" t="s">
        <v>366</v>
      </c>
      <c r="E1688">
        <v>1133250</v>
      </c>
      <c r="H1688" t="s">
        <v>1770</v>
      </c>
      <c r="K1688">
        <v>0</v>
      </c>
      <c r="M1688">
        <v>0</v>
      </c>
      <c r="O1688">
        <v>0</v>
      </c>
    </row>
    <row r="1689" spans="2:18" x14ac:dyDescent="0.3">
      <c r="C1689" t="s">
        <v>364</v>
      </c>
      <c r="D1689" t="s">
        <v>366</v>
      </c>
      <c r="E1689">
        <v>1134003</v>
      </c>
      <c r="H1689" t="s">
        <v>1771</v>
      </c>
      <c r="K1689">
        <v>0</v>
      </c>
      <c r="M1689">
        <v>0</v>
      </c>
      <c r="O1689">
        <v>0</v>
      </c>
    </row>
    <row r="1690" spans="2:18" x14ac:dyDescent="0.3">
      <c r="C1690" t="s">
        <v>364</v>
      </c>
      <c r="D1690" t="s">
        <v>366</v>
      </c>
      <c r="E1690">
        <v>1135203</v>
      </c>
      <c r="H1690" t="s">
        <v>1772</v>
      </c>
      <c r="K1690">
        <v>0</v>
      </c>
      <c r="M1690">
        <v>0</v>
      </c>
      <c r="O1690">
        <v>0</v>
      </c>
    </row>
    <row r="1691" spans="2:18" x14ac:dyDescent="0.3">
      <c r="C1691" t="s">
        <v>364</v>
      </c>
      <c r="D1691" t="s">
        <v>366</v>
      </c>
      <c r="E1691">
        <v>1135304</v>
      </c>
      <c r="H1691" t="s">
        <v>1773</v>
      </c>
      <c r="K1691">
        <v>0</v>
      </c>
      <c r="M1691">
        <v>0</v>
      </c>
      <c r="O1691">
        <v>0</v>
      </c>
    </row>
    <row r="1692" spans="2:18" x14ac:dyDescent="0.3">
      <c r="C1692" t="s">
        <v>364</v>
      </c>
      <c r="D1692" t="s">
        <v>366</v>
      </c>
      <c r="E1692">
        <v>1136260</v>
      </c>
      <c r="H1692" t="s">
        <v>1774</v>
      </c>
      <c r="K1692">
        <v>0</v>
      </c>
      <c r="M1692">
        <v>0</v>
      </c>
      <c r="O1692">
        <v>0</v>
      </c>
    </row>
    <row r="1693" spans="2:18" x14ac:dyDescent="0.3">
      <c r="C1693" t="s">
        <v>364</v>
      </c>
      <c r="D1693" t="s">
        <v>366</v>
      </c>
      <c r="E1693">
        <v>1138204</v>
      </c>
      <c r="H1693" t="s">
        <v>1775</v>
      </c>
      <c r="K1693">
        <v>0</v>
      </c>
      <c r="M1693">
        <v>0</v>
      </c>
      <c r="O1693">
        <v>0</v>
      </c>
    </row>
    <row r="1694" spans="2:18" x14ac:dyDescent="0.3">
      <c r="C1694" t="s">
        <v>364</v>
      </c>
      <c r="D1694" t="s">
        <v>366</v>
      </c>
      <c r="E1694">
        <v>1138205</v>
      </c>
      <c r="H1694" t="s">
        <v>1776</v>
      </c>
      <c r="K1694">
        <v>0</v>
      </c>
      <c r="M1694">
        <v>0</v>
      </c>
      <c r="O1694">
        <v>0</v>
      </c>
    </row>
    <row r="1695" spans="2:18" x14ac:dyDescent="0.3">
      <c r="C1695" t="s">
        <v>364</v>
      </c>
      <c r="D1695" t="s">
        <v>366</v>
      </c>
      <c r="E1695">
        <v>1138253</v>
      </c>
      <c r="H1695" t="s">
        <v>1777</v>
      </c>
      <c r="K1695">
        <v>0</v>
      </c>
      <c r="M1695">
        <v>0</v>
      </c>
      <c r="O1695">
        <v>0</v>
      </c>
    </row>
    <row r="1696" spans="2:18" x14ac:dyDescent="0.3">
      <c r="C1696" t="s">
        <v>364</v>
      </c>
      <c r="D1696" t="s">
        <v>366</v>
      </c>
      <c r="E1696">
        <v>1138703</v>
      </c>
      <c r="H1696" t="s">
        <v>1778</v>
      </c>
      <c r="K1696">
        <v>0</v>
      </c>
      <c r="M1696">
        <v>0</v>
      </c>
      <c r="O1696">
        <v>0</v>
      </c>
    </row>
    <row r="1697" spans="3:15" x14ac:dyDescent="0.3">
      <c r="C1697" t="s">
        <v>364</v>
      </c>
      <c r="D1697" t="s">
        <v>366</v>
      </c>
      <c r="E1697">
        <v>1138901</v>
      </c>
      <c r="H1697" t="s">
        <v>717</v>
      </c>
      <c r="K1697">
        <v>0</v>
      </c>
      <c r="M1697">
        <v>0</v>
      </c>
      <c r="O1697">
        <v>0</v>
      </c>
    </row>
    <row r="1698" spans="3:15" x14ac:dyDescent="0.3">
      <c r="C1698" t="s">
        <v>364</v>
      </c>
      <c r="D1698" t="s">
        <v>366</v>
      </c>
      <c r="E1698">
        <v>1150100</v>
      </c>
      <c r="H1698" t="s">
        <v>1779</v>
      </c>
      <c r="K1698">
        <v>0</v>
      </c>
      <c r="M1698">
        <v>0</v>
      </c>
      <c r="O1698">
        <v>0</v>
      </c>
    </row>
    <row r="1699" spans="3:15" x14ac:dyDescent="0.3">
      <c r="C1699" t="s">
        <v>364</v>
      </c>
      <c r="D1699" t="s">
        <v>366</v>
      </c>
      <c r="E1699">
        <v>1199999</v>
      </c>
      <c r="H1699" t="s">
        <v>891</v>
      </c>
      <c r="K1699">
        <v>0</v>
      </c>
      <c r="M1699">
        <v>0</v>
      </c>
      <c r="O1699">
        <v>0</v>
      </c>
    </row>
    <row r="1700" spans="3:15" x14ac:dyDescent="0.3">
      <c r="C1700" t="s">
        <v>364</v>
      </c>
      <c r="D1700" t="s">
        <v>366</v>
      </c>
      <c r="E1700">
        <v>2200001</v>
      </c>
      <c r="H1700" t="s">
        <v>1048</v>
      </c>
      <c r="K1700">
        <v>0</v>
      </c>
      <c r="M1700">
        <v>0</v>
      </c>
      <c r="O1700">
        <v>0</v>
      </c>
    </row>
    <row r="1701" spans="3:15" x14ac:dyDescent="0.3">
      <c r="C1701" t="s">
        <v>364</v>
      </c>
      <c r="D1701" t="s">
        <v>366</v>
      </c>
      <c r="E1701">
        <v>2200003</v>
      </c>
      <c r="H1701" t="s">
        <v>1049</v>
      </c>
      <c r="K1701">
        <v>0</v>
      </c>
      <c r="M1701">
        <v>0</v>
      </c>
      <c r="O1701">
        <v>0</v>
      </c>
    </row>
    <row r="1702" spans="3:15" x14ac:dyDescent="0.3">
      <c r="C1702" t="s">
        <v>364</v>
      </c>
      <c r="D1702" t="s">
        <v>366</v>
      </c>
      <c r="E1702">
        <v>2200005</v>
      </c>
      <c r="H1702" t="s">
        <v>1050</v>
      </c>
      <c r="K1702">
        <v>0</v>
      </c>
      <c r="M1702">
        <v>0</v>
      </c>
      <c r="O1702">
        <v>0</v>
      </c>
    </row>
    <row r="1703" spans="3:15" x14ac:dyDescent="0.3">
      <c r="C1703" t="s">
        <v>364</v>
      </c>
      <c r="D1703" t="s">
        <v>366</v>
      </c>
      <c r="E1703">
        <v>2200409</v>
      </c>
      <c r="H1703" t="s">
        <v>1780</v>
      </c>
      <c r="K1703">
        <v>0</v>
      </c>
      <c r="M1703">
        <v>0</v>
      </c>
      <c r="O1703">
        <v>0</v>
      </c>
    </row>
    <row r="1704" spans="3:15" x14ac:dyDescent="0.3">
      <c r="C1704" t="s">
        <v>364</v>
      </c>
      <c r="D1704" t="s">
        <v>366</v>
      </c>
      <c r="E1704">
        <v>3300000</v>
      </c>
      <c r="H1704" t="s">
        <v>1781</v>
      </c>
      <c r="K1704">
        <v>0</v>
      </c>
      <c r="M1704">
        <v>0</v>
      </c>
      <c r="O1704">
        <v>0</v>
      </c>
    </row>
    <row r="1705" spans="3:15" x14ac:dyDescent="0.3">
      <c r="C1705" t="s">
        <v>364</v>
      </c>
      <c r="D1705" t="s">
        <v>366</v>
      </c>
      <c r="E1705">
        <v>4400102</v>
      </c>
      <c r="H1705" t="s">
        <v>1782</v>
      </c>
      <c r="K1705">
        <v>0</v>
      </c>
      <c r="M1705">
        <v>0</v>
      </c>
      <c r="O1705">
        <v>0</v>
      </c>
    </row>
    <row r="1706" spans="3:15" x14ac:dyDescent="0.3">
      <c r="C1706" t="s">
        <v>364</v>
      </c>
      <c r="D1706" t="s">
        <v>366</v>
      </c>
      <c r="E1706">
        <v>4420401</v>
      </c>
      <c r="H1706" t="s">
        <v>775</v>
      </c>
      <c r="K1706">
        <v>0</v>
      </c>
      <c r="M1706">
        <v>0</v>
      </c>
      <c r="O1706">
        <v>0</v>
      </c>
    </row>
    <row r="1707" spans="3:15" x14ac:dyDescent="0.3">
      <c r="C1707" t="s">
        <v>364</v>
      </c>
      <c r="D1707" t="s">
        <v>366</v>
      </c>
      <c r="E1707">
        <v>5510149</v>
      </c>
      <c r="H1707" t="s">
        <v>1783</v>
      </c>
      <c r="K1707">
        <v>0</v>
      </c>
      <c r="M1707">
        <v>0</v>
      </c>
      <c r="O1707">
        <v>0</v>
      </c>
    </row>
    <row r="1708" spans="3:15" x14ac:dyDescent="0.3">
      <c r="C1708" t="s">
        <v>364</v>
      </c>
      <c r="D1708" t="s">
        <v>366</v>
      </c>
      <c r="E1708">
        <v>5510512</v>
      </c>
      <c r="H1708" t="s">
        <v>1784</v>
      </c>
      <c r="K1708">
        <v>0</v>
      </c>
      <c r="M1708">
        <v>0</v>
      </c>
      <c r="O1708">
        <v>0</v>
      </c>
    </row>
    <row r="1709" spans="3:15" x14ac:dyDescent="0.3">
      <c r="C1709" t="s">
        <v>364</v>
      </c>
      <c r="D1709" t="s">
        <v>366</v>
      </c>
      <c r="E1709">
        <v>5540056</v>
      </c>
      <c r="H1709" t="s">
        <v>1785</v>
      </c>
      <c r="K1709">
        <v>0</v>
      </c>
      <c r="M1709">
        <v>0</v>
      </c>
      <c r="O1709">
        <v>0</v>
      </c>
    </row>
    <row r="1710" spans="3:15" x14ac:dyDescent="0.3">
      <c r="C1710" t="s">
        <v>364</v>
      </c>
      <c r="D1710" t="s">
        <v>366</v>
      </c>
      <c r="E1710">
        <v>13830917</v>
      </c>
      <c r="H1710" t="s">
        <v>1786</v>
      </c>
      <c r="K1710" s="37">
        <v>84930.77</v>
      </c>
      <c r="M1710" s="37">
        <v>84930.77</v>
      </c>
      <c r="O1710">
        <v>0</v>
      </c>
    </row>
    <row r="1711" spans="3:15" x14ac:dyDescent="0.3">
      <c r="C1711" t="s">
        <v>364</v>
      </c>
      <c r="D1711" t="s">
        <v>366</v>
      </c>
      <c r="E1711">
        <v>39999903</v>
      </c>
      <c r="H1711" t="s">
        <v>1787</v>
      </c>
      <c r="K1711" s="37">
        <v>-79701075.930000007</v>
      </c>
      <c r="M1711" s="37">
        <v>-79701075.930000007</v>
      </c>
      <c r="O1711">
        <v>0</v>
      </c>
    </row>
    <row r="1712" spans="3:15" x14ac:dyDescent="0.3">
      <c r="C1712" t="s">
        <v>364</v>
      </c>
      <c r="D1712" t="s">
        <v>366</v>
      </c>
      <c r="E1712">
        <v>39999917</v>
      </c>
      <c r="H1712" t="s">
        <v>1788</v>
      </c>
      <c r="K1712" s="37">
        <v>79541145.159999996</v>
      </c>
      <c r="M1712" s="37">
        <v>79541145.159999996</v>
      </c>
      <c r="O1712">
        <v>0</v>
      </c>
    </row>
    <row r="1713" spans="3:15" x14ac:dyDescent="0.3">
      <c r="C1713" t="s">
        <v>364</v>
      </c>
      <c r="D1713" t="s">
        <v>366</v>
      </c>
      <c r="E1713">
        <v>113821117</v>
      </c>
      <c r="H1713" t="s">
        <v>1789</v>
      </c>
      <c r="K1713" s="37">
        <v>1798601.84</v>
      </c>
      <c r="M1713" s="37">
        <v>1798601.84</v>
      </c>
      <c r="O1713">
        <v>0</v>
      </c>
    </row>
    <row r="1714" spans="3:15" x14ac:dyDescent="0.3">
      <c r="C1714" t="s">
        <v>364</v>
      </c>
      <c r="D1714" t="s">
        <v>366</v>
      </c>
      <c r="E1714">
        <v>113890517</v>
      </c>
      <c r="H1714" t="s">
        <v>899</v>
      </c>
      <c r="K1714">
        <v>0</v>
      </c>
      <c r="M1714">
        <v>0</v>
      </c>
      <c r="O1714">
        <v>0</v>
      </c>
    </row>
    <row r="1715" spans="3:15" x14ac:dyDescent="0.3">
      <c r="C1715" t="s">
        <v>364</v>
      </c>
      <c r="D1715" t="s">
        <v>366</v>
      </c>
      <c r="E1715">
        <v>220040317</v>
      </c>
      <c r="H1715" t="s">
        <v>1790</v>
      </c>
      <c r="K1715" s="37">
        <v>-1798601.84</v>
      </c>
      <c r="M1715" s="37">
        <v>-1798601.84</v>
      </c>
      <c r="O1715">
        <v>0</v>
      </c>
    </row>
    <row r="1716" spans="3:15" x14ac:dyDescent="0.3">
      <c r="C1716" t="s">
        <v>364</v>
      </c>
      <c r="D1716" t="s">
        <v>366</v>
      </c>
      <c r="E1716">
        <v>221041017</v>
      </c>
      <c r="H1716" t="s">
        <v>1032</v>
      </c>
      <c r="K1716" s="37">
        <v>75000</v>
      </c>
      <c r="M1716" s="37">
        <v>75000</v>
      </c>
      <c r="O1716">
        <v>0</v>
      </c>
    </row>
    <row r="1717" spans="3:15" x14ac:dyDescent="0.3">
      <c r="C1717" t="s">
        <v>364</v>
      </c>
      <c r="D1717" t="s">
        <v>366</v>
      </c>
      <c r="E1717">
        <v>440030117</v>
      </c>
      <c r="H1717" t="s">
        <v>1791</v>
      </c>
      <c r="K1717">
        <v>0</v>
      </c>
      <c r="M1717">
        <v>0</v>
      </c>
      <c r="O1717">
        <v>0</v>
      </c>
    </row>
    <row r="1718" spans="3:15" x14ac:dyDescent="0.3">
      <c r="C1718" t="s">
        <v>364</v>
      </c>
      <c r="D1718" t="s">
        <v>366</v>
      </c>
      <c r="E1718">
        <v>440030217</v>
      </c>
      <c r="H1718" t="s">
        <v>1791</v>
      </c>
      <c r="K1718">
        <v>0</v>
      </c>
      <c r="M1718">
        <v>0</v>
      </c>
      <c r="O1718">
        <v>0</v>
      </c>
    </row>
    <row r="1719" spans="3:15" x14ac:dyDescent="0.3">
      <c r="C1719" t="s">
        <v>364</v>
      </c>
      <c r="D1719" t="s">
        <v>366</v>
      </c>
      <c r="E1719">
        <v>440030317</v>
      </c>
      <c r="H1719" t="s">
        <v>1791</v>
      </c>
      <c r="K1719">
        <v>0</v>
      </c>
      <c r="M1719">
        <v>0</v>
      </c>
      <c r="O1719">
        <v>0</v>
      </c>
    </row>
    <row r="1720" spans="3:15" x14ac:dyDescent="0.3">
      <c r="C1720" t="s">
        <v>364</v>
      </c>
      <c r="D1720" t="s">
        <v>366</v>
      </c>
      <c r="E1720">
        <v>440030417</v>
      </c>
      <c r="H1720" t="s">
        <v>1791</v>
      </c>
      <c r="K1720">
        <v>0</v>
      </c>
      <c r="M1720">
        <v>0</v>
      </c>
      <c r="O1720">
        <v>0</v>
      </c>
    </row>
    <row r="1721" spans="3:15" x14ac:dyDescent="0.3">
      <c r="C1721" t="s">
        <v>364</v>
      </c>
      <c r="D1721" t="s">
        <v>366</v>
      </c>
      <c r="E1721">
        <v>440030517</v>
      </c>
      <c r="H1721" t="s">
        <v>1791</v>
      </c>
      <c r="K1721">
        <v>0</v>
      </c>
      <c r="M1721">
        <v>0</v>
      </c>
      <c r="O1721">
        <v>0</v>
      </c>
    </row>
    <row r="1722" spans="3:15" x14ac:dyDescent="0.3">
      <c r="C1722" t="s">
        <v>364</v>
      </c>
      <c r="D1722" t="s">
        <v>366</v>
      </c>
      <c r="E1722">
        <v>441020017</v>
      </c>
      <c r="H1722" t="s">
        <v>1792</v>
      </c>
      <c r="K1722">
        <v>0</v>
      </c>
      <c r="M1722">
        <v>0</v>
      </c>
      <c r="O1722">
        <v>0</v>
      </c>
    </row>
    <row r="1723" spans="3:15" x14ac:dyDescent="0.3">
      <c r="C1723" t="s">
        <v>364</v>
      </c>
      <c r="D1723" t="s">
        <v>366</v>
      </c>
      <c r="E1723">
        <v>441020117</v>
      </c>
      <c r="H1723" t="s">
        <v>1793</v>
      </c>
      <c r="K1723">
        <v>0</v>
      </c>
      <c r="M1723">
        <v>0</v>
      </c>
      <c r="O1723">
        <v>0</v>
      </c>
    </row>
    <row r="1724" spans="3:15" x14ac:dyDescent="0.3">
      <c r="C1724" t="s">
        <v>364</v>
      </c>
      <c r="D1724" t="s">
        <v>366</v>
      </c>
      <c r="E1724">
        <v>441020217</v>
      </c>
      <c r="H1724" t="s">
        <v>1794</v>
      </c>
      <c r="K1724">
        <v>0</v>
      </c>
      <c r="M1724">
        <v>0</v>
      </c>
      <c r="O1724">
        <v>0</v>
      </c>
    </row>
    <row r="1725" spans="3:15" x14ac:dyDescent="0.3">
      <c r="C1725" t="s">
        <v>364</v>
      </c>
      <c r="D1725" t="s">
        <v>366</v>
      </c>
      <c r="E1725">
        <v>441020317</v>
      </c>
      <c r="H1725" t="s">
        <v>1795</v>
      </c>
      <c r="K1725">
        <v>0</v>
      </c>
      <c r="M1725">
        <v>0</v>
      </c>
      <c r="O1725">
        <v>0</v>
      </c>
    </row>
    <row r="1726" spans="3:15" x14ac:dyDescent="0.3">
      <c r="C1726" t="s">
        <v>364</v>
      </c>
      <c r="D1726" t="s">
        <v>366</v>
      </c>
      <c r="E1726">
        <v>441030017</v>
      </c>
      <c r="H1726" t="s">
        <v>1796</v>
      </c>
      <c r="K1726">
        <v>0</v>
      </c>
      <c r="M1726">
        <v>0</v>
      </c>
      <c r="O1726">
        <v>0</v>
      </c>
    </row>
    <row r="1727" spans="3:15" x14ac:dyDescent="0.3">
      <c r="C1727" t="s">
        <v>364</v>
      </c>
      <c r="D1727" t="s">
        <v>366</v>
      </c>
      <c r="E1727">
        <v>551010717</v>
      </c>
      <c r="H1727" t="s">
        <v>1596</v>
      </c>
      <c r="K1727">
        <v>0</v>
      </c>
      <c r="M1727">
        <v>0</v>
      </c>
      <c r="O1727">
        <v>0</v>
      </c>
    </row>
    <row r="1728" spans="3:15" x14ac:dyDescent="0.3">
      <c r="C1728" t="s">
        <v>364</v>
      </c>
      <c r="D1728" t="s">
        <v>366</v>
      </c>
      <c r="E1728">
        <v>551011017</v>
      </c>
      <c r="H1728" t="s">
        <v>1588</v>
      </c>
      <c r="K1728">
        <v>0</v>
      </c>
      <c r="M1728">
        <v>0</v>
      </c>
      <c r="O1728">
        <v>0</v>
      </c>
    </row>
    <row r="1729" spans="3:18" x14ac:dyDescent="0.3">
      <c r="C1729" t="s">
        <v>364</v>
      </c>
      <c r="D1729" t="s">
        <v>366</v>
      </c>
      <c r="E1729">
        <v>551011917</v>
      </c>
      <c r="H1729" t="s">
        <v>1673</v>
      </c>
      <c r="K1729">
        <v>0</v>
      </c>
      <c r="M1729">
        <v>0</v>
      </c>
      <c r="O1729">
        <v>0</v>
      </c>
    </row>
    <row r="1730" spans="3:18" x14ac:dyDescent="0.3">
      <c r="C1730" t="s">
        <v>364</v>
      </c>
      <c r="D1730" t="s">
        <v>366</v>
      </c>
      <c r="E1730">
        <v>551014817</v>
      </c>
      <c r="H1730" t="s">
        <v>1797</v>
      </c>
      <c r="K1730">
        <v>0</v>
      </c>
      <c r="M1730">
        <v>0</v>
      </c>
      <c r="O1730">
        <v>0</v>
      </c>
    </row>
    <row r="1731" spans="3:18" x14ac:dyDescent="0.3">
      <c r="C1731" t="s">
        <v>364</v>
      </c>
      <c r="D1731" t="s">
        <v>366</v>
      </c>
      <c r="E1731">
        <v>551020417</v>
      </c>
      <c r="H1731" t="s">
        <v>1617</v>
      </c>
      <c r="K1731">
        <v>0</v>
      </c>
      <c r="M1731">
        <v>0</v>
      </c>
      <c r="O1731">
        <v>0</v>
      </c>
    </row>
    <row r="1732" spans="3:18" x14ac:dyDescent="0.3">
      <c r="C1732" t="s">
        <v>364</v>
      </c>
      <c r="D1732" t="s">
        <v>366</v>
      </c>
      <c r="E1732">
        <v>551040717</v>
      </c>
      <c r="H1732" t="s">
        <v>1798</v>
      </c>
      <c r="K1732">
        <v>0</v>
      </c>
      <c r="M1732">
        <v>0</v>
      </c>
      <c r="O1732">
        <v>0</v>
      </c>
    </row>
    <row r="1733" spans="3:18" x14ac:dyDescent="0.3">
      <c r="C1733" t="s">
        <v>364</v>
      </c>
      <c r="D1733" t="s">
        <v>366</v>
      </c>
      <c r="E1733">
        <v>551050517</v>
      </c>
      <c r="H1733" t="s">
        <v>1799</v>
      </c>
      <c r="K1733">
        <v>0</v>
      </c>
      <c r="M1733">
        <v>0</v>
      </c>
      <c r="O1733">
        <v>0</v>
      </c>
    </row>
    <row r="1734" spans="3:18" x14ac:dyDescent="0.3">
      <c r="C1734" t="s">
        <v>364</v>
      </c>
      <c r="D1734" t="s">
        <v>366</v>
      </c>
      <c r="E1734">
        <v>551050717</v>
      </c>
      <c r="H1734" t="s">
        <v>1800</v>
      </c>
      <c r="K1734">
        <v>0</v>
      </c>
      <c r="M1734">
        <v>0</v>
      </c>
      <c r="O1734">
        <v>0</v>
      </c>
    </row>
    <row r="1735" spans="3:18" x14ac:dyDescent="0.3">
      <c r="C1735" t="s">
        <v>364</v>
      </c>
      <c r="D1735" t="s">
        <v>366</v>
      </c>
      <c r="E1735">
        <v>551051017</v>
      </c>
      <c r="H1735" t="s">
        <v>1676</v>
      </c>
      <c r="K1735">
        <v>0</v>
      </c>
      <c r="M1735">
        <v>0</v>
      </c>
      <c r="O1735">
        <v>0</v>
      </c>
    </row>
    <row r="1736" spans="3:18" x14ac:dyDescent="0.3">
      <c r="C1736" t="s">
        <v>364</v>
      </c>
      <c r="D1736" t="s">
        <v>366</v>
      </c>
      <c r="E1736">
        <v>551060017</v>
      </c>
      <c r="H1736" t="s">
        <v>1677</v>
      </c>
      <c r="K1736">
        <v>0</v>
      </c>
      <c r="M1736">
        <v>0</v>
      </c>
      <c r="O1736">
        <v>0</v>
      </c>
    </row>
    <row r="1737" spans="3:18" x14ac:dyDescent="0.3">
      <c r="C1737" t="s">
        <v>364</v>
      </c>
      <c r="D1737" t="s">
        <v>366</v>
      </c>
      <c r="E1737">
        <v>551060417</v>
      </c>
      <c r="H1737" t="s">
        <v>1641</v>
      </c>
      <c r="K1737">
        <v>0</v>
      </c>
      <c r="M1737">
        <v>0</v>
      </c>
      <c r="O1737">
        <v>0</v>
      </c>
    </row>
    <row r="1738" spans="3:18" x14ac:dyDescent="0.3">
      <c r="C1738" t="s">
        <v>364</v>
      </c>
      <c r="D1738" t="s">
        <v>366</v>
      </c>
      <c r="E1738">
        <v>551060717</v>
      </c>
      <c r="H1738" t="s">
        <v>1801</v>
      </c>
      <c r="K1738">
        <v>0</v>
      </c>
      <c r="M1738">
        <v>0</v>
      </c>
      <c r="O1738">
        <v>0</v>
      </c>
    </row>
    <row r="1739" spans="3:18" x14ac:dyDescent="0.3">
      <c r="C1739" t="s">
        <v>364</v>
      </c>
      <c r="D1739" t="s">
        <v>366</v>
      </c>
      <c r="E1739">
        <v>551060817</v>
      </c>
      <c r="H1739" t="s">
        <v>1706</v>
      </c>
      <c r="K1739">
        <v>0</v>
      </c>
      <c r="M1739">
        <v>0</v>
      </c>
      <c r="O1739">
        <v>0</v>
      </c>
    </row>
    <row r="1740" spans="3:18" x14ac:dyDescent="0.3">
      <c r="C1740" t="s">
        <v>364</v>
      </c>
      <c r="D1740" t="s">
        <v>366</v>
      </c>
      <c r="E1740">
        <v>551061017</v>
      </c>
      <c r="H1740" t="s">
        <v>1802</v>
      </c>
      <c r="K1740">
        <v>0</v>
      </c>
      <c r="M1740">
        <v>0</v>
      </c>
      <c r="O1740">
        <v>0</v>
      </c>
    </row>
    <row r="1741" spans="3:18" x14ac:dyDescent="0.3">
      <c r="C1741" t="s">
        <v>364</v>
      </c>
      <c r="D1741" t="s">
        <v>366</v>
      </c>
      <c r="E1741">
        <v>551087117</v>
      </c>
      <c r="H1741" t="s">
        <v>1670</v>
      </c>
      <c r="K1741">
        <v>0</v>
      </c>
      <c r="M1741">
        <v>0</v>
      </c>
      <c r="O1741">
        <v>0</v>
      </c>
    </row>
    <row r="1742" spans="3:18" x14ac:dyDescent="0.3">
      <c r="C1742" t="s">
        <v>364</v>
      </c>
      <c r="D1742" t="s">
        <v>366</v>
      </c>
      <c r="E1742">
        <v>551120017</v>
      </c>
      <c r="H1742" t="s">
        <v>1664</v>
      </c>
      <c r="K1742">
        <v>0</v>
      </c>
      <c r="M1742">
        <v>0</v>
      </c>
      <c r="O1742">
        <v>0</v>
      </c>
    </row>
    <row r="1743" spans="3:18" x14ac:dyDescent="0.3">
      <c r="C1743" t="s">
        <v>364</v>
      </c>
      <c r="D1743" t="s">
        <v>366</v>
      </c>
      <c r="E1743">
        <v>551120717</v>
      </c>
      <c r="H1743" t="s">
        <v>1678</v>
      </c>
      <c r="K1743">
        <v>0</v>
      </c>
      <c r="M1743">
        <v>0</v>
      </c>
      <c r="O1743">
        <v>0</v>
      </c>
    </row>
    <row r="1744" spans="3:18" x14ac:dyDescent="0.3">
      <c r="E1744" t="s">
        <v>1803</v>
      </c>
      <c r="K1744">
        <v>0</v>
      </c>
      <c r="M1744">
        <v>0</v>
      </c>
      <c r="O1744">
        <v>0</v>
      </c>
      <c r="R1744" t="s">
        <v>1763</v>
      </c>
    </row>
    <row r="1745" spans="1:18" x14ac:dyDescent="0.3">
      <c r="E1745" t="s">
        <v>1804</v>
      </c>
    </row>
    <row r="1749" spans="1:18" x14ac:dyDescent="0.3">
      <c r="A1749" t="s">
        <v>1805</v>
      </c>
    </row>
    <row r="1750" spans="1:18" x14ac:dyDescent="0.3">
      <c r="A1750" t="s">
        <v>1806</v>
      </c>
    </row>
    <row r="1752" spans="1:18" x14ac:dyDescent="0.3">
      <c r="A1752" t="s">
        <v>363</v>
      </c>
      <c r="F1752" t="s">
        <v>1807</v>
      </c>
      <c r="G1752" t="s">
        <v>365</v>
      </c>
      <c r="I1752" t="s">
        <v>366</v>
      </c>
      <c r="N1752" t="s">
        <v>367</v>
      </c>
      <c r="P1752" t="s">
        <v>60</v>
      </c>
    </row>
    <row r="1754" spans="1:18" x14ac:dyDescent="0.3">
      <c r="B1754" t="s">
        <v>368</v>
      </c>
      <c r="C1754" t="s">
        <v>369</v>
      </c>
      <c r="D1754" t="s">
        <v>370</v>
      </c>
      <c r="E1754" t="s">
        <v>371</v>
      </c>
      <c r="J1754" t="s">
        <v>372</v>
      </c>
      <c r="L1754" t="s">
        <v>373</v>
      </c>
      <c r="O1754" t="s">
        <v>374</v>
      </c>
      <c r="Q1754" t="s">
        <v>375</v>
      </c>
      <c r="R1754" t="s">
        <v>376</v>
      </c>
    </row>
    <row r="1755" spans="1:18" x14ac:dyDescent="0.3">
      <c r="B1755" t="s">
        <v>377</v>
      </c>
      <c r="C1755" t="s">
        <v>378</v>
      </c>
      <c r="D1755" t="s">
        <v>379</v>
      </c>
      <c r="J1755" t="s">
        <v>380</v>
      </c>
      <c r="L1755" t="s">
        <v>381</v>
      </c>
      <c r="O1755" t="s">
        <v>382</v>
      </c>
      <c r="Q1755" t="s">
        <v>383</v>
      </c>
      <c r="R1755" t="s">
        <v>384</v>
      </c>
    </row>
    <row r="1757" spans="1:18" x14ac:dyDescent="0.3">
      <c r="E1757" t="s">
        <v>385</v>
      </c>
    </row>
    <row r="1758" spans="1:18" x14ac:dyDescent="0.3">
      <c r="E1758" t="s">
        <v>386</v>
      </c>
    </row>
    <row r="1759" spans="1:18" x14ac:dyDescent="0.3">
      <c r="C1759" t="s">
        <v>1807</v>
      </c>
      <c r="D1759" t="s">
        <v>366</v>
      </c>
      <c r="E1759">
        <v>110300</v>
      </c>
      <c r="H1759" t="s">
        <v>1808</v>
      </c>
      <c r="K1759" s="37">
        <v>108615.54</v>
      </c>
      <c r="M1759" s="37">
        <v>128477.58</v>
      </c>
      <c r="O1759" s="37">
        <v>-19862.04</v>
      </c>
      <c r="Q1759">
        <v>-15.5</v>
      </c>
    </row>
    <row r="1760" spans="1:18" x14ac:dyDescent="0.3">
      <c r="C1760" t="s">
        <v>1807</v>
      </c>
      <c r="D1760" t="s">
        <v>366</v>
      </c>
      <c r="E1760">
        <v>110301</v>
      </c>
      <c r="H1760" t="s">
        <v>1809</v>
      </c>
      <c r="K1760" s="37">
        <v>810546.82</v>
      </c>
      <c r="M1760" s="37">
        <v>896316.22</v>
      </c>
      <c r="O1760" s="37">
        <v>-85769.4</v>
      </c>
      <c r="Q1760">
        <v>-9.6</v>
      </c>
    </row>
    <row r="1761" spans="3:18" x14ac:dyDescent="0.3">
      <c r="K1761" s="37">
        <v>919162.36</v>
      </c>
      <c r="M1761" s="37">
        <v>1024793.8</v>
      </c>
      <c r="O1761" s="37">
        <v>-105631.44</v>
      </c>
      <c r="Q1761">
        <v>-10.3</v>
      </c>
      <c r="R1761" t="s">
        <v>403</v>
      </c>
    </row>
    <row r="1762" spans="3:18" x14ac:dyDescent="0.3">
      <c r="C1762" t="s">
        <v>1807</v>
      </c>
      <c r="D1762" t="s">
        <v>366</v>
      </c>
      <c r="E1762">
        <v>110104</v>
      </c>
      <c r="H1762" t="s">
        <v>387</v>
      </c>
      <c r="K1762" s="37">
        <v>30275820.940000001</v>
      </c>
      <c r="M1762" s="37">
        <v>30275820.940000001</v>
      </c>
      <c r="O1762">
        <v>0</v>
      </c>
    </row>
    <row r="1763" spans="3:18" x14ac:dyDescent="0.3">
      <c r="C1763" t="s">
        <v>1807</v>
      </c>
      <c r="D1763" t="s">
        <v>366</v>
      </c>
      <c r="E1763">
        <v>110105</v>
      </c>
      <c r="H1763" t="s">
        <v>388</v>
      </c>
      <c r="K1763" s="37">
        <v>1323136.1399999999</v>
      </c>
      <c r="M1763" s="37">
        <v>1323136.1399999999</v>
      </c>
      <c r="O1763">
        <v>0</v>
      </c>
    </row>
    <row r="1764" spans="3:18" x14ac:dyDescent="0.3">
      <c r="C1764" t="s">
        <v>1807</v>
      </c>
      <c r="D1764" t="s">
        <v>366</v>
      </c>
      <c r="E1764">
        <v>110106</v>
      </c>
      <c r="H1764" t="s">
        <v>389</v>
      </c>
      <c r="K1764" s="37">
        <v>1377440</v>
      </c>
      <c r="M1764" s="37">
        <v>1377440</v>
      </c>
      <c r="O1764">
        <v>0</v>
      </c>
    </row>
    <row r="1765" spans="3:18" x14ac:dyDescent="0.3">
      <c r="C1765" t="s">
        <v>1807</v>
      </c>
      <c r="D1765" t="s">
        <v>366</v>
      </c>
      <c r="E1765">
        <v>110107</v>
      </c>
      <c r="H1765" t="s">
        <v>390</v>
      </c>
      <c r="K1765" s="37">
        <v>1929389.69</v>
      </c>
      <c r="M1765" s="37">
        <v>1929389.69</v>
      </c>
      <c r="O1765">
        <v>0</v>
      </c>
    </row>
    <row r="1766" spans="3:18" x14ac:dyDescent="0.3">
      <c r="C1766" t="s">
        <v>1807</v>
      </c>
      <c r="D1766" t="s">
        <v>366</v>
      </c>
      <c r="E1766">
        <v>110108</v>
      </c>
      <c r="H1766" t="s">
        <v>391</v>
      </c>
      <c r="K1766" s="37">
        <v>26937479.629999999</v>
      </c>
      <c r="M1766" s="37">
        <v>26915399.629999999</v>
      </c>
      <c r="O1766" s="37">
        <v>22080</v>
      </c>
      <c r="Q1766">
        <v>0.1</v>
      </c>
    </row>
    <row r="1767" spans="3:18" x14ac:dyDescent="0.3">
      <c r="C1767" t="s">
        <v>1807</v>
      </c>
      <c r="D1767" t="s">
        <v>366</v>
      </c>
      <c r="E1767">
        <v>110109</v>
      </c>
      <c r="H1767" t="s">
        <v>392</v>
      </c>
      <c r="K1767" s="37">
        <v>518878.38</v>
      </c>
      <c r="M1767" s="37">
        <v>518878.38</v>
      </c>
      <c r="O1767">
        <v>0</v>
      </c>
    </row>
    <row r="1768" spans="3:18" x14ac:dyDescent="0.3">
      <c r="C1768" t="s">
        <v>1807</v>
      </c>
      <c r="D1768" t="s">
        <v>366</v>
      </c>
      <c r="E1768">
        <v>110110</v>
      </c>
      <c r="H1768" t="s">
        <v>393</v>
      </c>
      <c r="K1768" s="37">
        <v>1524653.62</v>
      </c>
      <c r="M1768" s="37">
        <v>1524653.62</v>
      </c>
      <c r="O1768">
        <v>0</v>
      </c>
    </row>
    <row r="1769" spans="3:18" x14ac:dyDescent="0.3">
      <c r="C1769" t="s">
        <v>1807</v>
      </c>
      <c r="D1769" t="s">
        <v>366</v>
      </c>
      <c r="E1769">
        <v>110111</v>
      </c>
      <c r="H1769" t="s">
        <v>394</v>
      </c>
      <c r="K1769" s="37">
        <v>1390433.32</v>
      </c>
      <c r="M1769" s="37">
        <v>1161419.03</v>
      </c>
      <c r="O1769" s="37">
        <v>229014.29</v>
      </c>
      <c r="Q1769">
        <v>19.7</v>
      </c>
    </row>
    <row r="1770" spans="3:18" x14ac:dyDescent="0.3">
      <c r="C1770" t="s">
        <v>1807</v>
      </c>
      <c r="D1770" t="s">
        <v>366</v>
      </c>
      <c r="E1770">
        <v>110112</v>
      </c>
      <c r="H1770" t="s">
        <v>1810</v>
      </c>
      <c r="K1770" s="37">
        <v>9426</v>
      </c>
      <c r="M1770" s="37">
        <v>9426</v>
      </c>
      <c r="O1770">
        <v>0</v>
      </c>
    </row>
    <row r="1771" spans="3:18" x14ac:dyDescent="0.3">
      <c r="C1771" t="s">
        <v>1807</v>
      </c>
      <c r="D1771" t="s">
        <v>366</v>
      </c>
      <c r="E1771">
        <v>110113</v>
      </c>
      <c r="H1771" t="s">
        <v>1811</v>
      </c>
      <c r="K1771" s="37">
        <v>3240785.34</v>
      </c>
      <c r="M1771" s="37">
        <v>3240785.34</v>
      </c>
      <c r="O1771">
        <v>0</v>
      </c>
    </row>
    <row r="1772" spans="3:18" x14ac:dyDescent="0.3">
      <c r="C1772" t="s">
        <v>1807</v>
      </c>
      <c r="D1772" t="s">
        <v>366</v>
      </c>
      <c r="E1772">
        <v>110114</v>
      </c>
      <c r="H1772" t="s">
        <v>1812</v>
      </c>
      <c r="K1772">
        <v>0</v>
      </c>
      <c r="M1772">
        <v>0</v>
      </c>
      <c r="O1772">
        <v>0</v>
      </c>
    </row>
    <row r="1773" spans="3:18" x14ac:dyDescent="0.3">
      <c r="C1773" t="s">
        <v>1807</v>
      </c>
      <c r="D1773" t="s">
        <v>366</v>
      </c>
      <c r="E1773">
        <v>110115</v>
      </c>
      <c r="H1773" t="s">
        <v>1813</v>
      </c>
      <c r="K1773" s="37">
        <v>6607144.6900000004</v>
      </c>
      <c r="M1773" s="37">
        <v>6607144.6900000004</v>
      </c>
      <c r="O1773">
        <v>0</v>
      </c>
    </row>
    <row r="1774" spans="3:18" x14ac:dyDescent="0.3">
      <c r="C1774" t="s">
        <v>1807</v>
      </c>
      <c r="D1774" t="s">
        <v>366</v>
      </c>
      <c r="E1774">
        <v>110203</v>
      </c>
      <c r="H1774" t="s">
        <v>395</v>
      </c>
      <c r="K1774" s="37">
        <v>-28779917.73</v>
      </c>
      <c r="M1774" s="37">
        <v>-28708512.370000001</v>
      </c>
      <c r="O1774" s="37">
        <v>-71405.36</v>
      </c>
      <c r="Q1774">
        <v>-0.2</v>
      </c>
    </row>
    <row r="1775" spans="3:18" x14ac:dyDescent="0.3">
      <c r="C1775" t="s">
        <v>1807</v>
      </c>
      <c r="D1775" t="s">
        <v>366</v>
      </c>
      <c r="E1775">
        <v>110204</v>
      </c>
      <c r="H1775" t="s">
        <v>396</v>
      </c>
      <c r="K1775" s="37">
        <v>-1080430.1000000001</v>
      </c>
      <c r="M1775" s="37">
        <v>-1072871.94</v>
      </c>
      <c r="O1775" s="37">
        <v>-7558.16</v>
      </c>
      <c r="Q1775">
        <v>-0.7</v>
      </c>
    </row>
    <row r="1776" spans="3:18" x14ac:dyDescent="0.3">
      <c r="C1776" t="s">
        <v>1807</v>
      </c>
      <c r="D1776" t="s">
        <v>366</v>
      </c>
      <c r="E1776">
        <v>110205</v>
      </c>
      <c r="H1776" t="s">
        <v>397</v>
      </c>
      <c r="K1776" s="37">
        <v>-1376758</v>
      </c>
      <c r="M1776" s="37">
        <v>-1376740</v>
      </c>
      <c r="O1776">
        <v>-18</v>
      </c>
    </row>
    <row r="1777" spans="3:18" x14ac:dyDescent="0.3">
      <c r="C1777" t="s">
        <v>1807</v>
      </c>
      <c r="D1777" t="s">
        <v>366</v>
      </c>
      <c r="E1777">
        <v>110206</v>
      </c>
      <c r="H1777" t="s">
        <v>398</v>
      </c>
      <c r="K1777" s="37">
        <v>-1804718.13</v>
      </c>
      <c r="M1777" s="37">
        <v>-1801935.51</v>
      </c>
      <c r="O1777" s="37">
        <v>-2782.62</v>
      </c>
      <c r="Q1777">
        <v>-0.2</v>
      </c>
    </row>
    <row r="1778" spans="3:18" x14ac:dyDescent="0.3">
      <c r="C1778" t="s">
        <v>1807</v>
      </c>
      <c r="D1778" t="s">
        <v>366</v>
      </c>
      <c r="E1778">
        <v>110207</v>
      </c>
      <c r="H1778" t="s">
        <v>399</v>
      </c>
      <c r="K1778" s="37">
        <v>-26188557.100000001</v>
      </c>
      <c r="M1778" s="37">
        <v>-26143303.48</v>
      </c>
      <c r="O1778" s="37">
        <v>-45253.62</v>
      </c>
      <c r="Q1778">
        <v>-0.2</v>
      </c>
    </row>
    <row r="1779" spans="3:18" x14ac:dyDescent="0.3">
      <c r="C1779" t="s">
        <v>1807</v>
      </c>
      <c r="D1779" t="s">
        <v>366</v>
      </c>
      <c r="E1779">
        <v>110208</v>
      </c>
      <c r="H1779" t="s">
        <v>400</v>
      </c>
      <c r="K1779" s="37">
        <v>-515401.38</v>
      </c>
      <c r="M1779" s="37">
        <v>-515272.71</v>
      </c>
      <c r="O1779">
        <v>-128.66999999999999</v>
      </c>
    </row>
    <row r="1780" spans="3:18" x14ac:dyDescent="0.3">
      <c r="C1780" t="s">
        <v>1807</v>
      </c>
      <c r="D1780" t="s">
        <v>366</v>
      </c>
      <c r="E1780">
        <v>110209</v>
      </c>
      <c r="H1780" t="s">
        <v>401</v>
      </c>
      <c r="K1780" s="37">
        <v>-1524653.62</v>
      </c>
      <c r="M1780" s="37">
        <v>-1524653.62</v>
      </c>
      <c r="O1780">
        <v>0</v>
      </c>
    </row>
    <row r="1781" spans="3:18" x14ac:dyDescent="0.3">
      <c r="C1781" t="s">
        <v>1807</v>
      </c>
      <c r="D1781" t="s">
        <v>366</v>
      </c>
      <c r="E1781">
        <v>110210</v>
      </c>
      <c r="H1781" t="s">
        <v>1814</v>
      </c>
      <c r="K1781" s="37">
        <v>-4467.8</v>
      </c>
      <c r="M1781" s="37">
        <v>-4205.96</v>
      </c>
      <c r="O1781">
        <v>-261.83999999999997</v>
      </c>
      <c r="Q1781">
        <v>-6.2</v>
      </c>
    </row>
    <row r="1782" spans="3:18" x14ac:dyDescent="0.3">
      <c r="C1782" t="s">
        <v>1807</v>
      </c>
      <c r="D1782" t="s">
        <v>366</v>
      </c>
      <c r="E1782">
        <v>110211</v>
      </c>
      <c r="H1782" t="s">
        <v>1815</v>
      </c>
      <c r="K1782" s="37">
        <v>-1779212.81</v>
      </c>
      <c r="M1782" s="37">
        <v>-1721774.82</v>
      </c>
      <c r="O1782" s="37">
        <v>-57437.99</v>
      </c>
      <c r="Q1782">
        <v>-3.3</v>
      </c>
    </row>
    <row r="1783" spans="3:18" x14ac:dyDescent="0.3">
      <c r="C1783" t="s">
        <v>1807</v>
      </c>
      <c r="D1783" t="s">
        <v>366</v>
      </c>
      <c r="E1783">
        <v>110212</v>
      </c>
      <c r="H1783" t="s">
        <v>1816</v>
      </c>
      <c r="K1783">
        <v>0</v>
      </c>
      <c r="M1783">
        <v>0</v>
      </c>
      <c r="O1783">
        <v>0</v>
      </c>
    </row>
    <row r="1784" spans="3:18" x14ac:dyDescent="0.3">
      <c r="C1784" t="s">
        <v>1807</v>
      </c>
      <c r="D1784" t="s">
        <v>366</v>
      </c>
      <c r="E1784">
        <v>110213</v>
      </c>
      <c r="H1784" t="s">
        <v>1817</v>
      </c>
      <c r="K1784" s="37">
        <v>-3542675.57</v>
      </c>
      <c r="M1784" s="37">
        <v>-3405706.74</v>
      </c>
      <c r="O1784" s="37">
        <v>-136968.82999999999</v>
      </c>
      <c r="Q1784">
        <v>-4</v>
      </c>
    </row>
    <row r="1785" spans="3:18" x14ac:dyDescent="0.3">
      <c r="E1785" t="s">
        <v>402</v>
      </c>
      <c r="K1785" s="37">
        <v>8537795.5099999998</v>
      </c>
      <c r="M1785" s="37">
        <v>8608516.3100000005</v>
      </c>
      <c r="O1785" s="37">
        <v>-70720.800000000003</v>
      </c>
      <c r="Q1785">
        <v>-0.8</v>
      </c>
      <c r="R1785" t="s">
        <v>403</v>
      </c>
    </row>
    <row r="1787" spans="3:18" x14ac:dyDescent="0.3">
      <c r="C1787" t="s">
        <v>1807</v>
      </c>
      <c r="D1787" t="s">
        <v>366</v>
      </c>
      <c r="E1787">
        <v>120201</v>
      </c>
      <c r="H1787" t="s">
        <v>404</v>
      </c>
      <c r="K1787">
        <v>0</v>
      </c>
      <c r="M1787">
        <v>0</v>
      </c>
      <c r="O1787">
        <v>0</v>
      </c>
    </row>
    <row r="1788" spans="3:18" x14ac:dyDescent="0.3">
      <c r="E1788" t="s">
        <v>405</v>
      </c>
      <c r="K1788">
        <v>0</v>
      </c>
      <c r="M1788">
        <v>0</v>
      </c>
      <c r="O1788">
        <v>0</v>
      </c>
      <c r="R1788" t="s">
        <v>403</v>
      </c>
    </row>
    <row r="1790" spans="3:18" x14ac:dyDescent="0.3">
      <c r="C1790" t="s">
        <v>1807</v>
      </c>
      <c r="D1790" t="s">
        <v>366</v>
      </c>
      <c r="E1790">
        <v>110101</v>
      </c>
      <c r="H1790" t="s">
        <v>406</v>
      </c>
      <c r="K1790" s="37">
        <v>30400000</v>
      </c>
      <c r="M1790" s="37">
        <v>30400000</v>
      </c>
      <c r="O1790">
        <v>0</v>
      </c>
    </row>
    <row r="1791" spans="3:18" x14ac:dyDescent="0.3">
      <c r="C1791" t="s">
        <v>1807</v>
      </c>
      <c r="D1791" t="s">
        <v>366</v>
      </c>
      <c r="E1791">
        <v>110102</v>
      </c>
      <c r="H1791" t="s">
        <v>407</v>
      </c>
      <c r="K1791">
        <v>0</v>
      </c>
      <c r="M1791">
        <v>0</v>
      </c>
      <c r="O1791">
        <v>0</v>
      </c>
    </row>
    <row r="1792" spans="3:18" x14ac:dyDescent="0.3">
      <c r="C1792" t="s">
        <v>1807</v>
      </c>
      <c r="D1792" t="s">
        <v>366</v>
      </c>
      <c r="E1792">
        <v>110103</v>
      </c>
      <c r="H1792" t="s">
        <v>408</v>
      </c>
      <c r="K1792" s="37">
        <v>33900000</v>
      </c>
      <c r="M1792" s="37">
        <v>33900000</v>
      </c>
      <c r="O1792">
        <v>0</v>
      </c>
    </row>
    <row r="1793" spans="3:18" x14ac:dyDescent="0.3">
      <c r="C1793" t="s">
        <v>1807</v>
      </c>
      <c r="D1793" t="s">
        <v>366</v>
      </c>
      <c r="E1793">
        <v>110201</v>
      </c>
      <c r="H1793" t="s">
        <v>409</v>
      </c>
      <c r="K1793">
        <v>0</v>
      </c>
      <c r="M1793">
        <v>0</v>
      </c>
      <c r="O1793">
        <v>0</v>
      </c>
    </row>
    <row r="1794" spans="3:18" x14ac:dyDescent="0.3">
      <c r="C1794" t="s">
        <v>1807</v>
      </c>
      <c r="D1794" t="s">
        <v>366</v>
      </c>
      <c r="E1794">
        <v>110202</v>
      </c>
      <c r="H1794" t="s">
        <v>410</v>
      </c>
      <c r="K1794" s="37">
        <v>-11108999.9</v>
      </c>
      <c r="M1794" s="37">
        <v>-11052499.9</v>
      </c>
      <c r="O1794" s="37">
        <v>-56500</v>
      </c>
      <c r="Q1794">
        <v>-0.5</v>
      </c>
    </row>
    <row r="1795" spans="3:18" x14ac:dyDescent="0.3">
      <c r="C1795" t="s">
        <v>1807</v>
      </c>
      <c r="D1795" t="s">
        <v>366</v>
      </c>
      <c r="E1795">
        <v>110400</v>
      </c>
      <c r="H1795" t="s">
        <v>411</v>
      </c>
      <c r="K1795" s="37">
        <v>-232975.8</v>
      </c>
      <c r="M1795" s="37">
        <v>-232975.8</v>
      </c>
      <c r="O1795">
        <v>0</v>
      </c>
    </row>
    <row r="1796" spans="3:18" x14ac:dyDescent="0.3">
      <c r="E1796" t="s">
        <v>412</v>
      </c>
      <c r="K1796" s="37">
        <v>52958024.299999997</v>
      </c>
      <c r="M1796" s="37">
        <v>53014524.299999997</v>
      </c>
      <c r="O1796" s="37">
        <v>-56500</v>
      </c>
      <c r="Q1796">
        <v>-0.1</v>
      </c>
      <c r="R1796" t="s">
        <v>403</v>
      </c>
    </row>
    <row r="1798" spans="3:18" x14ac:dyDescent="0.3">
      <c r="C1798" t="s">
        <v>1807</v>
      </c>
      <c r="D1798" t="s">
        <v>366</v>
      </c>
      <c r="E1798">
        <v>120101</v>
      </c>
      <c r="H1798" t="s">
        <v>413</v>
      </c>
      <c r="K1798" s="37">
        <v>64129064.640000001</v>
      </c>
      <c r="M1798" s="37">
        <v>64129064.640000001</v>
      </c>
      <c r="O1798">
        <v>0</v>
      </c>
    </row>
    <row r="1799" spans="3:18" x14ac:dyDescent="0.3">
      <c r="C1799" t="s">
        <v>1807</v>
      </c>
      <c r="D1799" t="s">
        <v>366</v>
      </c>
      <c r="E1799">
        <v>120102</v>
      </c>
      <c r="H1799" t="s">
        <v>1818</v>
      </c>
      <c r="K1799">
        <v>0</v>
      </c>
      <c r="M1799">
        <v>0</v>
      </c>
      <c r="O1799">
        <v>0</v>
      </c>
    </row>
    <row r="1800" spans="3:18" x14ac:dyDescent="0.3">
      <c r="C1800" t="s">
        <v>1807</v>
      </c>
      <c r="D1800" t="s">
        <v>366</v>
      </c>
      <c r="E1800">
        <v>120103</v>
      </c>
      <c r="H1800" t="s">
        <v>1819</v>
      </c>
      <c r="K1800">
        <v>0</v>
      </c>
      <c r="M1800">
        <v>0</v>
      </c>
      <c r="O1800">
        <v>0</v>
      </c>
    </row>
    <row r="1801" spans="3:18" x14ac:dyDescent="0.3">
      <c r="E1801" t="s">
        <v>414</v>
      </c>
      <c r="K1801" s="37">
        <v>64129064.640000001</v>
      </c>
      <c r="M1801" s="37">
        <v>64129064.640000001</v>
      </c>
      <c r="O1801">
        <v>0</v>
      </c>
      <c r="R1801" t="s">
        <v>403</v>
      </c>
    </row>
    <row r="1803" spans="3:18" x14ac:dyDescent="0.3">
      <c r="C1803" t="s">
        <v>1807</v>
      </c>
      <c r="D1803" t="s">
        <v>366</v>
      </c>
      <c r="E1803">
        <v>140700</v>
      </c>
      <c r="H1803" t="s">
        <v>415</v>
      </c>
      <c r="K1803">
        <v>0</v>
      </c>
      <c r="M1803">
        <v>0</v>
      </c>
      <c r="O1803">
        <v>0</v>
      </c>
    </row>
    <row r="1804" spans="3:18" x14ac:dyDescent="0.3">
      <c r="E1804" t="s">
        <v>416</v>
      </c>
      <c r="K1804">
        <v>0</v>
      </c>
      <c r="M1804">
        <v>0</v>
      </c>
      <c r="O1804">
        <v>0</v>
      </c>
      <c r="R1804" t="s">
        <v>403</v>
      </c>
    </row>
    <row r="1806" spans="3:18" x14ac:dyDescent="0.3">
      <c r="E1806" t="s">
        <v>417</v>
      </c>
    </row>
    <row r="1807" spans="3:18" x14ac:dyDescent="0.3">
      <c r="C1807" t="s">
        <v>1807</v>
      </c>
      <c r="D1807" t="s">
        <v>366</v>
      </c>
      <c r="E1807">
        <v>140200</v>
      </c>
      <c r="H1807" t="s">
        <v>418</v>
      </c>
      <c r="K1807">
        <v>0</v>
      </c>
      <c r="M1807">
        <v>0</v>
      </c>
      <c r="O1807">
        <v>0</v>
      </c>
    </row>
    <row r="1808" spans="3:18" x14ac:dyDescent="0.3">
      <c r="E1808" t="s">
        <v>419</v>
      </c>
      <c r="K1808">
        <v>0</v>
      </c>
      <c r="M1808">
        <v>0</v>
      </c>
      <c r="O1808">
        <v>0</v>
      </c>
      <c r="R1808" t="s">
        <v>420</v>
      </c>
    </row>
    <row r="1809" spans="3:18" x14ac:dyDescent="0.3">
      <c r="C1809" t="s">
        <v>1807</v>
      </c>
      <c r="D1809" t="s">
        <v>366</v>
      </c>
      <c r="E1809">
        <v>140400</v>
      </c>
      <c r="H1809" t="s">
        <v>421</v>
      </c>
      <c r="K1809">
        <v>0</v>
      </c>
      <c r="M1809">
        <v>0</v>
      </c>
      <c r="O1809">
        <v>0</v>
      </c>
    </row>
    <row r="1810" spans="3:18" x14ac:dyDescent="0.3">
      <c r="E1810" t="s">
        <v>422</v>
      </c>
      <c r="K1810">
        <v>0</v>
      </c>
      <c r="M1810">
        <v>0</v>
      </c>
      <c r="O1810">
        <v>0</v>
      </c>
      <c r="R1810" t="s">
        <v>420</v>
      </c>
    </row>
    <row r="1811" spans="3:18" x14ac:dyDescent="0.3">
      <c r="C1811" t="s">
        <v>1807</v>
      </c>
      <c r="D1811" t="s">
        <v>366</v>
      </c>
      <c r="E1811">
        <v>140100</v>
      </c>
      <c r="H1811" t="s">
        <v>423</v>
      </c>
      <c r="K1811">
        <v>0</v>
      </c>
      <c r="M1811">
        <v>0</v>
      </c>
      <c r="O1811">
        <v>0</v>
      </c>
    </row>
    <row r="1812" spans="3:18" x14ac:dyDescent="0.3">
      <c r="E1812" t="s">
        <v>424</v>
      </c>
      <c r="K1812">
        <v>0</v>
      </c>
      <c r="M1812">
        <v>0</v>
      </c>
      <c r="O1812">
        <v>0</v>
      </c>
      <c r="R1812" t="s">
        <v>420</v>
      </c>
    </row>
    <row r="1813" spans="3:18" x14ac:dyDescent="0.3">
      <c r="C1813" t="s">
        <v>1807</v>
      </c>
      <c r="D1813" t="s">
        <v>366</v>
      </c>
      <c r="E1813">
        <v>140300</v>
      </c>
      <c r="H1813" t="s">
        <v>425</v>
      </c>
      <c r="K1813">
        <v>0</v>
      </c>
      <c r="M1813">
        <v>0</v>
      </c>
      <c r="O1813">
        <v>0</v>
      </c>
    </row>
    <row r="1814" spans="3:18" x14ac:dyDescent="0.3">
      <c r="C1814" t="s">
        <v>1807</v>
      </c>
      <c r="D1814" t="s">
        <v>366</v>
      </c>
      <c r="E1814">
        <v>140301</v>
      </c>
      <c r="H1814" t="s">
        <v>426</v>
      </c>
      <c r="K1814">
        <v>0</v>
      </c>
      <c r="M1814">
        <v>0</v>
      </c>
      <c r="O1814">
        <v>0</v>
      </c>
    </row>
    <row r="1815" spans="3:18" x14ac:dyDescent="0.3">
      <c r="C1815" t="s">
        <v>1807</v>
      </c>
      <c r="D1815" t="s">
        <v>366</v>
      </c>
      <c r="E1815">
        <v>140302</v>
      </c>
      <c r="H1815" t="s">
        <v>427</v>
      </c>
      <c r="K1815">
        <v>0</v>
      </c>
      <c r="M1815">
        <v>0</v>
      </c>
      <c r="O1815">
        <v>0</v>
      </c>
    </row>
    <row r="1816" spans="3:18" x14ac:dyDescent="0.3">
      <c r="E1816" t="s">
        <v>430</v>
      </c>
      <c r="K1816">
        <v>0</v>
      </c>
      <c r="M1816">
        <v>0</v>
      </c>
      <c r="O1816">
        <v>0</v>
      </c>
      <c r="R1816" t="s">
        <v>420</v>
      </c>
    </row>
    <row r="1817" spans="3:18" x14ac:dyDescent="0.3">
      <c r="E1817" t="s">
        <v>431</v>
      </c>
    </row>
    <row r="1818" spans="3:18" x14ac:dyDescent="0.3">
      <c r="C1818" t="s">
        <v>1807</v>
      </c>
      <c r="D1818" t="s">
        <v>366</v>
      </c>
      <c r="E1818">
        <v>131790</v>
      </c>
      <c r="H1818" t="s">
        <v>1820</v>
      </c>
      <c r="K1818" s="37">
        <v>11248.58</v>
      </c>
      <c r="M1818" s="37">
        <v>11334.79</v>
      </c>
      <c r="O1818">
        <v>-86.21</v>
      </c>
      <c r="Q1818">
        <v>-0.8</v>
      </c>
    </row>
    <row r="1819" spans="3:18" x14ac:dyDescent="0.3">
      <c r="C1819" t="s">
        <v>1807</v>
      </c>
      <c r="D1819" t="s">
        <v>366</v>
      </c>
      <c r="E1819">
        <v>131791</v>
      </c>
      <c r="H1819" t="s">
        <v>1821</v>
      </c>
      <c r="K1819">
        <v>0</v>
      </c>
      <c r="M1819">
        <v>0</v>
      </c>
      <c r="O1819">
        <v>0</v>
      </c>
    </row>
    <row r="1820" spans="3:18" x14ac:dyDescent="0.3">
      <c r="C1820" t="s">
        <v>1807</v>
      </c>
      <c r="D1820" t="s">
        <v>366</v>
      </c>
      <c r="E1820">
        <v>131792</v>
      </c>
      <c r="H1820" t="s">
        <v>1822</v>
      </c>
      <c r="K1820">
        <v>0</v>
      </c>
      <c r="M1820">
        <v>0</v>
      </c>
      <c r="O1820">
        <v>0</v>
      </c>
    </row>
    <row r="1821" spans="3:18" x14ac:dyDescent="0.3">
      <c r="C1821" t="s">
        <v>1807</v>
      </c>
      <c r="D1821" t="s">
        <v>366</v>
      </c>
      <c r="E1821">
        <v>131793</v>
      </c>
      <c r="H1821" t="s">
        <v>1823</v>
      </c>
      <c r="K1821">
        <v>0</v>
      </c>
      <c r="M1821">
        <v>0</v>
      </c>
      <c r="O1821">
        <v>0</v>
      </c>
    </row>
    <row r="1822" spans="3:18" x14ac:dyDescent="0.3">
      <c r="C1822" t="s">
        <v>1807</v>
      </c>
      <c r="D1822" t="s">
        <v>366</v>
      </c>
      <c r="E1822">
        <v>131794</v>
      </c>
      <c r="H1822" t="s">
        <v>1824</v>
      </c>
      <c r="K1822">
        <v>0</v>
      </c>
      <c r="M1822">
        <v>0</v>
      </c>
      <c r="O1822">
        <v>0</v>
      </c>
    </row>
    <row r="1823" spans="3:18" x14ac:dyDescent="0.3">
      <c r="K1823" s="37">
        <v>11248.58</v>
      </c>
      <c r="M1823" s="37">
        <v>11334.79</v>
      </c>
      <c r="O1823">
        <v>-86.21</v>
      </c>
      <c r="Q1823">
        <v>-0.8</v>
      </c>
      <c r="R1823" t="s">
        <v>438</v>
      </c>
    </row>
    <row r="1824" spans="3:18" x14ac:dyDescent="0.3">
      <c r="C1824" t="s">
        <v>1807</v>
      </c>
      <c r="D1824" t="s">
        <v>366</v>
      </c>
      <c r="E1824">
        <v>131770</v>
      </c>
      <c r="H1824" t="s">
        <v>1825</v>
      </c>
      <c r="K1824" s="37">
        <v>88838.34</v>
      </c>
      <c r="M1824" s="37">
        <v>89708.12</v>
      </c>
      <c r="O1824">
        <v>-869.78</v>
      </c>
      <c r="Q1824">
        <v>-1</v>
      </c>
    </row>
    <row r="1825" spans="3:18" x14ac:dyDescent="0.3">
      <c r="C1825" t="s">
        <v>1807</v>
      </c>
      <c r="D1825" t="s">
        <v>366</v>
      </c>
      <c r="E1825">
        <v>131771</v>
      </c>
      <c r="H1825" t="s">
        <v>1826</v>
      </c>
      <c r="K1825">
        <v>0</v>
      </c>
      <c r="M1825">
        <v>0</v>
      </c>
      <c r="O1825">
        <v>0</v>
      </c>
    </row>
    <row r="1826" spans="3:18" x14ac:dyDescent="0.3">
      <c r="C1826" t="s">
        <v>1807</v>
      </c>
      <c r="D1826" t="s">
        <v>366</v>
      </c>
      <c r="E1826">
        <v>131772</v>
      </c>
      <c r="H1826" t="s">
        <v>1827</v>
      </c>
      <c r="K1826">
        <v>0</v>
      </c>
      <c r="M1826">
        <v>0</v>
      </c>
      <c r="O1826">
        <v>0</v>
      </c>
    </row>
    <row r="1827" spans="3:18" x14ac:dyDescent="0.3">
      <c r="C1827" t="s">
        <v>1807</v>
      </c>
      <c r="D1827" t="s">
        <v>366</v>
      </c>
      <c r="E1827">
        <v>131773</v>
      </c>
      <c r="H1827" t="s">
        <v>1828</v>
      </c>
      <c r="K1827">
        <v>0</v>
      </c>
      <c r="M1827">
        <v>0</v>
      </c>
      <c r="O1827">
        <v>0</v>
      </c>
    </row>
    <row r="1828" spans="3:18" x14ac:dyDescent="0.3">
      <c r="C1828" t="s">
        <v>1807</v>
      </c>
      <c r="D1828" t="s">
        <v>366</v>
      </c>
      <c r="E1828">
        <v>131774</v>
      </c>
      <c r="H1828" t="s">
        <v>1829</v>
      </c>
      <c r="K1828">
        <v>0</v>
      </c>
      <c r="M1828">
        <v>0</v>
      </c>
      <c r="O1828">
        <v>0</v>
      </c>
    </row>
    <row r="1829" spans="3:18" x14ac:dyDescent="0.3">
      <c r="K1829" s="37">
        <v>88838.34</v>
      </c>
      <c r="M1829" s="37">
        <v>89708.12</v>
      </c>
      <c r="O1829">
        <v>-869.78</v>
      </c>
      <c r="Q1829">
        <v>-1</v>
      </c>
      <c r="R1829" t="s">
        <v>438</v>
      </c>
    </row>
    <row r="1830" spans="3:18" x14ac:dyDescent="0.3">
      <c r="C1830" t="s">
        <v>1807</v>
      </c>
      <c r="D1830" t="s">
        <v>366</v>
      </c>
      <c r="E1830">
        <v>131750</v>
      </c>
      <c r="H1830" t="s">
        <v>1830</v>
      </c>
      <c r="K1830">
        <v>0</v>
      </c>
      <c r="M1830">
        <v>0</v>
      </c>
      <c r="O1830">
        <v>0</v>
      </c>
    </row>
    <row r="1831" spans="3:18" x14ac:dyDescent="0.3">
      <c r="C1831" t="s">
        <v>1807</v>
      </c>
      <c r="D1831" t="s">
        <v>366</v>
      </c>
      <c r="E1831">
        <v>131751</v>
      </c>
      <c r="H1831" t="s">
        <v>1831</v>
      </c>
      <c r="K1831">
        <v>0</v>
      </c>
      <c r="M1831">
        <v>0</v>
      </c>
      <c r="O1831">
        <v>0</v>
      </c>
    </row>
    <row r="1832" spans="3:18" x14ac:dyDescent="0.3">
      <c r="C1832" t="s">
        <v>1807</v>
      </c>
      <c r="D1832" t="s">
        <v>366</v>
      </c>
      <c r="E1832">
        <v>131752</v>
      </c>
      <c r="H1832" t="s">
        <v>1832</v>
      </c>
      <c r="K1832">
        <v>0</v>
      </c>
      <c r="M1832">
        <v>0</v>
      </c>
      <c r="O1832">
        <v>0</v>
      </c>
    </row>
    <row r="1833" spans="3:18" x14ac:dyDescent="0.3">
      <c r="C1833" t="s">
        <v>1807</v>
      </c>
      <c r="D1833" t="s">
        <v>366</v>
      </c>
      <c r="E1833">
        <v>131753</v>
      </c>
      <c r="H1833" t="s">
        <v>1833</v>
      </c>
      <c r="K1833">
        <v>0</v>
      </c>
      <c r="M1833">
        <v>0</v>
      </c>
      <c r="O1833">
        <v>0</v>
      </c>
    </row>
    <row r="1834" spans="3:18" x14ac:dyDescent="0.3">
      <c r="C1834" t="s">
        <v>1807</v>
      </c>
      <c r="D1834" t="s">
        <v>366</v>
      </c>
      <c r="E1834">
        <v>131754</v>
      </c>
      <c r="H1834" t="s">
        <v>1834</v>
      </c>
      <c r="K1834">
        <v>0</v>
      </c>
      <c r="M1834">
        <v>0</v>
      </c>
      <c r="O1834">
        <v>0</v>
      </c>
    </row>
    <row r="1835" spans="3:18" x14ac:dyDescent="0.3">
      <c r="C1835" t="s">
        <v>1807</v>
      </c>
      <c r="D1835" t="s">
        <v>366</v>
      </c>
      <c r="E1835">
        <v>131800</v>
      </c>
      <c r="H1835" t="s">
        <v>1835</v>
      </c>
      <c r="K1835" s="37">
        <v>1724799.74</v>
      </c>
      <c r="M1835" s="37">
        <v>1088820.58</v>
      </c>
      <c r="O1835" s="37">
        <v>635979.16</v>
      </c>
      <c r="Q1835">
        <v>58.4</v>
      </c>
    </row>
    <row r="1836" spans="3:18" x14ac:dyDescent="0.3">
      <c r="C1836" t="s">
        <v>1807</v>
      </c>
      <c r="D1836" t="s">
        <v>366</v>
      </c>
      <c r="E1836">
        <v>131801</v>
      </c>
      <c r="H1836" t="s">
        <v>1836</v>
      </c>
      <c r="K1836">
        <v>0</v>
      </c>
      <c r="M1836">
        <v>0</v>
      </c>
      <c r="O1836">
        <v>0</v>
      </c>
    </row>
    <row r="1837" spans="3:18" x14ac:dyDescent="0.3">
      <c r="C1837" t="s">
        <v>1807</v>
      </c>
      <c r="D1837" t="s">
        <v>366</v>
      </c>
      <c r="E1837">
        <v>131802</v>
      </c>
      <c r="H1837" t="s">
        <v>1837</v>
      </c>
      <c r="K1837">
        <v>0</v>
      </c>
      <c r="M1837">
        <v>0</v>
      </c>
      <c r="O1837">
        <v>0</v>
      </c>
    </row>
    <row r="1838" spans="3:18" x14ac:dyDescent="0.3">
      <c r="C1838" t="s">
        <v>1807</v>
      </c>
      <c r="D1838" t="s">
        <v>366</v>
      </c>
      <c r="E1838">
        <v>131803</v>
      </c>
      <c r="H1838" t="s">
        <v>1838</v>
      </c>
      <c r="K1838">
        <v>0</v>
      </c>
      <c r="M1838">
        <v>0</v>
      </c>
      <c r="O1838">
        <v>0</v>
      </c>
    </row>
    <row r="1839" spans="3:18" x14ac:dyDescent="0.3">
      <c r="C1839" t="s">
        <v>1807</v>
      </c>
      <c r="D1839" t="s">
        <v>366</v>
      </c>
      <c r="E1839">
        <v>131804</v>
      </c>
      <c r="H1839" t="s">
        <v>1839</v>
      </c>
      <c r="K1839">
        <v>0</v>
      </c>
      <c r="M1839">
        <v>0</v>
      </c>
      <c r="O1839">
        <v>0</v>
      </c>
    </row>
    <row r="1840" spans="3:18" x14ac:dyDescent="0.3">
      <c r="K1840" s="37">
        <v>1724799.74</v>
      </c>
      <c r="M1840" s="37">
        <v>1088820.58</v>
      </c>
      <c r="O1840" s="37">
        <v>635979.16</v>
      </c>
      <c r="Q1840">
        <v>58.4</v>
      </c>
      <c r="R1840" t="s">
        <v>438</v>
      </c>
    </row>
    <row r="1841" spans="3:18" x14ac:dyDescent="0.3">
      <c r="C1841" t="s">
        <v>1807</v>
      </c>
      <c r="D1841" t="s">
        <v>366</v>
      </c>
      <c r="E1841">
        <v>151003</v>
      </c>
      <c r="H1841" t="s">
        <v>1840</v>
      </c>
      <c r="K1841">
        <v>0</v>
      </c>
      <c r="M1841">
        <v>0</v>
      </c>
      <c r="O1841">
        <v>0</v>
      </c>
    </row>
    <row r="1842" spans="3:18" x14ac:dyDescent="0.3">
      <c r="K1842">
        <v>0</v>
      </c>
      <c r="M1842">
        <v>0</v>
      </c>
      <c r="O1842">
        <v>0</v>
      </c>
      <c r="R1842" t="s">
        <v>438</v>
      </c>
    </row>
    <row r="1843" spans="3:18" x14ac:dyDescent="0.3">
      <c r="C1843" t="s">
        <v>1807</v>
      </c>
      <c r="D1843" t="s">
        <v>366</v>
      </c>
      <c r="E1843">
        <v>138213</v>
      </c>
      <c r="H1843" t="s">
        <v>446</v>
      </c>
      <c r="K1843" s="37">
        <v>-3457149.41</v>
      </c>
      <c r="M1843" s="37">
        <v>-3487925.23</v>
      </c>
      <c r="O1843" s="37">
        <v>30775.82</v>
      </c>
      <c r="Q1843">
        <v>0.9</v>
      </c>
    </row>
    <row r="1844" spans="3:18" x14ac:dyDescent="0.3">
      <c r="C1844" t="s">
        <v>1807</v>
      </c>
      <c r="D1844" t="s">
        <v>366</v>
      </c>
      <c r="E1844">
        <v>138214</v>
      </c>
      <c r="H1844" t="s">
        <v>1841</v>
      </c>
      <c r="K1844">
        <v>0</v>
      </c>
      <c r="M1844">
        <v>0</v>
      </c>
      <c r="O1844">
        <v>0</v>
      </c>
    </row>
    <row r="1845" spans="3:18" x14ac:dyDescent="0.3">
      <c r="C1845" t="s">
        <v>1807</v>
      </c>
      <c r="D1845" t="s">
        <v>366</v>
      </c>
      <c r="E1845">
        <v>138215</v>
      </c>
      <c r="H1845" t="s">
        <v>1842</v>
      </c>
      <c r="K1845" s="37">
        <v>-481528.05</v>
      </c>
      <c r="M1845">
        <v>0</v>
      </c>
      <c r="O1845" s="37">
        <v>-481528.05</v>
      </c>
    </row>
    <row r="1846" spans="3:18" x14ac:dyDescent="0.3">
      <c r="C1846" t="s">
        <v>1807</v>
      </c>
      <c r="D1846" t="s">
        <v>366</v>
      </c>
      <c r="E1846">
        <v>138217</v>
      </c>
      <c r="H1846" t="s">
        <v>1843</v>
      </c>
      <c r="K1846">
        <v>0</v>
      </c>
      <c r="M1846">
        <v>0</v>
      </c>
      <c r="O1846">
        <v>0</v>
      </c>
    </row>
    <row r="1847" spans="3:18" x14ac:dyDescent="0.3">
      <c r="C1847" t="s">
        <v>1807</v>
      </c>
      <c r="D1847" t="s">
        <v>366</v>
      </c>
      <c r="E1847">
        <v>138218</v>
      </c>
      <c r="H1847" t="s">
        <v>447</v>
      </c>
      <c r="K1847">
        <v>0</v>
      </c>
      <c r="M1847">
        <v>0</v>
      </c>
      <c r="O1847">
        <v>0</v>
      </c>
    </row>
    <row r="1848" spans="3:18" x14ac:dyDescent="0.3">
      <c r="C1848" t="s">
        <v>1807</v>
      </c>
      <c r="D1848" t="s">
        <v>366</v>
      </c>
      <c r="E1848">
        <v>138219</v>
      </c>
      <c r="H1848" t="s">
        <v>1844</v>
      </c>
      <c r="K1848">
        <v>0</v>
      </c>
      <c r="M1848">
        <v>0</v>
      </c>
      <c r="O1848">
        <v>0</v>
      </c>
    </row>
    <row r="1849" spans="3:18" x14ac:dyDescent="0.3">
      <c r="C1849" t="s">
        <v>1807</v>
      </c>
      <c r="D1849" t="s">
        <v>366</v>
      </c>
      <c r="E1849">
        <v>138249</v>
      </c>
      <c r="H1849" t="s">
        <v>1845</v>
      </c>
      <c r="K1849">
        <v>0</v>
      </c>
      <c r="M1849">
        <v>0</v>
      </c>
      <c r="O1849">
        <v>0</v>
      </c>
    </row>
    <row r="1850" spans="3:18" x14ac:dyDescent="0.3">
      <c r="C1850" t="s">
        <v>1807</v>
      </c>
      <c r="D1850" t="s">
        <v>366</v>
      </c>
      <c r="E1850">
        <v>138250</v>
      </c>
      <c r="H1850" t="s">
        <v>448</v>
      </c>
      <c r="K1850" s="37">
        <v>1408.96</v>
      </c>
      <c r="M1850" s="37">
        <v>1421.29</v>
      </c>
      <c r="O1850">
        <v>-12.33</v>
      </c>
      <c r="Q1850">
        <v>-0.9</v>
      </c>
    </row>
    <row r="1851" spans="3:18" x14ac:dyDescent="0.3">
      <c r="C1851" t="s">
        <v>1807</v>
      </c>
      <c r="D1851" t="s">
        <v>366</v>
      </c>
      <c r="E1851">
        <v>138251</v>
      </c>
      <c r="H1851" t="s">
        <v>450</v>
      </c>
      <c r="K1851" s="37">
        <v>650003.65</v>
      </c>
      <c r="M1851" s="37">
        <v>832318.16</v>
      </c>
      <c r="O1851" s="37">
        <v>-182314.51</v>
      </c>
      <c r="Q1851">
        <v>-21.9</v>
      </c>
    </row>
    <row r="1852" spans="3:18" x14ac:dyDescent="0.3">
      <c r="C1852" t="s">
        <v>1807</v>
      </c>
      <c r="D1852" t="s">
        <v>366</v>
      </c>
      <c r="E1852">
        <v>138252</v>
      </c>
      <c r="H1852" t="s">
        <v>1846</v>
      </c>
      <c r="K1852">
        <v>0</v>
      </c>
      <c r="M1852">
        <v>0</v>
      </c>
      <c r="O1852">
        <v>0</v>
      </c>
    </row>
    <row r="1853" spans="3:18" x14ac:dyDescent="0.3">
      <c r="C1853" t="s">
        <v>1807</v>
      </c>
      <c r="D1853" t="s">
        <v>366</v>
      </c>
      <c r="E1853">
        <v>228250</v>
      </c>
      <c r="H1853" t="s">
        <v>451</v>
      </c>
      <c r="K1853" s="37">
        <v>-6059.56</v>
      </c>
      <c r="M1853" s="37">
        <v>-6113.17</v>
      </c>
      <c r="O1853">
        <v>53.61</v>
      </c>
      <c r="Q1853">
        <v>0.9</v>
      </c>
    </row>
    <row r="1854" spans="3:18" x14ac:dyDescent="0.3">
      <c r="C1854" t="s">
        <v>1807</v>
      </c>
      <c r="D1854" t="s">
        <v>366</v>
      </c>
      <c r="E1854">
        <v>228251</v>
      </c>
      <c r="H1854" t="s">
        <v>453</v>
      </c>
      <c r="K1854" s="37">
        <v>-422528.44</v>
      </c>
      <c r="M1854" s="37">
        <v>-416655.08</v>
      </c>
      <c r="O1854" s="37">
        <v>-5873.36</v>
      </c>
      <c r="Q1854">
        <v>-1.4</v>
      </c>
    </row>
    <row r="1855" spans="3:18" x14ac:dyDescent="0.3">
      <c r="C1855" t="s">
        <v>1807</v>
      </c>
      <c r="D1855" t="s">
        <v>366</v>
      </c>
      <c r="E1855">
        <v>228252</v>
      </c>
      <c r="H1855" t="s">
        <v>1847</v>
      </c>
      <c r="K1855">
        <v>0</v>
      </c>
      <c r="M1855">
        <v>0</v>
      </c>
      <c r="O1855">
        <v>0</v>
      </c>
    </row>
    <row r="1856" spans="3:18" x14ac:dyDescent="0.3">
      <c r="K1856" s="37">
        <v>-3715852.85</v>
      </c>
      <c r="M1856" s="37">
        <v>-3076954.03</v>
      </c>
      <c r="O1856" s="37">
        <v>-638898.81999999995</v>
      </c>
      <c r="Q1856">
        <v>-20.8</v>
      </c>
      <c r="R1856" t="s">
        <v>438</v>
      </c>
    </row>
    <row r="1857" spans="3:18" x14ac:dyDescent="0.3">
      <c r="C1857" t="s">
        <v>1807</v>
      </c>
      <c r="D1857" t="s">
        <v>366</v>
      </c>
      <c r="E1857">
        <v>2293103</v>
      </c>
      <c r="H1857" t="s">
        <v>468</v>
      </c>
      <c r="K1857">
        <v>0</v>
      </c>
      <c r="M1857">
        <v>0</v>
      </c>
      <c r="O1857">
        <v>0</v>
      </c>
    </row>
    <row r="1858" spans="3:18" x14ac:dyDescent="0.3">
      <c r="K1858">
        <v>0</v>
      </c>
      <c r="M1858">
        <v>0</v>
      </c>
      <c r="O1858">
        <v>0</v>
      </c>
      <c r="R1858" t="s">
        <v>438</v>
      </c>
    </row>
    <row r="1859" spans="3:18" x14ac:dyDescent="0.3">
      <c r="C1859" t="s">
        <v>1807</v>
      </c>
      <c r="D1859" t="s">
        <v>366</v>
      </c>
      <c r="E1859">
        <v>131660</v>
      </c>
      <c r="H1859" t="s">
        <v>469</v>
      </c>
      <c r="K1859">
        <v>0</v>
      </c>
      <c r="M1859">
        <v>0</v>
      </c>
      <c r="O1859">
        <v>0</v>
      </c>
    </row>
    <row r="1860" spans="3:18" x14ac:dyDescent="0.3">
      <c r="C1860" t="s">
        <v>1807</v>
      </c>
      <c r="D1860" t="s">
        <v>366</v>
      </c>
      <c r="E1860">
        <v>131661</v>
      </c>
      <c r="H1860" t="s">
        <v>470</v>
      </c>
      <c r="K1860">
        <v>0</v>
      </c>
      <c r="M1860">
        <v>0</v>
      </c>
      <c r="O1860">
        <v>0</v>
      </c>
    </row>
    <row r="1861" spans="3:18" x14ac:dyDescent="0.3">
      <c r="C1861" t="s">
        <v>1807</v>
      </c>
      <c r="D1861" t="s">
        <v>366</v>
      </c>
      <c r="E1861">
        <v>131662</v>
      </c>
      <c r="H1861" t="s">
        <v>471</v>
      </c>
      <c r="K1861">
        <v>0</v>
      </c>
      <c r="M1861">
        <v>0</v>
      </c>
      <c r="O1861">
        <v>0</v>
      </c>
    </row>
    <row r="1862" spans="3:18" x14ac:dyDescent="0.3">
      <c r="C1862" t="s">
        <v>1807</v>
      </c>
      <c r="D1862" t="s">
        <v>366</v>
      </c>
      <c r="E1862">
        <v>131663</v>
      </c>
      <c r="H1862" t="s">
        <v>472</v>
      </c>
      <c r="K1862">
        <v>0</v>
      </c>
      <c r="M1862">
        <v>0</v>
      </c>
      <c r="O1862">
        <v>0</v>
      </c>
    </row>
    <row r="1863" spans="3:18" x14ac:dyDescent="0.3">
      <c r="C1863" t="s">
        <v>1807</v>
      </c>
      <c r="D1863" t="s">
        <v>366</v>
      </c>
      <c r="E1863">
        <v>131664</v>
      </c>
      <c r="H1863" t="s">
        <v>473</v>
      </c>
      <c r="K1863">
        <v>0</v>
      </c>
      <c r="M1863">
        <v>0</v>
      </c>
      <c r="O1863">
        <v>0</v>
      </c>
    </row>
    <row r="1864" spans="3:18" x14ac:dyDescent="0.3">
      <c r="C1864" t="s">
        <v>1807</v>
      </c>
      <c r="D1864" t="s">
        <v>366</v>
      </c>
      <c r="E1864">
        <v>131710</v>
      </c>
      <c r="H1864" t="s">
        <v>1848</v>
      </c>
      <c r="K1864">
        <v>0</v>
      </c>
      <c r="M1864">
        <v>0</v>
      </c>
      <c r="O1864">
        <v>0</v>
      </c>
    </row>
    <row r="1865" spans="3:18" x14ac:dyDescent="0.3">
      <c r="C1865" t="s">
        <v>1807</v>
      </c>
      <c r="D1865" t="s">
        <v>366</v>
      </c>
      <c r="E1865">
        <v>131711</v>
      </c>
      <c r="H1865" t="s">
        <v>1849</v>
      </c>
      <c r="K1865">
        <v>0</v>
      </c>
      <c r="M1865">
        <v>0</v>
      </c>
      <c r="O1865">
        <v>0</v>
      </c>
    </row>
    <row r="1866" spans="3:18" x14ac:dyDescent="0.3">
      <c r="C1866" t="s">
        <v>1807</v>
      </c>
      <c r="D1866" t="s">
        <v>366</v>
      </c>
      <c r="E1866">
        <v>131712</v>
      </c>
      <c r="H1866" t="s">
        <v>1850</v>
      </c>
      <c r="K1866">
        <v>0</v>
      </c>
      <c r="M1866">
        <v>0</v>
      </c>
      <c r="O1866">
        <v>0</v>
      </c>
    </row>
    <row r="1867" spans="3:18" x14ac:dyDescent="0.3">
      <c r="C1867" t="s">
        <v>1807</v>
      </c>
      <c r="D1867" t="s">
        <v>366</v>
      </c>
      <c r="E1867">
        <v>131713</v>
      </c>
      <c r="H1867" t="s">
        <v>1851</v>
      </c>
      <c r="K1867">
        <v>0</v>
      </c>
      <c r="M1867">
        <v>0</v>
      </c>
      <c r="O1867">
        <v>0</v>
      </c>
    </row>
    <row r="1868" spans="3:18" x14ac:dyDescent="0.3">
      <c r="C1868" t="s">
        <v>1807</v>
      </c>
      <c r="D1868" t="s">
        <v>366</v>
      </c>
      <c r="E1868">
        <v>131714</v>
      </c>
      <c r="H1868" t="s">
        <v>1852</v>
      </c>
      <c r="K1868">
        <v>0</v>
      </c>
      <c r="M1868">
        <v>0</v>
      </c>
      <c r="O1868">
        <v>0</v>
      </c>
    </row>
    <row r="1869" spans="3:18" x14ac:dyDescent="0.3">
      <c r="E1869" t="s">
        <v>474</v>
      </c>
      <c r="K1869">
        <v>0</v>
      </c>
      <c r="M1869">
        <v>0</v>
      </c>
      <c r="O1869">
        <v>0</v>
      </c>
      <c r="R1869" t="s">
        <v>438</v>
      </c>
    </row>
    <row r="1870" spans="3:18" x14ac:dyDescent="0.3">
      <c r="C1870" t="s">
        <v>1807</v>
      </c>
      <c r="D1870" t="s">
        <v>366</v>
      </c>
      <c r="E1870">
        <v>131650</v>
      </c>
      <c r="H1870" t="s">
        <v>475</v>
      </c>
      <c r="K1870">
        <v>0</v>
      </c>
      <c r="M1870">
        <v>0</v>
      </c>
      <c r="O1870">
        <v>0</v>
      </c>
    </row>
    <row r="1871" spans="3:18" x14ac:dyDescent="0.3">
      <c r="C1871" t="s">
        <v>1807</v>
      </c>
      <c r="D1871" t="s">
        <v>366</v>
      </c>
      <c r="E1871">
        <v>131651</v>
      </c>
      <c r="H1871" t="s">
        <v>476</v>
      </c>
      <c r="K1871">
        <v>0</v>
      </c>
      <c r="M1871">
        <v>0</v>
      </c>
      <c r="O1871">
        <v>0</v>
      </c>
    </row>
    <row r="1872" spans="3:18" x14ac:dyDescent="0.3">
      <c r="C1872" t="s">
        <v>1807</v>
      </c>
      <c r="D1872" t="s">
        <v>366</v>
      </c>
      <c r="E1872">
        <v>131652</v>
      </c>
      <c r="H1872" t="s">
        <v>477</v>
      </c>
      <c r="K1872">
        <v>0</v>
      </c>
      <c r="M1872">
        <v>0</v>
      </c>
      <c r="O1872">
        <v>0</v>
      </c>
    </row>
    <row r="1873" spans="3:18" x14ac:dyDescent="0.3">
      <c r="C1873" t="s">
        <v>1807</v>
      </c>
      <c r="D1873" t="s">
        <v>366</v>
      </c>
      <c r="E1873">
        <v>131653</v>
      </c>
      <c r="H1873" t="s">
        <v>478</v>
      </c>
      <c r="K1873">
        <v>0</v>
      </c>
      <c r="M1873">
        <v>0</v>
      </c>
      <c r="O1873">
        <v>0</v>
      </c>
    </row>
    <row r="1874" spans="3:18" x14ac:dyDescent="0.3">
      <c r="C1874" t="s">
        <v>1807</v>
      </c>
      <c r="D1874" t="s">
        <v>366</v>
      </c>
      <c r="E1874">
        <v>131654</v>
      </c>
      <c r="H1874" t="s">
        <v>479</v>
      </c>
      <c r="K1874">
        <v>0</v>
      </c>
      <c r="M1874">
        <v>0</v>
      </c>
      <c r="O1874">
        <v>0</v>
      </c>
    </row>
    <row r="1875" spans="3:18" x14ac:dyDescent="0.3">
      <c r="C1875" t="s">
        <v>1807</v>
      </c>
      <c r="D1875" t="s">
        <v>366</v>
      </c>
      <c r="E1875">
        <v>131810</v>
      </c>
      <c r="H1875" t="s">
        <v>1853</v>
      </c>
      <c r="K1875" s="37">
        <v>4972658.47</v>
      </c>
      <c r="M1875" s="37">
        <v>3757358.34</v>
      </c>
      <c r="O1875" s="37">
        <v>1215300.1299999999</v>
      </c>
      <c r="Q1875">
        <v>32.299999999999997</v>
      </c>
    </row>
    <row r="1876" spans="3:18" x14ac:dyDescent="0.3">
      <c r="C1876" t="s">
        <v>1807</v>
      </c>
      <c r="D1876" t="s">
        <v>366</v>
      </c>
      <c r="E1876">
        <v>131811</v>
      </c>
      <c r="H1876" t="s">
        <v>1854</v>
      </c>
      <c r="K1876">
        <v>0</v>
      </c>
      <c r="M1876">
        <v>0</v>
      </c>
      <c r="O1876">
        <v>0</v>
      </c>
    </row>
    <row r="1877" spans="3:18" x14ac:dyDescent="0.3">
      <c r="C1877" t="s">
        <v>1807</v>
      </c>
      <c r="D1877" t="s">
        <v>366</v>
      </c>
      <c r="E1877">
        <v>131812</v>
      </c>
      <c r="H1877" t="s">
        <v>1855</v>
      </c>
      <c r="K1877">
        <v>0</v>
      </c>
      <c r="M1877">
        <v>0</v>
      </c>
      <c r="O1877">
        <v>0</v>
      </c>
    </row>
    <row r="1878" spans="3:18" x14ac:dyDescent="0.3">
      <c r="C1878" t="s">
        <v>1807</v>
      </c>
      <c r="D1878" t="s">
        <v>366</v>
      </c>
      <c r="E1878">
        <v>131813</v>
      </c>
      <c r="H1878" t="s">
        <v>1856</v>
      </c>
      <c r="K1878">
        <v>0</v>
      </c>
      <c r="M1878">
        <v>0</v>
      </c>
      <c r="O1878">
        <v>0</v>
      </c>
    </row>
    <row r="1879" spans="3:18" x14ac:dyDescent="0.3">
      <c r="C1879" t="s">
        <v>1807</v>
      </c>
      <c r="D1879" t="s">
        <v>366</v>
      </c>
      <c r="E1879">
        <v>131814</v>
      </c>
      <c r="H1879" t="s">
        <v>1857</v>
      </c>
      <c r="K1879">
        <v>0</v>
      </c>
      <c r="M1879">
        <v>0</v>
      </c>
      <c r="O1879">
        <v>0</v>
      </c>
    </row>
    <row r="1880" spans="3:18" x14ac:dyDescent="0.3">
      <c r="E1880" t="s">
        <v>480</v>
      </c>
      <c r="K1880" s="37">
        <v>4972658.47</v>
      </c>
      <c r="M1880" s="37">
        <v>3757358.34</v>
      </c>
      <c r="O1880" s="37">
        <v>1215300.1299999999</v>
      </c>
      <c r="Q1880">
        <v>32.299999999999997</v>
      </c>
      <c r="R1880" t="s">
        <v>438</v>
      </c>
    </row>
    <row r="1881" spans="3:18" x14ac:dyDescent="0.3">
      <c r="C1881" t="s">
        <v>1807</v>
      </c>
      <c r="D1881" t="s">
        <v>366</v>
      </c>
      <c r="E1881">
        <v>131640</v>
      </c>
      <c r="H1881" t="s">
        <v>475</v>
      </c>
      <c r="K1881">
        <v>0</v>
      </c>
      <c r="M1881">
        <v>0</v>
      </c>
      <c r="O1881">
        <v>0</v>
      </c>
    </row>
    <row r="1882" spans="3:18" x14ac:dyDescent="0.3">
      <c r="C1882" t="s">
        <v>1807</v>
      </c>
      <c r="D1882" t="s">
        <v>366</v>
      </c>
      <c r="E1882">
        <v>131641</v>
      </c>
      <c r="H1882" t="s">
        <v>481</v>
      </c>
      <c r="K1882">
        <v>0</v>
      </c>
      <c r="M1882">
        <v>0</v>
      </c>
      <c r="O1882">
        <v>0</v>
      </c>
    </row>
    <row r="1883" spans="3:18" x14ac:dyDescent="0.3">
      <c r="C1883" t="s">
        <v>1807</v>
      </c>
      <c r="D1883" t="s">
        <v>366</v>
      </c>
      <c r="E1883">
        <v>131642</v>
      </c>
      <c r="H1883" t="s">
        <v>482</v>
      </c>
      <c r="K1883">
        <v>0</v>
      </c>
      <c r="M1883">
        <v>0</v>
      </c>
      <c r="O1883">
        <v>0</v>
      </c>
    </row>
    <row r="1884" spans="3:18" x14ac:dyDescent="0.3">
      <c r="C1884" t="s">
        <v>1807</v>
      </c>
      <c r="D1884" t="s">
        <v>366</v>
      </c>
      <c r="E1884">
        <v>131643</v>
      </c>
      <c r="H1884" t="s">
        <v>483</v>
      </c>
      <c r="K1884">
        <v>0</v>
      </c>
      <c r="M1884">
        <v>0</v>
      </c>
      <c r="O1884">
        <v>0</v>
      </c>
    </row>
    <row r="1885" spans="3:18" x14ac:dyDescent="0.3">
      <c r="C1885" t="s">
        <v>1807</v>
      </c>
      <c r="D1885" t="s">
        <v>366</v>
      </c>
      <c r="E1885">
        <v>131644</v>
      </c>
      <c r="H1885" t="s">
        <v>484</v>
      </c>
      <c r="K1885">
        <v>0</v>
      </c>
      <c r="M1885">
        <v>0</v>
      </c>
      <c r="O1885">
        <v>0</v>
      </c>
    </row>
    <row r="1886" spans="3:18" x14ac:dyDescent="0.3">
      <c r="C1886" t="s">
        <v>1807</v>
      </c>
      <c r="D1886" t="s">
        <v>366</v>
      </c>
      <c r="E1886">
        <v>131730</v>
      </c>
      <c r="H1886" t="s">
        <v>1858</v>
      </c>
      <c r="K1886" s="37">
        <v>152722.23000000001</v>
      </c>
      <c r="M1886" s="37">
        <v>155919.26999999999</v>
      </c>
      <c r="O1886" s="37">
        <v>-3197.04</v>
      </c>
      <c r="Q1886">
        <v>-2.1</v>
      </c>
    </row>
    <row r="1887" spans="3:18" x14ac:dyDescent="0.3">
      <c r="C1887" t="s">
        <v>1807</v>
      </c>
      <c r="D1887" t="s">
        <v>366</v>
      </c>
      <c r="E1887">
        <v>131731</v>
      </c>
      <c r="H1887" t="s">
        <v>1859</v>
      </c>
      <c r="K1887">
        <v>0</v>
      </c>
      <c r="M1887">
        <v>0</v>
      </c>
      <c r="O1887">
        <v>0</v>
      </c>
    </row>
    <row r="1888" spans="3:18" x14ac:dyDescent="0.3">
      <c r="C1888" t="s">
        <v>1807</v>
      </c>
      <c r="D1888" t="s">
        <v>366</v>
      </c>
      <c r="E1888">
        <v>131732</v>
      </c>
      <c r="H1888" t="s">
        <v>1860</v>
      </c>
      <c r="K1888">
        <v>0</v>
      </c>
      <c r="M1888">
        <v>0</v>
      </c>
      <c r="O1888">
        <v>0</v>
      </c>
    </row>
    <row r="1889" spans="3:18" x14ac:dyDescent="0.3">
      <c r="C1889" t="s">
        <v>1807</v>
      </c>
      <c r="D1889" t="s">
        <v>366</v>
      </c>
      <c r="E1889">
        <v>131733</v>
      </c>
      <c r="H1889" t="s">
        <v>1856</v>
      </c>
      <c r="K1889">
        <v>0</v>
      </c>
      <c r="M1889">
        <v>0</v>
      </c>
      <c r="O1889">
        <v>0</v>
      </c>
    </row>
    <row r="1890" spans="3:18" x14ac:dyDescent="0.3">
      <c r="C1890" t="s">
        <v>1807</v>
      </c>
      <c r="D1890" t="s">
        <v>366</v>
      </c>
      <c r="E1890">
        <v>131734</v>
      </c>
      <c r="H1890" t="s">
        <v>1861</v>
      </c>
      <c r="K1890">
        <v>0</v>
      </c>
      <c r="M1890">
        <v>0</v>
      </c>
      <c r="O1890">
        <v>0</v>
      </c>
    </row>
    <row r="1891" spans="3:18" x14ac:dyDescent="0.3">
      <c r="E1891" t="s">
        <v>485</v>
      </c>
      <c r="K1891" s="37">
        <v>152722.23000000001</v>
      </c>
      <c r="M1891" s="37">
        <v>155919.26999999999</v>
      </c>
      <c r="O1891" s="37">
        <v>-3197.04</v>
      </c>
      <c r="Q1891">
        <v>-2.1</v>
      </c>
      <c r="R1891" t="s">
        <v>438</v>
      </c>
    </row>
    <row r="1892" spans="3:18" x14ac:dyDescent="0.3">
      <c r="C1892" t="s">
        <v>1807</v>
      </c>
      <c r="D1892" t="s">
        <v>366</v>
      </c>
      <c r="E1892">
        <v>131400</v>
      </c>
      <c r="H1892" t="s">
        <v>486</v>
      </c>
      <c r="K1892">
        <v>0</v>
      </c>
      <c r="M1892">
        <v>0</v>
      </c>
      <c r="O1892">
        <v>0</v>
      </c>
    </row>
    <row r="1893" spans="3:18" x14ac:dyDescent="0.3">
      <c r="C1893" t="s">
        <v>1807</v>
      </c>
      <c r="D1893" t="s">
        <v>366</v>
      </c>
      <c r="E1893">
        <v>131401</v>
      </c>
      <c r="H1893" t="s">
        <v>487</v>
      </c>
      <c r="K1893">
        <v>0</v>
      </c>
      <c r="M1893">
        <v>0</v>
      </c>
      <c r="O1893">
        <v>0</v>
      </c>
    </row>
    <row r="1894" spans="3:18" x14ac:dyDescent="0.3">
      <c r="C1894" t="s">
        <v>1807</v>
      </c>
      <c r="D1894" t="s">
        <v>366</v>
      </c>
      <c r="E1894">
        <v>131402</v>
      </c>
      <c r="H1894" t="s">
        <v>488</v>
      </c>
      <c r="K1894">
        <v>0</v>
      </c>
      <c r="M1894">
        <v>0</v>
      </c>
      <c r="O1894">
        <v>0</v>
      </c>
    </row>
    <row r="1895" spans="3:18" x14ac:dyDescent="0.3">
      <c r="C1895" t="s">
        <v>1807</v>
      </c>
      <c r="D1895" t="s">
        <v>366</v>
      </c>
      <c r="E1895">
        <v>131404</v>
      </c>
      <c r="H1895" t="s">
        <v>489</v>
      </c>
      <c r="K1895">
        <v>0</v>
      </c>
      <c r="M1895">
        <v>0</v>
      </c>
      <c r="O1895">
        <v>0</v>
      </c>
    </row>
    <row r="1896" spans="3:18" x14ac:dyDescent="0.3">
      <c r="C1896" t="s">
        <v>1807</v>
      </c>
      <c r="D1896" t="s">
        <v>366</v>
      </c>
      <c r="E1896">
        <v>131410</v>
      </c>
      <c r="H1896" t="s">
        <v>486</v>
      </c>
      <c r="K1896">
        <v>0</v>
      </c>
      <c r="M1896">
        <v>0</v>
      </c>
      <c r="O1896">
        <v>0</v>
      </c>
    </row>
    <row r="1897" spans="3:18" x14ac:dyDescent="0.3">
      <c r="C1897" t="s">
        <v>1807</v>
      </c>
      <c r="D1897" t="s">
        <v>366</v>
      </c>
      <c r="E1897">
        <v>131411</v>
      </c>
      <c r="H1897" t="s">
        <v>487</v>
      </c>
      <c r="K1897">
        <v>0</v>
      </c>
      <c r="M1897">
        <v>0</v>
      </c>
      <c r="O1897">
        <v>0</v>
      </c>
    </row>
    <row r="1898" spans="3:18" x14ac:dyDescent="0.3">
      <c r="C1898" t="s">
        <v>1807</v>
      </c>
      <c r="D1898" t="s">
        <v>366</v>
      </c>
      <c r="E1898">
        <v>131412</v>
      </c>
      <c r="H1898" t="s">
        <v>488</v>
      </c>
      <c r="K1898">
        <v>0</v>
      </c>
      <c r="M1898">
        <v>0</v>
      </c>
      <c r="O1898">
        <v>0</v>
      </c>
    </row>
    <row r="1899" spans="3:18" x14ac:dyDescent="0.3">
      <c r="C1899" t="s">
        <v>1807</v>
      </c>
      <c r="D1899" t="s">
        <v>366</v>
      </c>
      <c r="E1899">
        <v>131413</v>
      </c>
      <c r="H1899" t="s">
        <v>490</v>
      </c>
      <c r="K1899">
        <v>0</v>
      </c>
      <c r="M1899">
        <v>0</v>
      </c>
      <c r="O1899">
        <v>0</v>
      </c>
    </row>
    <row r="1900" spans="3:18" x14ac:dyDescent="0.3">
      <c r="C1900" t="s">
        <v>1807</v>
      </c>
      <c r="D1900" t="s">
        <v>366</v>
      </c>
      <c r="E1900">
        <v>131414</v>
      </c>
      <c r="H1900" t="s">
        <v>489</v>
      </c>
      <c r="K1900">
        <v>0</v>
      </c>
      <c r="M1900">
        <v>0</v>
      </c>
      <c r="O1900">
        <v>0</v>
      </c>
    </row>
    <row r="1901" spans="3:18" x14ac:dyDescent="0.3">
      <c r="C1901" t="s">
        <v>1807</v>
      </c>
      <c r="D1901" t="s">
        <v>366</v>
      </c>
      <c r="E1901">
        <v>131600</v>
      </c>
      <c r="H1901" t="s">
        <v>475</v>
      </c>
      <c r="K1901">
        <v>0</v>
      </c>
      <c r="M1901">
        <v>0</v>
      </c>
      <c r="O1901">
        <v>0</v>
      </c>
    </row>
    <row r="1902" spans="3:18" x14ac:dyDescent="0.3">
      <c r="C1902" t="s">
        <v>1807</v>
      </c>
      <c r="D1902" t="s">
        <v>366</v>
      </c>
      <c r="E1902">
        <v>131601</v>
      </c>
      <c r="H1902" t="s">
        <v>491</v>
      </c>
      <c r="K1902">
        <v>0</v>
      </c>
      <c r="M1902">
        <v>0</v>
      </c>
      <c r="O1902">
        <v>0</v>
      </c>
    </row>
    <row r="1903" spans="3:18" x14ac:dyDescent="0.3">
      <c r="C1903" t="s">
        <v>1807</v>
      </c>
      <c r="D1903" t="s">
        <v>366</v>
      </c>
      <c r="E1903">
        <v>131602</v>
      </c>
      <c r="H1903" t="s">
        <v>492</v>
      </c>
      <c r="K1903">
        <v>0</v>
      </c>
      <c r="M1903">
        <v>0</v>
      </c>
      <c r="O1903">
        <v>0</v>
      </c>
    </row>
    <row r="1904" spans="3:18" x14ac:dyDescent="0.3">
      <c r="C1904" t="s">
        <v>1807</v>
      </c>
      <c r="D1904" t="s">
        <v>366</v>
      </c>
      <c r="E1904">
        <v>131603</v>
      </c>
      <c r="H1904" t="s">
        <v>493</v>
      </c>
      <c r="K1904">
        <v>0</v>
      </c>
      <c r="M1904">
        <v>0</v>
      </c>
      <c r="O1904">
        <v>0</v>
      </c>
    </row>
    <row r="1905" spans="3:17" x14ac:dyDescent="0.3">
      <c r="C1905" t="s">
        <v>1807</v>
      </c>
      <c r="D1905" t="s">
        <v>366</v>
      </c>
      <c r="E1905">
        <v>131604</v>
      </c>
      <c r="H1905" t="s">
        <v>494</v>
      </c>
      <c r="K1905">
        <v>0</v>
      </c>
      <c r="M1905">
        <v>0</v>
      </c>
      <c r="O1905">
        <v>0</v>
      </c>
    </row>
    <row r="1906" spans="3:17" x14ac:dyDescent="0.3">
      <c r="C1906" t="s">
        <v>1807</v>
      </c>
      <c r="D1906" t="s">
        <v>366</v>
      </c>
      <c r="E1906">
        <v>131610</v>
      </c>
      <c r="H1906" t="s">
        <v>475</v>
      </c>
      <c r="K1906">
        <v>0</v>
      </c>
      <c r="M1906">
        <v>0</v>
      </c>
      <c r="O1906">
        <v>0</v>
      </c>
    </row>
    <row r="1907" spans="3:17" x14ac:dyDescent="0.3">
      <c r="C1907" t="s">
        <v>1807</v>
      </c>
      <c r="D1907" t="s">
        <v>366</v>
      </c>
      <c r="E1907">
        <v>131611</v>
      </c>
      <c r="H1907" t="s">
        <v>475</v>
      </c>
      <c r="K1907">
        <v>0</v>
      </c>
      <c r="M1907">
        <v>0</v>
      </c>
      <c r="O1907">
        <v>0</v>
      </c>
    </row>
    <row r="1908" spans="3:17" x14ac:dyDescent="0.3">
      <c r="C1908" t="s">
        <v>1807</v>
      </c>
      <c r="D1908" t="s">
        <v>366</v>
      </c>
      <c r="E1908">
        <v>131612</v>
      </c>
      <c r="H1908" t="s">
        <v>495</v>
      </c>
      <c r="K1908">
        <v>0</v>
      </c>
      <c r="M1908">
        <v>0</v>
      </c>
      <c r="O1908">
        <v>0</v>
      </c>
    </row>
    <row r="1909" spans="3:17" x14ac:dyDescent="0.3">
      <c r="C1909" t="s">
        <v>1807</v>
      </c>
      <c r="D1909" t="s">
        <v>366</v>
      </c>
      <c r="E1909">
        <v>131613</v>
      </c>
      <c r="H1909" t="s">
        <v>496</v>
      </c>
      <c r="K1909">
        <v>0</v>
      </c>
      <c r="M1909">
        <v>0</v>
      </c>
      <c r="O1909">
        <v>0</v>
      </c>
    </row>
    <row r="1910" spans="3:17" x14ac:dyDescent="0.3">
      <c r="C1910" t="s">
        <v>1807</v>
      </c>
      <c r="D1910" t="s">
        <v>366</v>
      </c>
      <c r="E1910">
        <v>131614</v>
      </c>
      <c r="H1910" t="s">
        <v>497</v>
      </c>
      <c r="K1910">
        <v>0</v>
      </c>
      <c r="M1910">
        <v>0</v>
      </c>
      <c r="O1910">
        <v>0</v>
      </c>
    </row>
    <row r="1911" spans="3:17" x14ac:dyDescent="0.3">
      <c r="C1911" t="s">
        <v>1807</v>
      </c>
      <c r="D1911" t="s">
        <v>366</v>
      </c>
      <c r="E1911">
        <v>131615</v>
      </c>
      <c r="H1911" t="s">
        <v>498</v>
      </c>
      <c r="K1911">
        <v>0</v>
      </c>
      <c r="M1911">
        <v>0</v>
      </c>
      <c r="O1911">
        <v>0</v>
      </c>
    </row>
    <row r="1912" spans="3:17" x14ac:dyDescent="0.3">
      <c r="C1912" t="s">
        <v>1807</v>
      </c>
      <c r="D1912" t="s">
        <v>366</v>
      </c>
      <c r="E1912">
        <v>131760</v>
      </c>
      <c r="H1912" t="s">
        <v>1862</v>
      </c>
      <c r="K1912" s="37">
        <v>1385792.87</v>
      </c>
      <c r="M1912" s="37">
        <v>1349863.45</v>
      </c>
      <c r="O1912" s="37">
        <v>35929.42</v>
      </c>
      <c r="Q1912">
        <v>2.7</v>
      </c>
    </row>
    <row r="1913" spans="3:17" x14ac:dyDescent="0.3">
      <c r="C1913" t="s">
        <v>1807</v>
      </c>
      <c r="D1913" t="s">
        <v>366</v>
      </c>
      <c r="E1913">
        <v>131761</v>
      </c>
      <c r="H1913" t="s">
        <v>1863</v>
      </c>
      <c r="K1913">
        <v>0</v>
      </c>
      <c r="M1913">
        <v>0</v>
      </c>
      <c r="O1913">
        <v>0</v>
      </c>
    </row>
    <row r="1914" spans="3:17" x14ac:dyDescent="0.3">
      <c r="C1914" t="s">
        <v>1807</v>
      </c>
      <c r="D1914" t="s">
        <v>366</v>
      </c>
      <c r="E1914">
        <v>131762</v>
      </c>
      <c r="H1914" t="s">
        <v>1864</v>
      </c>
      <c r="K1914">
        <v>0</v>
      </c>
      <c r="M1914">
        <v>0</v>
      </c>
      <c r="O1914">
        <v>0</v>
      </c>
    </row>
    <row r="1915" spans="3:17" x14ac:dyDescent="0.3">
      <c r="C1915" t="s">
        <v>1807</v>
      </c>
      <c r="D1915" t="s">
        <v>366</v>
      </c>
      <c r="E1915">
        <v>131763</v>
      </c>
      <c r="H1915" t="s">
        <v>1865</v>
      </c>
      <c r="K1915">
        <v>0</v>
      </c>
      <c r="M1915">
        <v>0</v>
      </c>
      <c r="O1915">
        <v>0</v>
      </c>
    </row>
    <row r="1916" spans="3:17" x14ac:dyDescent="0.3">
      <c r="C1916" t="s">
        <v>1807</v>
      </c>
      <c r="D1916" t="s">
        <v>366</v>
      </c>
      <c r="E1916">
        <v>131764</v>
      </c>
      <c r="H1916" t="s">
        <v>1866</v>
      </c>
      <c r="K1916">
        <v>0</v>
      </c>
      <c r="M1916">
        <v>0</v>
      </c>
      <c r="O1916">
        <v>0</v>
      </c>
    </row>
    <row r="1917" spans="3:17" x14ac:dyDescent="0.3">
      <c r="C1917" t="s">
        <v>1807</v>
      </c>
      <c r="D1917" t="s">
        <v>366</v>
      </c>
      <c r="E1917">
        <v>131820</v>
      </c>
      <c r="H1917" t="s">
        <v>1867</v>
      </c>
      <c r="K1917" s="37">
        <v>2514526.58</v>
      </c>
      <c r="M1917" s="37">
        <v>1907641.18</v>
      </c>
      <c r="O1917" s="37">
        <v>606885.4</v>
      </c>
      <c r="Q1917">
        <v>31.8</v>
      </c>
    </row>
    <row r="1918" spans="3:17" x14ac:dyDescent="0.3">
      <c r="C1918" t="s">
        <v>1807</v>
      </c>
      <c r="D1918" t="s">
        <v>366</v>
      </c>
      <c r="E1918">
        <v>131821</v>
      </c>
      <c r="H1918" t="s">
        <v>1868</v>
      </c>
      <c r="K1918">
        <v>0</v>
      </c>
      <c r="M1918">
        <v>0</v>
      </c>
      <c r="O1918">
        <v>0</v>
      </c>
    </row>
    <row r="1919" spans="3:17" x14ac:dyDescent="0.3">
      <c r="C1919" t="s">
        <v>1807</v>
      </c>
      <c r="D1919" t="s">
        <v>366</v>
      </c>
      <c r="E1919">
        <v>131822</v>
      </c>
      <c r="H1919" t="s">
        <v>1855</v>
      </c>
      <c r="K1919">
        <v>0</v>
      </c>
      <c r="M1919">
        <v>0</v>
      </c>
      <c r="O1919">
        <v>0</v>
      </c>
    </row>
    <row r="1920" spans="3:17" x14ac:dyDescent="0.3">
      <c r="C1920" t="s">
        <v>1807</v>
      </c>
      <c r="D1920" t="s">
        <v>366</v>
      </c>
      <c r="E1920">
        <v>131823</v>
      </c>
      <c r="H1920" t="s">
        <v>1856</v>
      </c>
      <c r="K1920">
        <v>0</v>
      </c>
      <c r="M1920">
        <v>0</v>
      </c>
      <c r="O1920">
        <v>0</v>
      </c>
    </row>
    <row r="1921" spans="3:18" x14ac:dyDescent="0.3">
      <c r="C1921" t="s">
        <v>1807</v>
      </c>
      <c r="D1921" t="s">
        <v>366</v>
      </c>
      <c r="E1921">
        <v>131824</v>
      </c>
      <c r="H1921" t="s">
        <v>1869</v>
      </c>
      <c r="K1921">
        <v>0</v>
      </c>
      <c r="M1921">
        <v>0</v>
      </c>
      <c r="O1921">
        <v>0</v>
      </c>
    </row>
    <row r="1922" spans="3:18" x14ac:dyDescent="0.3">
      <c r="E1922" t="s">
        <v>499</v>
      </c>
      <c r="K1922" s="37">
        <v>3900319.45</v>
      </c>
      <c r="M1922" s="37">
        <v>3257504.63</v>
      </c>
      <c r="O1922" s="37">
        <v>642814.81999999995</v>
      </c>
      <c r="Q1922">
        <v>19.7</v>
      </c>
      <c r="R1922" t="s">
        <v>438</v>
      </c>
    </row>
    <row r="1923" spans="3:18" x14ac:dyDescent="0.3">
      <c r="C1923" t="s">
        <v>1807</v>
      </c>
      <c r="D1923" t="s">
        <v>366</v>
      </c>
      <c r="E1923">
        <v>131620</v>
      </c>
      <c r="H1923" t="s">
        <v>475</v>
      </c>
      <c r="K1923">
        <v>0</v>
      </c>
      <c r="M1923">
        <v>0</v>
      </c>
      <c r="O1923">
        <v>0</v>
      </c>
    </row>
    <row r="1924" spans="3:18" x14ac:dyDescent="0.3">
      <c r="C1924" t="s">
        <v>1807</v>
      </c>
      <c r="D1924" t="s">
        <v>366</v>
      </c>
      <c r="E1924">
        <v>131630</v>
      </c>
      <c r="H1924" t="s">
        <v>475</v>
      </c>
      <c r="K1924">
        <v>0</v>
      </c>
      <c r="M1924">
        <v>0</v>
      </c>
      <c r="O1924">
        <v>0</v>
      </c>
    </row>
    <row r="1925" spans="3:18" x14ac:dyDescent="0.3">
      <c r="C1925" t="s">
        <v>1807</v>
      </c>
      <c r="D1925" t="s">
        <v>366</v>
      </c>
      <c r="E1925">
        <v>131631</v>
      </c>
      <c r="H1925" t="s">
        <v>500</v>
      </c>
      <c r="K1925">
        <v>0</v>
      </c>
      <c r="M1925">
        <v>0</v>
      </c>
      <c r="O1925">
        <v>0</v>
      </c>
    </row>
    <row r="1926" spans="3:18" x14ac:dyDescent="0.3">
      <c r="C1926" t="s">
        <v>1807</v>
      </c>
      <c r="D1926" t="s">
        <v>366</v>
      </c>
      <c r="E1926">
        <v>131632</v>
      </c>
      <c r="H1926" t="s">
        <v>501</v>
      </c>
      <c r="K1926">
        <v>0</v>
      </c>
      <c r="M1926">
        <v>0</v>
      </c>
      <c r="O1926">
        <v>0</v>
      </c>
    </row>
    <row r="1927" spans="3:18" x14ac:dyDescent="0.3">
      <c r="C1927" t="s">
        <v>1807</v>
      </c>
      <c r="D1927" t="s">
        <v>366</v>
      </c>
      <c r="E1927">
        <v>131633</v>
      </c>
      <c r="H1927" t="s">
        <v>502</v>
      </c>
      <c r="K1927">
        <v>0</v>
      </c>
      <c r="M1927">
        <v>0</v>
      </c>
      <c r="O1927">
        <v>0</v>
      </c>
    </row>
    <row r="1928" spans="3:18" x14ac:dyDescent="0.3">
      <c r="C1928" t="s">
        <v>1807</v>
      </c>
      <c r="D1928" t="s">
        <v>366</v>
      </c>
      <c r="E1928">
        <v>131634</v>
      </c>
      <c r="H1928" t="s">
        <v>503</v>
      </c>
      <c r="K1928">
        <v>0</v>
      </c>
      <c r="M1928">
        <v>0</v>
      </c>
      <c r="O1928">
        <v>0</v>
      </c>
    </row>
    <row r="1929" spans="3:18" x14ac:dyDescent="0.3">
      <c r="C1929" t="s">
        <v>1807</v>
      </c>
      <c r="D1929" t="s">
        <v>366</v>
      </c>
      <c r="E1929">
        <v>131720</v>
      </c>
      <c r="H1929" t="s">
        <v>1870</v>
      </c>
      <c r="K1929">
        <v>0</v>
      </c>
      <c r="M1929">
        <v>0</v>
      </c>
      <c r="O1929">
        <v>0</v>
      </c>
    </row>
    <row r="1930" spans="3:18" x14ac:dyDescent="0.3">
      <c r="C1930" t="s">
        <v>1807</v>
      </c>
      <c r="D1930" t="s">
        <v>366</v>
      </c>
      <c r="E1930">
        <v>131721</v>
      </c>
      <c r="H1930" t="s">
        <v>1871</v>
      </c>
      <c r="K1930">
        <v>0</v>
      </c>
      <c r="M1930">
        <v>0</v>
      </c>
      <c r="O1930">
        <v>0</v>
      </c>
    </row>
    <row r="1931" spans="3:18" x14ac:dyDescent="0.3">
      <c r="C1931" t="s">
        <v>1807</v>
      </c>
      <c r="D1931" t="s">
        <v>366</v>
      </c>
      <c r="E1931">
        <v>131722</v>
      </c>
      <c r="H1931" t="s">
        <v>1872</v>
      </c>
      <c r="K1931">
        <v>0</v>
      </c>
      <c r="M1931">
        <v>0</v>
      </c>
      <c r="O1931">
        <v>0</v>
      </c>
    </row>
    <row r="1932" spans="3:18" x14ac:dyDescent="0.3">
      <c r="C1932" t="s">
        <v>1807</v>
      </c>
      <c r="D1932" t="s">
        <v>366</v>
      </c>
      <c r="E1932">
        <v>131723</v>
      </c>
      <c r="H1932" t="s">
        <v>1873</v>
      </c>
      <c r="K1932">
        <v>0</v>
      </c>
      <c r="M1932">
        <v>0</v>
      </c>
      <c r="O1932">
        <v>0</v>
      </c>
    </row>
    <row r="1933" spans="3:18" x14ac:dyDescent="0.3">
      <c r="C1933" t="s">
        <v>1807</v>
      </c>
      <c r="D1933" t="s">
        <v>366</v>
      </c>
      <c r="E1933">
        <v>131724</v>
      </c>
      <c r="H1933" t="s">
        <v>1874</v>
      </c>
      <c r="K1933">
        <v>0</v>
      </c>
      <c r="M1933">
        <v>0</v>
      </c>
      <c r="O1933">
        <v>0</v>
      </c>
    </row>
    <row r="1934" spans="3:18" x14ac:dyDescent="0.3">
      <c r="E1934" t="s">
        <v>504</v>
      </c>
      <c r="K1934">
        <v>0</v>
      </c>
      <c r="M1934">
        <v>0</v>
      </c>
      <c r="O1934">
        <v>0</v>
      </c>
      <c r="R1934" t="s">
        <v>438</v>
      </c>
    </row>
    <row r="1935" spans="3:18" x14ac:dyDescent="0.3">
      <c r="C1935" t="s">
        <v>1807</v>
      </c>
      <c r="D1935" t="s">
        <v>366</v>
      </c>
      <c r="E1935">
        <v>130100</v>
      </c>
      <c r="H1935" t="s">
        <v>505</v>
      </c>
      <c r="K1935" s="37">
        <v>12243960.810000001</v>
      </c>
      <c r="M1935" s="37">
        <v>12063895.4</v>
      </c>
      <c r="O1935" s="37">
        <v>180065.41</v>
      </c>
      <c r="Q1935">
        <v>1.5</v>
      </c>
    </row>
    <row r="1936" spans="3:18" x14ac:dyDescent="0.3">
      <c r="C1936" t="s">
        <v>1807</v>
      </c>
      <c r="D1936" t="s">
        <v>366</v>
      </c>
      <c r="E1936">
        <v>130101</v>
      </c>
      <c r="H1936" t="s">
        <v>506</v>
      </c>
      <c r="K1936">
        <v>0</v>
      </c>
      <c r="M1936">
        <v>0</v>
      </c>
      <c r="O1936">
        <v>0</v>
      </c>
    </row>
    <row r="1937" spans="3:17" x14ac:dyDescent="0.3">
      <c r="C1937" t="s">
        <v>1807</v>
      </c>
      <c r="D1937" t="s">
        <v>366</v>
      </c>
      <c r="E1937">
        <v>130102</v>
      </c>
      <c r="H1937" t="s">
        <v>507</v>
      </c>
      <c r="K1937">
        <v>0</v>
      </c>
      <c r="M1937">
        <v>0</v>
      </c>
      <c r="O1937">
        <v>0</v>
      </c>
    </row>
    <row r="1938" spans="3:17" x14ac:dyDescent="0.3">
      <c r="C1938" t="s">
        <v>1807</v>
      </c>
      <c r="D1938" t="s">
        <v>366</v>
      </c>
      <c r="E1938">
        <v>130103</v>
      </c>
      <c r="H1938" t="s">
        <v>508</v>
      </c>
      <c r="K1938">
        <v>0</v>
      </c>
      <c r="M1938">
        <v>0</v>
      </c>
      <c r="O1938">
        <v>0</v>
      </c>
    </row>
    <row r="1939" spans="3:17" x14ac:dyDescent="0.3">
      <c r="C1939" t="s">
        <v>1807</v>
      </c>
      <c r="D1939" t="s">
        <v>366</v>
      </c>
      <c r="E1939">
        <v>130104</v>
      </c>
      <c r="H1939" t="s">
        <v>509</v>
      </c>
      <c r="K1939">
        <v>0</v>
      </c>
      <c r="M1939">
        <v>0</v>
      </c>
      <c r="O1939">
        <v>0</v>
      </c>
    </row>
    <row r="1940" spans="3:17" x14ac:dyDescent="0.3">
      <c r="C1940" t="s">
        <v>1807</v>
      </c>
      <c r="D1940" t="s">
        <v>366</v>
      </c>
      <c r="E1940">
        <v>130110</v>
      </c>
      <c r="H1940" t="s">
        <v>510</v>
      </c>
      <c r="K1940" s="37">
        <v>1080181.74</v>
      </c>
      <c r="M1940" s="37">
        <v>1092650.81</v>
      </c>
      <c r="O1940" s="37">
        <v>-12469.07</v>
      </c>
      <c r="Q1940">
        <v>-1.1000000000000001</v>
      </c>
    </row>
    <row r="1941" spans="3:17" x14ac:dyDescent="0.3">
      <c r="C1941" t="s">
        <v>1807</v>
      </c>
      <c r="D1941" t="s">
        <v>366</v>
      </c>
      <c r="E1941">
        <v>130111</v>
      </c>
      <c r="H1941" t="s">
        <v>511</v>
      </c>
      <c r="K1941">
        <v>0</v>
      </c>
      <c r="M1941">
        <v>0</v>
      </c>
      <c r="O1941">
        <v>0</v>
      </c>
    </row>
    <row r="1942" spans="3:17" x14ac:dyDescent="0.3">
      <c r="C1942" t="s">
        <v>1807</v>
      </c>
      <c r="D1942" t="s">
        <v>366</v>
      </c>
      <c r="E1942">
        <v>130112</v>
      </c>
      <c r="H1942" t="s">
        <v>512</v>
      </c>
      <c r="K1942">
        <v>0</v>
      </c>
      <c r="M1942">
        <v>0</v>
      </c>
      <c r="O1942">
        <v>0</v>
      </c>
    </row>
    <row r="1943" spans="3:17" x14ac:dyDescent="0.3">
      <c r="C1943" t="s">
        <v>1807</v>
      </c>
      <c r="D1943" t="s">
        <v>366</v>
      </c>
      <c r="E1943">
        <v>130113</v>
      </c>
      <c r="H1943" t="s">
        <v>513</v>
      </c>
      <c r="K1943">
        <v>0</v>
      </c>
      <c r="M1943">
        <v>0</v>
      </c>
      <c r="O1943">
        <v>0</v>
      </c>
    </row>
    <row r="1944" spans="3:17" x14ac:dyDescent="0.3">
      <c r="C1944" t="s">
        <v>1807</v>
      </c>
      <c r="D1944" t="s">
        <v>366</v>
      </c>
      <c r="E1944">
        <v>130120</v>
      </c>
      <c r="H1944" t="s">
        <v>514</v>
      </c>
      <c r="K1944">
        <v>0</v>
      </c>
      <c r="M1944">
        <v>0</v>
      </c>
      <c r="O1944">
        <v>0</v>
      </c>
    </row>
    <row r="1945" spans="3:17" x14ac:dyDescent="0.3">
      <c r="C1945" t="s">
        <v>1807</v>
      </c>
      <c r="D1945" t="s">
        <v>366</v>
      </c>
      <c r="E1945">
        <v>130121</v>
      </c>
      <c r="H1945" t="s">
        <v>515</v>
      </c>
      <c r="K1945">
        <v>0</v>
      </c>
      <c r="M1945">
        <v>0</v>
      </c>
      <c r="O1945">
        <v>0</v>
      </c>
    </row>
    <row r="1946" spans="3:17" x14ac:dyDescent="0.3">
      <c r="C1946" t="s">
        <v>1807</v>
      </c>
      <c r="D1946" t="s">
        <v>366</v>
      </c>
      <c r="E1946">
        <v>130122</v>
      </c>
      <c r="H1946" t="s">
        <v>516</v>
      </c>
      <c r="K1946">
        <v>0</v>
      </c>
      <c r="M1946">
        <v>0</v>
      </c>
      <c r="O1946">
        <v>0</v>
      </c>
    </row>
    <row r="1947" spans="3:17" x14ac:dyDescent="0.3">
      <c r="C1947" t="s">
        <v>1807</v>
      </c>
      <c r="D1947" t="s">
        <v>366</v>
      </c>
      <c r="E1947">
        <v>130123</v>
      </c>
      <c r="H1947" t="s">
        <v>517</v>
      </c>
      <c r="K1947">
        <v>0</v>
      </c>
      <c r="M1947">
        <v>0</v>
      </c>
      <c r="O1947">
        <v>0</v>
      </c>
    </row>
    <row r="1948" spans="3:17" x14ac:dyDescent="0.3">
      <c r="C1948" t="s">
        <v>1807</v>
      </c>
      <c r="D1948" t="s">
        <v>366</v>
      </c>
      <c r="E1948">
        <v>130130</v>
      </c>
      <c r="H1948" t="s">
        <v>1875</v>
      </c>
      <c r="K1948" s="37">
        <v>782419.19</v>
      </c>
      <c r="M1948" s="37">
        <v>782419.29</v>
      </c>
      <c r="O1948">
        <v>-0.1</v>
      </c>
    </row>
    <row r="1949" spans="3:17" x14ac:dyDescent="0.3">
      <c r="C1949" t="s">
        <v>1807</v>
      </c>
      <c r="D1949" t="s">
        <v>366</v>
      </c>
      <c r="E1949">
        <v>130131</v>
      </c>
      <c r="H1949" t="s">
        <v>1876</v>
      </c>
      <c r="K1949">
        <v>0</v>
      </c>
      <c r="M1949">
        <v>0</v>
      </c>
      <c r="O1949">
        <v>0</v>
      </c>
    </row>
    <row r="1950" spans="3:17" x14ac:dyDescent="0.3">
      <c r="C1950" t="s">
        <v>1807</v>
      </c>
      <c r="D1950" t="s">
        <v>366</v>
      </c>
      <c r="E1950">
        <v>130132</v>
      </c>
      <c r="H1950" t="s">
        <v>1877</v>
      </c>
      <c r="K1950">
        <v>0</v>
      </c>
      <c r="M1950">
        <v>0</v>
      </c>
      <c r="O1950">
        <v>0</v>
      </c>
    </row>
    <row r="1951" spans="3:17" x14ac:dyDescent="0.3">
      <c r="C1951" t="s">
        <v>1807</v>
      </c>
      <c r="D1951" t="s">
        <v>366</v>
      </c>
      <c r="E1951">
        <v>130133</v>
      </c>
      <c r="H1951" t="s">
        <v>1878</v>
      </c>
      <c r="K1951">
        <v>0</v>
      </c>
      <c r="M1951">
        <v>0</v>
      </c>
      <c r="O1951">
        <v>0</v>
      </c>
    </row>
    <row r="1952" spans="3:17" x14ac:dyDescent="0.3">
      <c r="C1952" t="s">
        <v>1807</v>
      </c>
      <c r="D1952" t="s">
        <v>366</v>
      </c>
      <c r="E1952">
        <v>130140</v>
      </c>
      <c r="H1952" t="s">
        <v>1879</v>
      </c>
      <c r="K1952" s="37">
        <v>116584.47</v>
      </c>
      <c r="M1952" s="37">
        <v>116584.47</v>
      </c>
      <c r="O1952">
        <v>0</v>
      </c>
    </row>
    <row r="1953" spans="3:15" x14ac:dyDescent="0.3">
      <c r="C1953" t="s">
        <v>1807</v>
      </c>
      <c r="D1953" t="s">
        <v>366</v>
      </c>
      <c r="E1953">
        <v>130141</v>
      </c>
      <c r="H1953" t="s">
        <v>1880</v>
      </c>
      <c r="K1953">
        <v>0</v>
      </c>
      <c r="M1953">
        <v>0</v>
      </c>
      <c r="O1953">
        <v>0</v>
      </c>
    </row>
    <row r="1954" spans="3:15" x14ac:dyDescent="0.3">
      <c r="C1954" t="s">
        <v>1807</v>
      </c>
      <c r="D1954" t="s">
        <v>366</v>
      </c>
      <c r="E1954">
        <v>130142</v>
      </c>
      <c r="H1954" t="s">
        <v>1877</v>
      </c>
      <c r="K1954">
        <v>0</v>
      </c>
      <c r="M1954">
        <v>0</v>
      </c>
      <c r="O1954">
        <v>0</v>
      </c>
    </row>
    <row r="1955" spans="3:15" x14ac:dyDescent="0.3">
      <c r="C1955" t="s">
        <v>1807</v>
      </c>
      <c r="D1955" t="s">
        <v>366</v>
      </c>
      <c r="E1955">
        <v>130143</v>
      </c>
      <c r="H1955" t="s">
        <v>1881</v>
      </c>
      <c r="K1955">
        <v>0</v>
      </c>
      <c r="M1955">
        <v>0</v>
      </c>
      <c r="O1955">
        <v>0</v>
      </c>
    </row>
    <row r="1956" spans="3:15" x14ac:dyDescent="0.3">
      <c r="C1956" t="s">
        <v>1807</v>
      </c>
      <c r="D1956" t="s">
        <v>366</v>
      </c>
      <c r="E1956">
        <v>130145</v>
      </c>
      <c r="H1956" t="s">
        <v>570</v>
      </c>
      <c r="K1956">
        <v>0</v>
      </c>
      <c r="M1956">
        <v>0</v>
      </c>
      <c r="O1956">
        <v>0</v>
      </c>
    </row>
    <row r="1957" spans="3:15" x14ac:dyDescent="0.3">
      <c r="C1957" t="s">
        <v>1807</v>
      </c>
      <c r="D1957" t="s">
        <v>366</v>
      </c>
      <c r="E1957">
        <v>130146</v>
      </c>
      <c r="H1957" t="s">
        <v>1882</v>
      </c>
      <c r="K1957">
        <v>0</v>
      </c>
      <c r="M1957">
        <v>0</v>
      </c>
      <c r="O1957">
        <v>0</v>
      </c>
    </row>
    <row r="1958" spans="3:15" x14ac:dyDescent="0.3">
      <c r="C1958" t="s">
        <v>1807</v>
      </c>
      <c r="D1958" t="s">
        <v>366</v>
      </c>
      <c r="E1958">
        <v>130147</v>
      </c>
      <c r="H1958" t="s">
        <v>1883</v>
      </c>
      <c r="K1958">
        <v>0</v>
      </c>
      <c r="M1958">
        <v>0</v>
      </c>
      <c r="O1958">
        <v>0</v>
      </c>
    </row>
    <row r="1959" spans="3:15" x14ac:dyDescent="0.3">
      <c r="C1959" t="s">
        <v>1807</v>
      </c>
      <c r="D1959" t="s">
        <v>366</v>
      </c>
      <c r="E1959">
        <v>130148</v>
      </c>
      <c r="H1959" t="s">
        <v>1884</v>
      </c>
      <c r="K1959">
        <v>0</v>
      </c>
      <c r="M1959">
        <v>0</v>
      </c>
      <c r="O1959">
        <v>0</v>
      </c>
    </row>
    <row r="1960" spans="3:15" x14ac:dyDescent="0.3">
      <c r="C1960" t="s">
        <v>1807</v>
      </c>
      <c r="D1960" t="s">
        <v>366</v>
      </c>
      <c r="E1960">
        <v>130149</v>
      </c>
      <c r="H1960" t="s">
        <v>1885</v>
      </c>
      <c r="K1960">
        <v>0</v>
      </c>
      <c r="M1960">
        <v>0</v>
      </c>
      <c r="O1960">
        <v>0</v>
      </c>
    </row>
    <row r="1961" spans="3:15" x14ac:dyDescent="0.3">
      <c r="C1961" t="s">
        <v>1807</v>
      </c>
      <c r="D1961" t="s">
        <v>366</v>
      </c>
      <c r="E1961">
        <v>130150</v>
      </c>
      <c r="H1961" t="s">
        <v>570</v>
      </c>
      <c r="K1961">
        <v>0</v>
      </c>
      <c r="M1961">
        <v>0</v>
      </c>
      <c r="O1961">
        <v>0</v>
      </c>
    </row>
    <row r="1962" spans="3:15" x14ac:dyDescent="0.3">
      <c r="C1962" t="s">
        <v>1807</v>
      </c>
      <c r="D1962" t="s">
        <v>366</v>
      </c>
      <c r="E1962">
        <v>130200</v>
      </c>
      <c r="H1962" t="s">
        <v>518</v>
      </c>
      <c r="K1962">
        <v>0</v>
      </c>
      <c r="M1962">
        <v>0</v>
      </c>
      <c r="O1962">
        <v>0</v>
      </c>
    </row>
    <row r="1963" spans="3:15" x14ac:dyDescent="0.3">
      <c r="C1963" t="s">
        <v>1807</v>
      </c>
      <c r="D1963" t="s">
        <v>366</v>
      </c>
      <c r="E1963">
        <v>130201</v>
      </c>
      <c r="H1963" t="s">
        <v>519</v>
      </c>
      <c r="K1963">
        <v>0</v>
      </c>
      <c r="M1963">
        <v>0</v>
      </c>
      <c r="O1963">
        <v>0</v>
      </c>
    </row>
    <row r="1964" spans="3:15" x14ac:dyDescent="0.3">
      <c r="C1964" t="s">
        <v>1807</v>
      </c>
      <c r="D1964" t="s">
        <v>366</v>
      </c>
      <c r="E1964">
        <v>130202</v>
      </c>
      <c r="H1964" t="s">
        <v>520</v>
      </c>
      <c r="K1964">
        <v>0</v>
      </c>
      <c r="M1964">
        <v>0</v>
      </c>
      <c r="O1964">
        <v>0</v>
      </c>
    </row>
    <row r="1965" spans="3:15" x14ac:dyDescent="0.3">
      <c r="C1965" t="s">
        <v>1807</v>
      </c>
      <c r="D1965" t="s">
        <v>366</v>
      </c>
      <c r="E1965">
        <v>130203</v>
      </c>
      <c r="H1965" t="s">
        <v>521</v>
      </c>
      <c r="K1965">
        <v>0</v>
      </c>
      <c r="M1965">
        <v>0</v>
      </c>
      <c r="O1965">
        <v>0</v>
      </c>
    </row>
    <row r="1966" spans="3:15" x14ac:dyDescent="0.3">
      <c r="C1966" t="s">
        <v>1807</v>
      </c>
      <c r="D1966" t="s">
        <v>366</v>
      </c>
      <c r="E1966">
        <v>130204</v>
      </c>
      <c r="H1966" t="s">
        <v>522</v>
      </c>
      <c r="K1966">
        <v>0</v>
      </c>
      <c r="M1966">
        <v>0</v>
      </c>
      <c r="O1966">
        <v>0</v>
      </c>
    </row>
    <row r="1967" spans="3:15" x14ac:dyDescent="0.3">
      <c r="C1967" t="s">
        <v>1807</v>
      </c>
      <c r="D1967" t="s">
        <v>366</v>
      </c>
      <c r="E1967">
        <v>130210</v>
      </c>
      <c r="H1967" t="s">
        <v>523</v>
      </c>
      <c r="K1967">
        <v>0</v>
      </c>
      <c r="M1967">
        <v>0</v>
      </c>
      <c r="O1967">
        <v>0</v>
      </c>
    </row>
    <row r="1968" spans="3:15" x14ac:dyDescent="0.3">
      <c r="C1968" t="s">
        <v>1807</v>
      </c>
      <c r="D1968" t="s">
        <v>366</v>
      </c>
      <c r="E1968">
        <v>130211</v>
      </c>
      <c r="H1968" t="s">
        <v>524</v>
      </c>
      <c r="K1968">
        <v>0</v>
      </c>
      <c r="M1968">
        <v>0</v>
      </c>
      <c r="O1968">
        <v>0</v>
      </c>
    </row>
    <row r="1969" spans="3:15" x14ac:dyDescent="0.3">
      <c r="C1969" t="s">
        <v>1807</v>
      </c>
      <c r="D1969" t="s">
        <v>366</v>
      </c>
      <c r="E1969">
        <v>130212</v>
      </c>
      <c r="H1969" t="s">
        <v>525</v>
      </c>
      <c r="K1969">
        <v>0</v>
      </c>
      <c r="M1969">
        <v>0</v>
      </c>
      <c r="O1969">
        <v>0</v>
      </c>
    </row>
    <row r="1970" spans="3:15" x14ac:dyDescent="0.3">
      <c r="C1970" t="s">
        <v>1807</v>
      </c>
      <c r="D1970" t="s">
        <v>366</v>
      </c>
      <c r="E1970">
        <v>130213</v>
      </c>
      <c r="H1970" t="s">
        <v>526</v>
      </c>
      <c r="K1970">
        <v>0</v>
      </c>
      <c r="M1970">
        <v>0</v>
      </c>
      <c r="O1970">
        <v>0</v>
      </c>
    </row>
    <row r="1971" spans="3:15" x14ac:dyDescent="0.3">
      <c r="C1971" t="s">
        <v>1807</v>
      </c>
      <c r="D1971" t="s">
        <v>366</v>
      </c>
      <c r="E1971">
        <v>130214</v>
      </c>
      <c r="H1971" t="s">
        <v>527</v>
      </c>
      <c r="K1971">
        <v>0</v>
      </c>
      <c r="M1971">
        <v>0</v>
      </c>
      <c r="O1971">
        <v>0</v>
      </c>
    </row>
    <row r="1972" spans="3:15" x14ac:dyDescent="0.3">
      <c r="C1972" t="s">
        <v>1807</v>
      </c>
      <c r="D1972" t="s">
        <v>366</v>
      </c>
      <c r="E1972">
        <v>130220</v>
      </c>
      <c r="H1972" t="s">
        <v>528</v>
      </c>
      <c r="K1972" s="37">
        <v>24201.15</v>
      </c>
      <c r="M1972" s="37">
        <v>24201.15</v>
      </c>
      <c r="O1972">
        <v>0</v>
      </c>
    </row>
    <row r="1973" spans="3:15" x14ac:dyDescent="0.3">
      <c r="C1973" t="s">
        <v>1807</v>
      </c>
      <c r="D1973" t="s">
        <v>366</v>
      </c>
      <c r="E1973">
        <v>130221</v>
      </c>
      <c r="H1973" t="s">
        <v>529</v>
      </c>
      <c r="K1973">
        <v>0</v>
      </c>
      <c r="M1973">
        <v>0</v>
      </c>
      <c r="O1973">
        <v>0</v>
      </c>
    </row>
    <row r="1974" spans="3:15" x14ac:dyDescent="0.3">
      <c r="C1974" t="s">
        <v>1807</v>
      </c>
      <c r="D1974" t="s">
        <v>366</v>
      </c>
      <c r="E1974">
        <v>130222</v>
      </c>
      <c r="H1974" t="s">
        <v>530</v>
      </c>
      <c r="K1974">
        <v>0</v>
      </c>
      <c r="M1974">
        <v>0</v>
      </c>
      <c r="O1974">
        <v>0</v>
      </c>
    </row>
    <row r="1975" spans="3:15" x14ac:dyDescent="0.3">
      <c r="C1975" t="s">
        <v>1807</v>
      </c>
      <c r="D1975" t="s">
        <v>366</v>
      </c>
      <c r="E1975">
        <v>130223</v>
      </c>
      <c r="H1975" t="s">
        <v>531</v>
      </c>
      <c r="K1975">
        <v>0</v>
      </c>
      <c r="M1975">
        <v>0</v>
      </c>
      <c r="O1975">
        <v>0</v>
      </c>
    </row>
    <row r="1976" spans="3:15" x14ac:dyDescent="0.3">
      <c r="C1976" t="s">
        <v>1807</v>
      </c>
      <c r="D1976" t="s">
        <v>366</v>
      </c>
      <c r="E1976">
        <v>130224</v>
      </c>
      <c r="H1976" t="s">
        <v>532</v>
      </c>
      <c r="K1976">
        <v>0</v>
      </c>
      <c r="M1976">
        <v>0</v>
      </c>
      <c r="O1976">
        <v>0</v>
      </c>
    </row>
    <row r="1977" spans="3:15" x14ac:dyDescent="0.3">
      <c r="C1977" t="s">
        <v>1807</v>
      </c>
      <c r="D1977" t="s">
        <v>366</v>
      </c>
      <c r="E1977">
        <v>130230</v>
      </c>
      <c r="H1977" t="s">
        <v>533</v>
      </c>
      <c r="K1977">
        <v>0</v>
      </c>
      <c r="M1977">
        <v>0</v>
      </c>
      <c r="O1977">
        <v>0</v>
      </c>
    </row>
    <row r="1978" spans="3:15" x14ac:dyDescent="0.3">
      <c r="C1978" t="s">
        <v>1807</v>
      </c>
      <c r="D1978" t="s">
        <v>366</v>
      </c>
      <c r="E1978">
        <v>130231</v>
      </c>
      <c r="H1978" t="s">
        <v>534</v>
      </c>
      <c r="K1978">
        <v>0</v>
      </c>
      <c r="M1978">
        <v>0</v>
      </c>
      <c r="O1978">
        <v>0</v>
      </c>
    </row>
    <row r="1979" spans="3:15" x14ac:dyDescent="0.3">
      <c r="C1979" t="s">
        <v>1807</v>
      </c>
      <c r="D1979" t="s">
        <v>366</v>
      </c>
      <c r="E1979">
        <v>130232</v>
      </c>
      <c r="H1979" t="s">
        <v>535</v>
      </c>
      <c r="K1979">
        <v>0</v>
      </c>
      <c r="M1979">
        <v>0</v>
      </c>
      <c r="O1979">
        <v>0</v>
      </c>
    </row>
    <row r="1980" spans="3:15" x14ac:dyDescent="0.3">
      <c r="C1980" t="s">
        <v>1807</v>
      </c>
      <c r="D1980" t="s">
        <v>366</v>
      </c>
      <c r="E1980">
        <v>130233</v>
      </c>
      <c r="H1980" t="s">
        <v>536</v>
      </c>
      <c r="K1980">
        <v>0</v>
      </c>
      <c r="M1980">
        <v>0</v>
      </c>
      <c r="O1980">
        <v>0</v>
      </c>
    </row>
    <row r="1981" spans="3:15" x14ac:dyDescent="0.3">
      <c r="C1981" t="s">
        <v>1807</v>
      </c>
      <c r="D1981" t="s">
        <v>366</v>
      </c>
      <c r="E1981">
        <v>130234</v>
      </c>
      <c r="H1981" t="s">
        <v>537</v>
      </c>
      <c r="K1981">
        <v>0</v>
      </c>
      <c r="M1981">
        <v>0</v>
      </c>
      <c r="O1981">
        <v>0</v>
      </c>
    </row>
    <row r="1982" spans="3:15" x14ac:dyDescent="0.3">
      <c r="C1982" t="s">
        <v>1807</v>
      </c>
      <c r="D1982" t="s">
        <v>366</v>
      </c>
      <c r="E1982">
        <v>130300</v>
      </c>
      <c r="H1982" t="s">
        <v>538</v>
      </c>
      <c r="K1982">
        <v>0</v>
      </c>
      <c r="M1982">
        <v>0</v>
      </c>
      <c r="O1982">
        <v>0</v>
      </c>
    </row>
    <row r="1983" spans="3:15" x14ac:dyDescent="0.3">
      <c r="C1983" t="s">
        <v>1807</v>
      </c>
      <c r="D1983" t="s">
        <v>366</v>
      </c>
      <c r="E1983">
        <v>130301</v>
      </c>
      <c r="H1983" t="s">
        <v>539</v>
      </c>
      <c r="K1983">
        <v>0</v>
      </c>
      <c r="M1983">
        <v>0</v>
      </c>
      <c r="O1983">
        <v>0</v>
      </c>
    </row>
    <row r="1984" spans="3:15" x14ac:dyDescent="0.3">
      <c r="C1984" t="s">
        <v>1807</v>
      </c>
      <c r="D1984" t="s">
        <v>366</v>
      </c>
      <c r="E1984">
        <v>130302</v>
      </c>
      <c r="H1984" t="s">
        <v>540</v>
      </c>
      <c r="K1984">
        <v>0</v>
      </c>
      <c r="M1984">
        <v>0</v>
      </c>
      <c r="O1984">
        <v>0</v>
      </c>
    </row>
    <row r="1985" spans="3:17" x14ac:dyDescent="0.3">
      <c r="C1985" t="s">
        <v>1807</v>
      </c>
      <c r="D1985" t="s">
        <v>366</v>
      </c>
      <c r="E1985">
        <v>130303</v>
      </c>
      <c r="H1985" t="s">
        <v>541</v>
      </c>
      <c r="K1985">
        <v>0</v>
      </c>
      <c r="M1985">
        <v>0</v>
      </c>
      <c r="O1985">
        <v>0</v>
      </c>
    </row>
    <row r="1986" spans="3:17" x14ac:dyDescent="0.3">
      <c r="C1986" t="s">
        <v>1807</v>
      </c>
      <c r="D1986" t="s">
        <v>366</v>
      </c>
      <c r="E1986">
        <v>130304</v>
      </c>
      <c r="H1986" t="s">
        <v>542</v>
      </c>
      <c r="K1986">
        <v>0</v>
      </c>
      <c r="M1986">
        <v>0</v>
      </c>
      <c r="O1986">
        <v>0</v>
      </c>
    </row>
    <row r="1987" spans="3:17" x14ac:dyDescent="0.3">
      <c r="C1987" t="s">
        <v>1807</v>
      </c>
      <c r="D1987" t="s">
        <v>366</v>
      </c>
      <c r="E1987">
        <v>130400</v>
      </c>
      <c r="H1987" t="s">
        <v>543</v>
      </c>
      <c r="K1987">
        <v>0</v>
      </c>
      <c r="M1987">
        <v>0</v>
      </c>
      <c r="O1987">
        <v>0</v>
      </c>
    </row>
    <row r="1988" spans="3:17" x14ac:dyDescent="0.3">
      <c r="C1988" t="s">
        <v>1807</v>
      </c>
      <c r="D1988" t="s">
        <v>366</v>
      </c>
      <c r="E1988">
        <v>130401</v>
      </c>
      <c r="H1988" t="s">
        <v>544</v>
      </c>
      <c r="K1988">
        <v>0</v>
      </c>
      <c r="M1988">
        <v>0</v>
      </c>
      <c r="O1988">
        <v>0</v>
      </c>
    </row>
    <row r="1989" spans="3:17" x14ac:dyDescent="0.3">
      <c r="C1989" t="s">
        <v>1807</v>
      </c>
      <c r="D1989" t="s">
        <v>366</v>
      </c>
      <c r="E1989">
        <v>130402</v>
      </c>
      <c r="H1989" t="s">
        <v>545</v>
      </c>
      <c r="K1989">
        <v>0</v>
      </c>
      <c r="M1989">
        <v>0</v>
      </c>
      <c r="O1989">
        <v>0</v>
      </c>
    </row>
    <row r="1990" spans="3:17" x14ac:dyDescent="0.3">
      <c r="C1990" t="s">
        <v>1807</v>
      </c>
      <c r="D1990" t="s">
        <v>366</v>
      </c>
      <c r="E1990">
        <v>130403</v>
      </c>
      <c r="H1990" t="s">
        <v>546</v>
      </c>
      <c r="K1990">
        <v>0</v>
      </c>
      <c r="M1990">
        <v>0</v>
      </c>
      <c r="O1990">
        <v>0</v>
      </c>
    </row>
    <row r="1991" spans="3:17" x14ac:dyDescent="0.3">
      <c r="C1991" t="s">
        <v>1807</v>
      </c>
      <c r="D1991" t="s">
        <v>366</v>
      </c>
      <c r="E1991">
        <v>130500</v>
      </c>
      <c r="H1991" t="s">
        <v>547</v>
      </c>
      <c r="K1991">
        <v>0</v>
      </c>
      <c r="M1991">
        <v>0</v>
      </c>
      <c r="O1991">
        <v>0</v>
      </c>
    </row>
    <row r="1992" spans="3:17" x14ac:dyDescent="0.3">
      <c r="C1992" t="s">
        <v>1807</v>
      </c>
      <c r="D1992" t="s">
        <v>366</v>
      </c>
      <c r="E1992">
        <v>130501</v>
      </c>
      <c r="H1992" t="s">
        <v>548</v>
      </c>
      <c r="K1992">
        <v>0</v>
      </c>
      <c r="M1992">
        <v>0</v>
      </c>
      <c r="O1992">
        <v>0</v>
      </c>
    </row>
    <row r="1993" spans="3:17" x14ac:dyDescent="0.3">
      <c r="C1993" t="s">
        <v>1807</v>
      </c>
      <c r="D1993" t="s">
        <v>366</v>
      </c>
      <c r="E1993">
        <v>130502</v>
      </c>
      <c r="H1993" t="s">
        <v>549</v>
      </c>
      <c r="K1993">
        <v>0</v>
      </c>
      <c r="M1993">
        <v>0</v>
      </c>
      <c r="O1993">
        <v>0</v>
      </c>
    </row>
    <row r="1994" spans="3:17" x14ac:dyDescent="0.3">
      <c r="C1994" t="s">
        <v>1807</v>
      </c>
      <c r="D1994" t="s">
        <v>366</v>
      </c>
      <c r="E1994">
        <v>130503</v>
      </c>
      <c r="H1994" t="s">
        <v>550</v>
      </c>
      <c r="K1994">
        <v>0</v>
      </c>
      <c r="M1994">
        <v>0</v>
      </c>
      <c r="O1994">
        <v>0</v>
      </c>
    </row>
    <row r="1995" spans="3:17" x14ac:dyDescent="0.3">
      <c r="C1995" t="s">
        <v>1807</v>
      </c>
      <c r="D1995" t="s">
        <v>366</v>
      </c>
      <c r="E1995">
        <v>130600</v>
      </c>
      <c r="H1995" t="s">
        <v>1886</v>
      </c>
      <c r="K1995">
        <v>0</v>
      </c>
      <c r="M1995">
        <v>0</v>
      </c>
      <c r="O1995">
        <v>0</v>
      </c>
    </row>
    <row r="1996" spans="3:17" x14ac:dyDescent="0.3">
      <c r="C1996" t="s">
        <v>1807</v>
      </c>
      <c r="D1996" t="s">
        <v>366</v>
      </c>
      <c r="E1996">
        <v>130601</v>
      </c>
      <c r="H1996" t="s">
        <v>1887</v>
      </c>
      <c r="K1996">
        <v>0</v>
      </c>
      <c r="M1996">
        <v>0</v>
      </c>
      <c r="O1996">
        <v>0</v>
      </c>
    </row>
    <row r="1997" spans="3:17" x14ac:dyDescent="0.3">
      <c r="C1997" t="s">
        <v>1807</v>
      </c>
      <c r="D1997" t="s">
        <v>366</v>
      </c>
      <c r="E1997">
        <v>130602</v>
      </c>
      <c r="H1997" t="s">
        <v>1888</v>
      </c>
      <c r="K1997">
        <v>0</v>
      </c>
      <c r="M1997">
        <v>0</v>
      </c>
      <c r="O1997">
        <v>0</v>
      </c>
    </row>
    <row r="1998" spans="3:17" x14ac:dyDescent="0.3">
      <c r="C1998" t="s">
        <v>1807</v>
      </c>
      <c r="D1998" t="s">
        <v>366</v>
      </c>
      <c r="E1998">
        <v>130603</v>
      </c>
      <c r="H1998" t="s">
        <v>1889</v>
      </c>
      <c r="K1998">
        <v>0</v>
      </c>
      <c r="M1998">
        <v>0</v>
      </c>
      <c r="O1998">
        <v>0</v>
      </c>
    </row>
    <row r="1999" spans="3:17" x14ac:dyDescent="0.3">
      <c r="C1999" t="s">
        <v>1807</v>
      </c>
      <c r="D1999" t="s">
        <v>366</v>
      </c>
      <c r="E1999">
        <v>130604</v>
      </c>
      <c r="H1999" t="s">
        <v>1890</v>
      </c>
      <c r="K1999">
        <v>0</v>
      </c>
      <c r="M1999">
        <v>0</v>
      </c>
      <c r="O1999">
        <v>0</v>
      </c>
    </row>
    <row r="2000" spans="3:17" x14ac:dyDescent="0.3">
      <c r="C2000" t="s">
        <v>1807</v>
      </c>
      <c r="D2000" t="s">
        <v>366</v>
      </c>
      <c r="E2000">
        <v>131740</v>
      </c>
      <c r="H2000" t="s">
        <v>560</v>
      </c>
      <c r="K2000" s="37">
        <v>392693.75</v>
      </c>
      <c r="M2000" s="37">
        <v>524639.06999999995</v>
      </c>
      <c r="O2000" s="37">
        <v>-131945.32</v>
      </c>
      <c r="Q2000">
        <v>-25.1</v>
      </c>
    </row>
    <row r="2001" spans="3:18" x14ac:dyDescent="0.3">
      <c r="C2001" t="s">
        <v>1807</v>
      </c>
      <c r="D2001" t="s">
        <v>366</v>
      </c>
      <c r="E2001">
        <v>131741</v>
      </c>
      <c r="H2001" t="s">
        <v>561</v>
      </c>
      <c r="K2001">
        <v>0</v>
      </c>
      <c r="M2001">
        <v>0</v>
      </c>
      <c r="O2001">
        <v>0</v>
      </c>
    </row>
    <row r="2002" spans="3:18" x14ac:dyDescent="0.3">
      <c r="C2002" t="s">
        <v>1807</v>
      </c>
      <c r="D2002" t="s">
        <v>366</v>
      </c>
      <c r="E2002">
        <v>131742</v>
      </c>
      <c r="H2002" t="s">
        <v>562</v>
      </c>
      <c r="K2002">
        <v>0</v>
      </c>
      <c r="M2002">
        <v>0</v>
      </c>
      <c r="O2002">
        <v>0</v>
      </c>
    </row>
    <row r="2003" spans="3:18" x14ac:dyDescent="0.3">
      <c r="C2003" t="s">
        <v>1807</v>
      </c>
      <c r="D2003" t="s">
        <v>366</v>
      </c>
      <c r="E2003">
        <v>131743</v>
      </c>
      <c r="H2003" t="s">
        <v>563</v>
      </c>
      <c r="K2003">
        <v>0</v>
      </c>
      <c r="M2003">
        <v>0</v>
      </c>
      <c r="O2003">
        <v>0</v>
      </c>
    </row>
    <row r="2004" spans="3:18" x14ac:dyDescent="0.3">
      <c r="C2004" t="s">
        <v>1807</v>
      </c>
      <c r="D2004" t="s">
        <v>366</v>
      </c>
      <c r="E2004">
        <v>131744</v>
      </c>
      <c r="H2004" t="s">
        <v>564</v>
      </c>
      <c r="K2004">
        <v>0</v>
      </c>
      <c r="M2004">
        <v>0</v>
      </c>
      <c r="O2004">
        <v>0</v>
      </c>
    </row>
    <row r="2005" spans="3:18" x14ac:dyDescent="0.3">
      <c r="C2005" t="s">
        <v>1807</v>
      </c>
      <c r="D2005" t="s">
        <v>366</v>
      </c>
      <c r="E2005">
        <v>132000</v>
      </c>
      <c r="H2005" t="s">
        <v>551</v>
      </c>
      <c r="K2005" s="37">
        <v>2000</v>
      </c>
      <c r="M2005" s="37">
        <v>2000</v>
      </c>
      <c r="O2005">
        <v>0</v>
      </c>
    </row>
    <row r="2006" spans="3:18" x14ac:dyDescent="0.3">
      <c r="C2006" t="s">
        <v>1807</v>
      </c>
      <c r="D2006" t="s">
        <v>366</v>
      </c>
      <c r="E2006">
        <v>132001</v>
      </c>
      <c r="H2006" t="s">
        <v>552</v>
      </c>
      <c r="K2006">
        <v>0</v>
      </c>
      <c r="M2006">
        <v>0</v>
      </c>
      <c r="O2006">
        <v>0</v>
      </c>
    </row>
    <row r="2007" spans="3:18" x14ac:dyDescent="0.3">
      <c r="C2007" t="s">
        <v>1807</v>
      </c>
      <c r="D2007" t="s">
        <v>366</v>
      </c>
      <c r="E2007">
        <v>132002</v>
      </c>
      <c r="H2007" t="s">
        <v>553</v>
      </c>
      <c r="K2007">
        <v>0</v>
      </c>
      <c r="M2007">
        <v>0</v>
      </c>
      <c r="O2007">
        <v>0</v>
      </c>
    </row>
    <row r="2008" spans="3:18" x14ac:dyDescent="0.3">
      <c r="C2008" t="s">
        <v>1807</v>
      </c>
      <c r="D2008" t="s">
        <v>366</v>
      </c>
      <c r="E2008">
        <v>132003</v>
      </c>
      <c r="H2008" t="s">
        <v>554</v>
      </c>
      <c r="K2008">
        <v>0</v>
      </c>
      <c r="M2008">
        <v>0</v>
      </c>
      <c r="O2008">
        <v>0</v>
      </c>
    </row>
    <row r="2009" spans="3:18" x14ac:dyDescent="0.3">
      <c r="C2009" t="s">
        <v>1807</v>
      </c>
      <c r="D2009" t="s">
        <v>366</v>
      </c>
      <c r="E2009">
        <v>132004</v>
      </c>
      <c r="H2009" t="s">
        <v>555</v>
      </c>
      <c r="K2009">
        <v>0</v>
      </c>
      <c r="M2009">
        <v>0</v>
      </c>
      <c r="O2009">
        <v>0</v>
      </c>
    </row>
    <row r="2010" spans="3:18" x14ac:dyDescent="0.3">
      <c r="C2010" t="s">
        <v>1807</v>
      </c>
      <c r="D2010" t="s">
        <v>366</v>
      </c>
      <c r="E2010">
        <v>132005</v>
      </c>
      <c r="H2010" t="s">
        <v>556</v>
      </c>
      <c r="K2010">
        <v>0</v>
      </c>
      <c r="M2010">
        <v>0</v>
      </c>
      <c r="O2010">
        <v>0</v>
      </c>
    </row>
    <row r="2011" spans="3:18" x14ac:dyDescent="0.3">
      <c r="C2011" t="s">
        <v>1807</v>
      </c>
      <c r="D2011" t="s">
        <v>366</v>
      </c>
      <c r="E2011">
        <v>132007</v>
      </c>
      <c r="H2011" t="s">
        <v>557</v>
      </c>
      <c r="K2011" s="37">
        <v>2000</v>
      </c>
      <c r="M2011" s="37">
        <v>2000</v>
      </c>
      <c r="O2011">
        <v>0</v>
      </c>
    </row>
    <row r="2012" spans="3:18" x14ac:dyDescent="0.3">
      <c r="C2012" t="s">
        <v>1807</v>
      </c>
      <c r="D2012" t="s">
        <v>366</v>
      </c>
      <c r="E2012">
        <v>132008</v>
      </c>
      <c r="H2012" t="s">
        <v>558</v>
      </c>
      <c r="K2012">
        <v>0</v>
      </c>
      <c r="M2012">
        <v>0</v>
      </c>
      <c r="O2012">
        <v>0</v>
      </c>
    </row>
    <row r="2013" spans="3:18" x14ac:dyDescent="0.3">
      <c r="E2013" t="s">
        <v>575</v>
      </c>
      <c r="K2013" s="37">
        <v>14644041.109999999</v>
      </c>
      <c r="M2013" s="37">
        <v>14608390.189999999</v>
      </c>
      <c r="O2013" s="37">
        <v>35650.92</v>
      </c>
      <c r="Q2013">
        <v>0.2</v>
      </c>
      <c r="R2013" t="s">
        <v>438</v>
      </c>
    </row>
    <row r="2014" spans="3:18" x14ac:dyDescent="0.3">
      <c r="C2014" t="s">
        <v>1807</v>
      </c>
      <c r="D2014" t="s">
        <v>366</v>
      </c>
      <c r="E2014">
        <v>131100</v>
      </c>
      <c r="H2014" t="s">
        <v>576</v>
      </c>
      <c r="K2014">
        <v>0</v>
      </c>
      <c r="M2014">
        <v>0</v>
      </c>
      <c r="O2014">
        <v>0</v>
      </c>
    </row>
    <row r="2015" spans="3:18" x14ac:dyDescent="0.3">
      <c r="C2015" t="s">
        <v>1807</v>
      </c>
      <c r="D2015" t="s">
        <v>366</v>
      </c>
      <c r="E2015">
        <v>131101</v>
      </c>
      <c r="H2015" t="s">
        <v>577</v>
      </c>
      <c r="K2015">
        <v>0</v>
      </c>
      <c r="M2015">
        <v>0</v>
      </c>
      <c r="O2015">
        <v>0</v>
      </c>
    </row>
    <row r="2016" spans="3:18" x14ac:dyDescent="0.3">
      <c r="C2016" t="s">
        <v>1807</v>
      </c>
      <c r="D2016" t="s">
        <v>366</v>
      </c>
      <c r="E2016">
        <v>131102</v>
      </c>
      <c r="H2016" t="s">
        <v>578</v>
      </c>
      <c r="K2016">
        <v>0</v>
      </c>
      <c r="M2016">
        <v>0</v>
      </c>
      <c r="O2016">
        <v>0</v>
      </c>
    </row>
    <row r="2017" spans="3:15" x14ac:dyDescent="0.3">
      <c r="C2017" t="s">
        <v>1807</v>
      </c>
      <c r="D2017" t="s">
        <v>366</v>
      </c>
      <c r="E2017">
        <v>131103</v>
      </c>
      <c r="H2017" t="s">
        <v>579</v>
      </c>
      <c r="K2017">
        <v>0</v>
      </c>
      <c r="M2017">
        <v>0</v>
      </c>
      <c r="O2017">
        <v>0</v>
      </c>
    </row>
    <row r="2018" spans="3:15" x14ac:dyDescent="0.3">
      <c r="C2018" t="s">
        <v>1807</v>
      </c>
      <c r="D2018" t="s">
        <v>366</v>
      </c>
      <c r="E2018">
        <v>131110</v>
      </c>
      <c r="H2018" t="s">
        <v>580</v>
      </c>
      <c r="K2018">
        <v>0</v>
      </c>
      <c r="M2018">
        <v>0</v>
      </c>
      <c r="O2018">
        <v>0</v>
      </c>
    </row>
    <row r="2019" spans="3:15" x14ac:dyDescent="0.3">
      <c r="C2019" t="s">
        <v>1807</v>
      </c>
      <c r="D2019" t="s">
        <v>366</v>
      </c>
      <c r="E2019">
        <v>131111</v>
      </c>
      <c r="H2019" t="s">
        <v>581</v>
      </c>
      <c r="K2019">
        <v>0</v>
      </c>
      <c r="M2019">
        <v>0</v>
      </c>
      <c r="O2019">
        <v>0</v>
      </c>
    </row>
    <row r="2020" spans="3:15" x14ac:dyDescent="0.3">
      <c r="C2020" t="s">
        <v>1807</v>
      </c>
      <c r="D2020" t="s">
        <v>366</v>
      </c>
      <c r="E2020">
        <v>131112</v>
      </c>
      <c r="H2020" t="s">
        <v>582</v>
      </c>
      <c r="K2020">
        <v>0</v>
      </c>
      <c r="M2020">
        <v>0</v>
      </c>
      <c r="O2020">
        <v>0</v>
      </c>
    </row>
    <row r="2021" spans="3:15" x14ac:dyDescent="0.3">
      <c r="C2021" t="s">
        <v>1807</v>
      </c>
      <c r="D2021" t="s">
        <v>366</v>
      </c>
      <c r="E2021">
        <v>131113</v>
      </c>
      <c r="H2021" t="s">
        <v>583</v>
      </c>
      <c r="K2021">
        <v>0</v>
      </c>
      <c r="M2021">
        <v>0</v>
      </c>
      <c r="O2021">
        <v>0</v>
      </c>
    </row>
    <row r="2022" spans="3:15" x14ac:dyDescent="0.3">
      <c r="C2022" t="s">
        <v>1807</v>
      </c>
      <c r="D2022" t="s">
        <v>366</v>
      </c>
      <c r="E2022">
        <v>131114</v>
      </c>
      <c r="H2022" t="s">
        <v>584</v>
      </c>
      <c r="K2022">
        <v>0</v>
      </c>
      <c r="M2022">
        <v>0</v>
      </c>
      <c r="O2022">
        <v>0</v>
      </c>
    </row>
    <row r="2023" spans="3:15" x14ac:dyDescent="0.3">
      <c r="C2023" t="s">
        <v>1807</v>
      </c>
      <c r="D2023" t="s">
        <v>366</v>
      </c>
      <c r="E2023">
        <v>131120</v>
      </c>
      <c r="H2023" t="s">
        <v>585</v>
      </c>
      <c r="K2023">
        <v>0</v>
      </c>
      <c r="M2023">
        <v>0</v>
      </c>
      <c r="O2023">
        <v>0</v>
      </c>
    </row>
    <row r="2024" spans="3:15" x14ac:dyDescent="0.3">
      <c r="C2024" t="s">
        <v>1807</v>
      </c>
      <c r="D2024" t="s">
        <v>366</v>
      </c>
      <c r="E2024">
        <v>131121</v>
      </c>
      <c r="H2024" t="s">
        <v>586</v>
      </c>
      <c r="K2024">
        <v>0</v>
      </c>
      <c r="M2024">
        <v>0</v>
      </c>
      <c r="O2024">
        <v>0</v>
      </c>
    </row>
    <row r="2025" spans="3:15" x14ac:dyDescent="0.3">
      <c r="C2025" t="s">
        <v>1807</v>
      </c>
      <c r="D2025" t="s">
        <v>366</v>
      </c>
      <c r="E2025">
        <v>131122</v>
      </c>
      <c r="H2025" t="s">
        <v>582</v>
      </c>
      <c r="K2025">
        <v>0</v>
      </c>
      <c r="M2025">
        <v>0</v>
      </c>
      <c r="O2025">
        <v>0</v>
      </c>
    </row>
    <row r="2026" spans="3:15" x14ac:dyDescent="0.3">
      <c r="C2026" t="s">
        <v>1807</v>
      </c>
      <c r="D2026" t="s">
        <v>366</v>
      </c>
      <c r="E2026">
        <v>131123</v>
      </c>
      <c r="H2026" t="s">
        <v>587</v>
      </c>
      <c r="K2026">
        <v>0</v>
      </c>
      <c r="M2026">
        <v>0</v>
      </c>
      <c r="O2026">
        <v>0</v>
      </c>
    </row>
    <row r="2027" spans="3:15" x14ac:dyDescent="0.3">
      <c r="C2027" t="s">
        <v>1807</v>
      </c>
      <c r="D2027" t="s">
        <v>366</v>
      </c>
      <c r="E2027">
        <v>131124</v>
      </c>
      <c r="H2027" t="s">
        <v>588</v>
      </c>
      <c r="K2027">
        <v>0</v>
      </c>
      <c r="M2027">
        <v>0</v>
      </c>
      <c r="O2027">
        <v>0</v>
      </c>
    </row>
    <row r="2028" spans="3:15" x14ac:dyDescent="0.3">
      <c r="C2028" t="s">
        <v>1807</v>
      </c>
      <c r="D2028" t="s">
        <v>366</v>
      </c>
      <c r="E2028">
        <v>131200</v>
      </c>
      <c r="H2028" t="s">
        <v>589</v>
      </c>
      <c r="K2028">
        <v>0</v>
      </c>
      <c r="M2028">
        <v>0</v>
      </c>
      <c r="O2028">
        <v>0</v>
      </c>
    </row>
    <row r="2029" spans="3:15" x14ac:dyDescent="0.3">
      <c r="C2029" t="s">
        <v>1807</v>
      </c>
      <c r="D2029" t="s">
        <v>366</v>
      </c>
      <c r="E2029">
        <v>131201</v>
      </c>
      <c r="H2029" t="s">
        <v>590</v>
      </c>
      <c r="K2029">
        <v>0</v>
      </c>
      <c r="M2029">
        <v>0</v>
      </c>
      <c r="O2029">
        <v>0</v>
      </c>
    </row>
    <row r="2030" spans="3:15" x14ac:dyDescent="0.3">
      <c r="C2030" t="s">
        <v>1807</v>
      </c>
      <c r="D2030" t="s">
        <v>366</v>
      </c>
      <c r="E2030">
        <v>131202</v>
      </c>
      <c r="H2030" t="s">
        <v>591</v>
      </c>
      <c r="K2030">
        <v>0</v>
      </c>
      <c r="M2030">
        <v>0</v>
      </c>
      <c r="O2030">
        <v>0</v>
      </c>
    </row>
    <row r="2031" spans="3:15" x14ac:dyDescent="0.3">
      <c r="C2031" t="s">
        <v>1807</v>
      </c>
      <c r="D2031" t="s">
        <v>366</v>
      </c>
      <c r="E2031">
        <v>131203</v>
      </c>
      <c r="H2031" t="s">
        <v>592</v>
      </c>
      <c r="K2031">
        <v>0</v>
      </c>
      <c r="M2031">
        <v>0</v>
      </c>
      <c r="O2031">
        <v>0</v>
      </c>
    </row>
    <row r="2032" spans="3:15" x14ac:dyDescent="0.3">
      <c r="C2032" t="s">
        <v>1807</v>
      </c>
      <c r="D2032" t="s">
        <v>366</v>
      </c>
      <c r="E2032">
        <v>131300</v>
      </c>
      <c r="H2032" t="s">
        <v>593</v>
      </c>
      <c r="K2032">
        <v>0</v>
      </c>
      <c r="M2032">
        <v>0</v>
      </c>
      <c r="O2032">
        <v>0</v>
      </c>
    </row>
    <row r="2033" spans="3:17" x14ac:dyDescent="0.3">
      <c r="C2033" t="s">
        <v>1807</v>
      </c>
      <c r="D2033" t="s">
        <v>366</v>
      </c>
      <c r="E2033">
        <v>131301</v>
      </c>
      <c r="H2033" t="s">
        <v>594</v>
      </c>
      <c r="K2033">
        <v>0</v>
      </c>
      <c r="M2033">
        <v>0</v>
      </c>
      <c r="O2033">
        <v>0</v>
      </c>
    </row>
    <row r="2034" spans="3:17" x14ac:dyDescent="0.3">
      <c r="C2034" t="s">
        <v>1807</v>
      </c>
      <c r="D2034" t="s">
        <v>366</v>
      </c>
      <c r="E2034">
        <v>131302</v>
      </c>
      <c r="H2034" t="s">
        <v>595</v>
      </c>
      <c r="K2034">
        <v>0</v>
      </c>
      <c r="M2034">
        <v>0</v>
      </c>
      <c r="O2034">
        <v>0</v>
      </c>
    </row>
    <row r="2035" spans="3:17" x14ac:dyDescent="0.3">
      <c r="C2035" t="s">
        <v>1807</v>
      </c>
      <c r="D2035" t="s">
        <v>366</v>
      </c>
      <c r="E2035">
        <v>131303</v>
      </c>
      <c r="H2035" t="s">
        <v>596</v>
      </c>
      <c r="K2035">
        <v>0</v>
      </c>
      <c r="M2035">
        <v>0</v>
      </c>
      <c r="O2035">
        <v>0</v>
      </c>
    </row>
    <row r="2036" spans="3:17" x14ac:dyDescent="0.3">
      <c r="C2036" t="s">
        <v>1807</v>
      </c>
      <c r="D2036" t="s">
        <v>366</v>
      </c>
      <c r="E2036">
        <v>131304</v>
      </c>
      <c r="H2036" t="s">
        <v>597</v>
      </c>
      <c r="K2036">
        <v>0</v>
      </c>
      <c r="M2036">
        <v>0</v>
      </c>
      <c r="O2036">
        <v>0</v>
      </c>
    </row>
    <row r="2037" spans="3:17" x14ac:dyDescent="0.3">
      <c r="C2037" t="s">
        <v>1807</v>
      </c>
      <c r="D2037" t="s">
        <v>366</v>
      </c>
      <c r="E2037">
        <v>131500</v>
      </c>
      <c r="H2037" t="s">
        <v>598</v>
      </c>
      <c r="K2037" s="37">
        <v>2013497.24</v>
      </c>
      <c r="M2037" s="37">
        <v>1970628.19</v>
      </c>
      <c r="O2037" s="37">
        <v>42869.05</v>
      </c>
      <c r="Q2037">
        <v>2.2000000000000002</v>
      </c>
    </row>
    <row r="2038" spans="3:17" x14ac:dyDescent="0.3">
      <c r="C2038" t="s">
        <v>1807</v>
      </c>
      <c r="D2038" t="s">
        <v>366</v>
      </c>
      <c r="E2038">
        <v>131501</v>
      </c>
      <c r="H2038" t="s">
        <v>599</v>
      </c>
      <c r="K2038">
        <v>0</v>
      </c>
      <c r="M2038">
        <v>0</v>
      </c>
      <c r="O2038">
        <v>0</v>
      </c>
    </row>
    <row r="2039" spans="3:17" x14ac:dyDescent="0.3">
      <c r="C2039" t="s">
        <v>1807</v>
      </c>
      <c r="D2039" t="s">
        <v>366</v>
      </c>
      <c r="E2039">
        <v>131502</v>
      </c>
      <c r="H2039" t="s">
        <v>600</v>
      </c>
      <c r="K2039">
        <v>0</v>
      </c>
      <c r="M2039">
        <v>0</v>
      </c>
      <c r="O2039">
        <v>0</v>
      </c>
    </row>
    <row r="2040" spans="3:17" x14ac:dyDescent="0.3">
      <c r="C2040" t="s">
        <v>1807</v>
      </c>
      <c r="D2040" t="s">
        <v>366</v>
      </c>
      <c r="E2040">
        <v>131503</v>
      </c>
      <c r="H2040" t="s">
        <v>601</v>
      </c>
      <c r="K2040">
        <v>0</v>
      </c>
      <c r="M2040">
        <v>0</v>
      </c>
      <c r="O2040">
        <v>0</v>
      </c>
    </row>
    <row r="2041" spans="3:17" x14ac:dyDescent="0.3">
      <c r="C2041" t="s">
        <v>1807</v>
      </c>
      <c r="D2041" t="s">
        <v>366</v>
      </c>
      <c r="E2041">
        <v>131504</v>
      </c>
      <c r="H2041" t="s">
        <v>602</v>
      </c>
      <c r="K2041">
        <v>0</v>
      </c>
      <c r="M2041">
        <v>0</v>
      </c>
      <c r="O2041">
        <v>0</v>
      </c>
    </row>
    <row r="2042" spans="3:17" x14ac:dyDescent="0.3">
      <c r="C2042" t="s">
        <v>1807</v>
      </c>
      <c r="D2042" t="s">
        <v>366</v>
      </c>
      <c r="E2042">
        <v>131700</v>
      </c>
      <c r="H2042" t="s">
        <v>1891</v>
      </c>
      <c r="K2042">
        <v>0</v>
      </c>
      <c r="M2042">
        <v>0</v>
      </c>
      <c r="O2042">
        <v>0</v>
      </c>
    </row>
    <row r="2043" spans="3:17" x14ac:dyDescent="0.3">
      <c r="C2043" t="s">
        <v>1807</v>
      </c>
      <c r="D2043" t="s">
        <v>366</v>
      </c>
      <c r="E2043">
        <v>131701</v>
      </c>
      <c r="H2043" t="s">
        <v>1892</v>
      </c>
      <c r="K2043">
        <v>0</v>
      </c>
      <c r="M2043">
        <v>0</v>
      </c>
      <c r="O2043">
        <v>0</v>
      </c>
    </row>
    <row r="2044" spans="3:17" x14ac:dyDescent="0.3">
      <c r="C2044" t="s">
        <v>1807</v>
      </c>
      <c r="D2044" t="s">
        <v>366</v>
      </c>
      <c r="E2044">
        <v>131702</v>
      </c>
      <c r="H2044" t="s">
        <v>1893</v>
      </c>
      <c r="K2044">
        <v>0</v>
      </c>
      <c r="M2044">
        <v>0</v>
      </c>
      <c r="O2044">
        <v>0</v>
      </c>
    </row>
    <row r="2045" spans="3:17" x14ac:dyDescent="0.3">
      <c r="C2045" t="s">
        <v>1807</v>
      </c>
      <c r="D2045" t="s">
        <v>366</v>
      </c>
      <c r="E2045">
        <v>131704</v>
      </c>
      <c r="H2045" t="s">
        <v>1894</v>
      </c>
      <c r="K2045">
        <v>0</v>
      </c>
      <c r="M2045">
        <v>0</v>
      </c>
      <c r="O2045">
        <v>0</v>
      </c>
    </row>
    <row r="2046" spans="3:17" x14ac:dyDescent="0.3">
      <c r="C2046" t="s">
        <v>1807</v>
      </c>
      <c r="D2046" t="s">
        <v>366</v>
      </c>
      <c r="E2046">
        <v>131780</v>
      </c>
      <c r="H2046" t="s">
        <v>1895</v>
      </c>
      <c r="K2046">
        <v>0</v>
      </c>
      <c r="M2046">
        <v>0</v>
      </c>
      <c r="O2046">
        <v>0</v>
      </c>
    </row>
    <row r="2047" spans="3:17" x14ac:dyDescent="0.3">
      <c r="C2047" t="s">
        <v>1807</v>
      </c>
      <c r="D2047" t="s">
        <v>366</v>
      </c>
      <c r="E2047">
        <v>131781</v>
      </c>
      <c r="H2047" t="s">
        <v>1896</v>
      </c>
      <c r="K2047">
        <v>0</v>
      </c>
      <c r="M2047">
        <v>0</v>
      </c>
      <c r="O2047">
        <v>0</v>
      </c>
    </row>
    <row r="2048" spans="3:17" x14ac:dyDescent="0.3">
      <c r="C2048" t="s">
        <v>1807</v>
      </c>
      <c r="D2048" t="s">
        <v>366</v>
      </c>
      <c r="E2048">
        <v>131782</v>
      </c>
      <c r="H2048" t="s">
        <v>1897</v>
      </c>
      <c r="K2048">
        <v>0</v>
      </c>
      <c r="M2048">
        <v>0</v>
      </c>
      <c r="O2048">
        <v>0</v>
      </c>
    </row>
    <row r="2049" spans="3:18" x14ac:dyDescent="0.3">
      <c r="C2049" t="s">
        <v>1807</v>
      </c>
      <c r="D2049" t="s">
        <v>366</v>
      </c>
      <c r="E2049">
        <v>131783</v>
      </c>
      <c r="H2049" t="s">
        <v>1898</v>
      </c>
      <c r="K2049">
        <v>0</v>
      </c>
      <c r="M2049">
        <v>0</v>
      </c>
      <c r="O2049">
        <v>0</v>
      </c>
    </row>
    <row r="2050" spans="3:18" x14ac:dyDescent="0.3">
      <c r="C2050" t="s">
        <v>1807</v>
      </c>
      <c r="D2050" t="s">
        <v>366</v>
      </c>
      <c r="E2050">
        <v>131784</v>
      </c>
      <c r="H2050" t="s">
        <v>1899</v>
      </c>
      <c r="K2050">
        <v>0</v>
      </c>
      <c r="M2050">
        <v>0</v>
      </c>
      <c r="O2050">
        <v>0</v>
      </c>
    </row>
    <row r="2051" spans="3:18" x14ac:dyDescent="0.3">
      <c r="E2051" t="s">
        <v>608</v>
      </c>
      <c r="K2051" s="37">
        <v>2013497.24</v>
      </c>
      <c r="M2051" s="37">
        <v>1970628.19</v>
      </c>
      <c r="O2051" s="37">
        <v>42869.05</v>
      </c>
      <c r="Q2051">
        <v>2.2000000000000002</v>
      </c>
      <c r="R2051" t="s">
        <v>438</v>
      </c>
    </row>
    <row r="2052" spans="3:18" x14ac:dyDescent="0.3">
      <c r="C2052" t="s">
        <v>1807</v>
      </c>
      <c r="D2052" t="s">
        <v>366</v>
      </c>
      <c r="E2052">
        <v>133000</v>
      </c>
      <c r="H2052" t="s">
        <v>610</v>
      </c>
      <c r="K2052" s="37">
        <v>44500000</v>
      </c>
      <c r="M2052" s="37">
        <v>65700000</v>
      </c>
      <c r="O2052" s="37">
        <v>-21200000</v>
      </c>
      <c r="Q2052">
        <v>-32.299999999999997</v>
      </c>
    </row>
    <row r="2053" spans="3:18" x14ac:dyDescent="0.3">
      <c r="C2053" t="s">
        <v>1807</v>
      </c>
      <c r="D2053" t="s">
        <v>366</v>
      </c>
      <c r="E2053">
        <v>133001</v>
      </c>
      <c r="H2053" t="s">
        <v>611</v>
      </c>
      <c r="K2053">
        <v>0</v>
      </c>
      <c r="M2053">
        <v>0</v>
      </c>
      <c r="O2053">
        <v>0</v>
      </c>
    </row>
    <row r="2054" spans="3:18" x14ac:dyDescent="0.3">
      <c r="C2054" t="s">
        <v>1807</v>
      </c>
      <c r="D2054" t="s">
        <v>366</v>
      </c>
      <c r="E2054">
        <v>133002</v>
      </c>
      <c r="H2054" t="s">
        <v>612</v>
      </c>
      <c r="K2054">
        <v>0</v>
      </c>
      <c r="M2054">
        <v>0</v>
      </c>
      <c r="O2054">
        <v>0</v>
      </c>
    </row>
    <row r="2055" spans="3:18" x14ac:dyDescent="0.3">
      <c r="C2055" t="s">
        <v>1807</v>
      </c>
      <c r="D2055" t="s">
        <v>366</v>
      </c>
      <c r="E2055">
        <v>133003</v>
      </c>
      <c r="H2055" t="s">
        <v>613</v>
      </c>
      <c r="K2055">
        <v>0</v>
      </c>
      <c r="M2055">
        <v>0</v>
      </c>
      <c r="O2055">
        <v>0</v>
      </c>
    </row>
    <row r="2056" spans="3:18" x14ac:dyDescent="0.3">
      <c r="C2056" t="s">
        <v>1807</v>
      </c>
      <c r="D2056" t="s">
        <v>366</v>
      </c>
      <c r="E2056">
        <v>133004</v>
      </c>
      <c r="H2056" t="s">
        <v>614</v>
      </c>
      <c r="K2056">
        <v>0</v>
      </c>
      <c r="M2056">
        <v>0</v>
      </c>
      <c r="O2056">
        <v>0</v>
      </c>
    </row>
    <row r="2057" spans="3:18" x14ac:dyDescent="0.3">
      <c r="C2057" t="s">
        <v>1807</v>
      </c>
      <c r="D2057" t="s">
        <v>366</v>
      </c>
      <c r="E2057">
        <v>133005</v>
      </c>
      <c r="H2057" t="s">
        <v>615</v>
      </c>
      <c r="K2057">
        <v>0</v>
      </c>
      <c r="M2057">
        <v>0</v>
      </c>
      <c r="O2057">
        <v>0</v>
      </c>
    </row>
    <row r="2058" spans="3:18" x14ac:dyDescent="0.3">
      <c r="C2058" t="s">
        <v>1807</v>
      </c>
      <c r="D2058" t="s">
        <v>366</v>
      </c>
      <c r="E2058">
        <v>133006</v>
      </c>
      <c r="H2058" t="s">
        <v>616</v>
      </c>
      <c r="K2058">
        <v>0</v>
      </c>
      <c r="M2058">
        <v>0</v>
      </c>
      <c r="O2058">
        <v>0</v>
      </c>
    </row>
    <row r="2059" spans="3:18" x14ac:dyDescent="0.3">
      <c r="C2059" t="s">
        <v>1807</v>
      </c>
      <c r="D2059" t="s">
        <v>366</v>
      </c>
      <c r="E2059">
        <v>133007</v>
      </c>
      <c r="H2059" t="s">
        <v>617</v>
      </c>
      <c r="K2059">
        <v>0</v>
      </c>
      <c r="M2059">
        <v>0</v>
      </c>
      <c r="O2059">
        <v>0</v>
      </c>
    </row>
    <row r="2060" spans="3:18" x14ac:dyDescent="0.3">
      <c r="C2060" t="s">
        <v>1807</v>
      </c>
      <c r="D2060" t="s">
        <v>366</v>
      </c>
      <c r="E2060">
        <v>133008</v>
      </c>
      <c r="H2060" t="s">
        <v>618</v>
      </c>
      <c r="K2060">
        <v>0</v>
      </c>
      <c r="M2060">
        <v>0</v>
      </c>
      <c r="O2060">
        <v>0</v>
      </c>
    </row>
    <row r="2061" spans="3:18" x14ac:dyDescent="0.3">
      <c r="C2061" t="s">
        <v>1807</v>
      </c>
      <c r="D2061" t="s">
        <v>366</v>
      </c>
      <c r="E2061">
        <v>133009</v>
      </c>
      <c r="H2061" t="s">
        <v>619</v>
      </c>
      <c r="K2061">
        <v>0</v>
      </c>
      <c r="M2061">
        <v>0</v>
      </c>
      <c r="O2061">
        <v>0</v>
      </c>
    </row>
    <row r="2062" spans="3:18" x14ac:dyDescent="0.3">
      <c r="C2062" t="s">
        <v>1807</v>
      </c>
      <c r="D2062" t="s">
        <v>366</v>
      </c>
      <c r="E2062">
        <v>133010</v>
      </c>
      <c r="H2062" t="s">
        <v>620</v>
      </c>
      <c r="K2062">
        <v>0</v>
      </c>
      <c r="M2062">
        <v>0</v>
      </c>
      <c r="O2062">
        <v>0</v>
      </c>
    </row>
    <row r="2063" spans="3:18" x14ac:dyDescent="0.3">
      <c r="C2063" t="s">
        <v>1807</v>
      </c>
      <c r="D2063" t="s">
        <v>366</v>
      </c>
      <c r="E2063">
        <v>133011</v>
      </c>
      <c r="H2063" t="s">
        <v>621</v>
      </c>
      <c r="K2063">
        <v>0</v>
      </c>
      <c r="M2063">
        <v>0</v>
      </c>
      <c r="O2063">
        <v>0</v>
      </c>
    </row>
    <row r="2064" spans="3:18" x14ac:dyDescent="0.3">
      <c r="C2064" t="s">
        <v>1807</v>
      </c>
      <c r="D2064" t="s">
        <v>366</v>
      </c>
      <c r="E2064">
        <v>133012</v>
      </c>
      <c r="H2064" t="s">
        <v>622</v>
      </c>
      <c r="K2064">
        <v>0</v>
      </c>
      <c r="M2064">
        <v>0</v>
      </c>
      <c r="O2064">
        <v>0</v>
      </c>
    </row>
    <row r="2065" spans="3:15" x14ac:dyDescent="0.3">
      <c r="C2065" t="s">
        <v>1807</v>
      </c>
      <c r="D2065" t="s">
        <v>366</v>
      </c>
      <c r="E2065">
        <v>133013</v>
      </c>
      <c r="H2065" t="s">
        <v>1900</v>
      </c>
      <c r="K2065">
        <v>0</v>
      </c>
      <c r="M2065">
        <v>0</v>
      </c>
      <c r="O2065">
        <v>0</v>
      </c>
    </row>
    <row r="2066" spans="3:15" x14ac:dyDescent="0.3">
      <c r="C2066" t="s">
        <v>1807</v>
      </c>
      <c r="D2066" t="s">
        <v>366</v>
      </c>
      <c r="E2066">
        <v>133014</v>
      </c>
      <c r="H2066" t="s">
        <v>1901</v>
      </c>
      <c r="K2066">
        <v>0</v>
      </c>
      <c r="M2066">
        <v>0</v>
      </c>
      <c r="O2066">
        <v>0</v>
      </c>
    </row>
    <row r="2067" spans="3:15" x14ac:dyDescent="0.3">
      <c r="C2067" t="s">
        <v>1807</v>
      </c>
      <c r="D2067" t="s">
        <v>366</v>
      </c>
      <c r="E2067">
        <v>133015</v>
      </c>
      <c r="H2067" t="s">
        <v>1902</v>
      </c>
      <c r="K2067">
        <v>0</v>
      </c>
      <c r="M2067">
        <v>0</v>
      </c>
      <c r="O2067">
        <v>0</v>
      </c>
    </row>
    <row r="2068" spans="3:15" x14ac:dyDescent="0.3">
      <c r="C2068" t="s">
        <v>1807</v>
      </c>
      <c r="D2068" t="s">
        <v>366</v>
      </c>
      <c r="E2068">
        <v>133016</v>
      </c>
      <c r="H2068" t="s">
        <v>1903</v>
      </c>
      <c r="K2068">
        <v>0</v>
      </c>
      <c r="M2068">
        <v>0</v>
      </c>
      <c r="O2068">
        <v>0</v>
      </c>
    </row>
    <row r="2069" spans="3:15" x14ac:dyDescent="0.3">
      <c r="C2069" t="s">
        <v>1807</v>
      </c>
      <c r="D2069" t="s">
        <v>366</v>
      </c>
      <c r="E2069">
        <v>133017</v>
      </c>
      <c r="H2069" t="s">
        <v>1904</v>
      </c>
      <c r="K2069">
        <v>0</v>
      </c>
      <c r="M2069">
        <v>0</v>
      </c>
      <c r="O2069">
        <v>0</v>
      </c>
    </row>
    <row r="2070" spans="3:15" x14ac:dyDescent="0.3">
      <c r="C2070" t="s">
        <v>1807</v>
      </c>
      <c r="D2070" t="s">
        <v>366</v>
      </c>
      <c r="E2070">
        <v>133019</v>
      </c>
      <c r="H2070" t="s">
        <v>1905</v>
      </c>
      <c r="K2070">
        <v>0</v>
      </c>
      <c r="M2070">
        <v>0</v>
      </c>
      <c r="O2070">
        <v>0</v>
      </c>
    </row>
    <row r="2071" spans="3:15" x14ac:dyDescent="0.3">
      <c r="C2071" t="s">
        <v>1807</v>
      </c>
      <c r="D2071" t="s">
        <v>366</v>
      </c>
      <c r="E2071">
        <v>133020</v>
      </c>
      <c r="H2071" t="s">
        <v>1906</v>
      </c>
      <c r="K2071">
        <v>0</v>
      </c>
      <c r="M2071">
        <v>0</v>
      </c>
      <c r="O2071">
        <v>0</v>
      </c>
    </row>
    <row r="2072" spans="3:15" x14ac:dyDescent="0.3">
      <c r="C2072" t="s">
        <v>1807</v>
      </c>
      <c r="D2072" t="s">
        <v>366</v>
      </c>
      <c r="E2072">
        <v>133021</v>
      </c>
      <c r="H2072" t="s">
        <v>1906</v>
      </c>
      <c r="K2072">
        <v>0</v>
      </c>
      <c r="M2072">
        <v>0</v>
      </c>
      <c r="O2072">
        <v>0</v>
      </c>
    </row>
    <row r="2073" spans="3:15" x14ac:dyDescent="0.3">
      <c r="C2073" t="s">
        <v>1807</v>
      </c>
      <c r="D2073" t="s">
        <v>366</v>
      </c>
      <c r="E2073">
        <v>133023</v>
      </c>
      <c r="H2073" t="s">
        <v>1907</v>
      </c>
      <c r="K2073">
        <v>0</v>
      </c>
      <c r="M2073">
        <v>0</v>
      </c>
      <c r="O2073">
        <v>0</v>
      </c>
    </row>
    <row r="2074" spans="3:15" x14ac:dyDescent="0.3">
      <c r="C2074" t="s">
        <v>1807</v>
      </c>
      <c r="D2074" t="s">
        <v>366</v>
      </c>
      <c r="E2074">
        <v>133024</v>
      </c>
      <c r="H2074" t="s">
        <v>1908</v>
      </c>
      <c r="K2074">
        <v>0</v>
      </c>
      <c r="M2074">
        <v>0</v>
      </c>
      <c r="O2074">
        <v>0</v>
      </c>
    </row>
    <row r="2075" spans="3:15" x14ac:dyDescent="0.3">
      <c r="C2075" t="s">
        <v>1807</v>
      </c>
      <c r="D2075" t="s">
        <v>366</v>
      </c>
      <c r="E2075">
        <v>133026</v>
      </c>
      <c r="H2075" t="s">
        <v>1909</v>
      </c>
      <c r="K2075">
        <v>0</v>
      </c>
      <c r="M2075">
        <v>0</v>
      </c>
      <c r="O2075">
        <v>0</v>
      </c>
    </row>
    <row r="2076" spans="3:15" x14ac:dyDescent="0.3">
      <c r="C2076" t="s">
        <v>1807</v>
      </c>
      <c r="D2076" t="s">
        <v>366</v>
      </c>
      <c r="E2076">
        <v>133027</v>
      </c>
      <c r="H2076" t="s">
        <v>1910</v>
      </c>
      <c r="K2076">
        <v>0</v>
      </c>
      <c r="M2076">
        <v>0</v>
      </c>
      <c r="O2076">
        <v>0</v>
      </c>
    </row>
    <row r="2077" spans="3:15" x14ac:dyDescent="0.3">
      <c r="C2077" t="s">
        <v>1807</v>
      </c>
      <c r="D2077" t="s">
        <v>366</v>
      </c>
      <c r="E2077">
        <v>133029</v>
      </c>
      <c r="H2077" t="s">
        <v>1911</v>
      </c>
      <c r="K2077">
        <v>0</v>
      </c>
      <c r="M2077">
        <v>0</v>
      </c>
      <c r="O2077">
        <v>0</v>
      </c>
    </row>
    <row r="2078" spans="3:15" x14ac:dyDescent="0.3">
      <c r="C2078" t="s">
        <v>1807</v>
      </c>
      <c r="D2078" t="s">
        <v>366</v>
      </c>
      <c r="E2078">
        <v>133030</v>
      </c>
      <c r="H2078" t="s">
        <v>1912</v>
      </c>
      <c r="K2078">
        <v>0</v>
      </c>
      <c r="M2078">
        <v>0</v>
      </c>
      <c r="O2078">
        <v>0</v>
      </c>
    </row>
    <row r="2079" spans="3:15" x14ac:dyDescent="0.3">
      <c r="C2079" t="s">
        <v>1807</v>
      </c>
      <c r="D2079" t="s">
        <v>366</v>
      </c>
      <c r="E2079">
        <v>133032</v>
      </c>
      <c r="H2079" t="s">
        <v>1913</v>
      </c>
      <c r="K2079">
        <v>0</v>
      </c>
      <c r="M2079">
        <v>0</v>
      </c>
      <c r="O2079">
        <v>0</v>
      </c>
    </row>
    <row r="2080" spans="3:15" x14ac:dyDescent="0.3">
      <c r="C2080" t="s">
        <v>1807</v>
      </c>
      <c r="D2080" t="s">
        <v>366</v>
      </c>
      <c r="E2080">
        <v>133033</v>
      </c>
      <c r="H2080" t="s">
        <v>1910</v>
      </c>
      <c r="K2080">
        <v>0</v>
      </c>
      <c r="M2080">
        <v>0</v>
      </c>
      <c r="O2080">
        <v>0</v>
      </c>
    </row>
    <row r="2081" spans="3:18" x14ac:dyDescent="0.3">
      <c r="C2081" t="s">
        <v>1807</v>
      </c>
      <c r="D2081" t="s">
        <v>366</v>
      </c>
      <c r="E2081">
        <v>133035</v>
      </c>
      <c r="H2081" t="s">
        <v>1914</v>
      </c>
      <c r="K2081">
        <v>0</v>
      </c>
      <c r="M2081">
        <v>0</v>
      </c>
      <c r="O2081">
        <v>0</v>
      </c>
    </row>
    <row r="2082" spans="3:18" x14ac:dyDescent="0.3">
      <c r="C2082" t="s">
        <v>1807</v>
      </c>
      <c r="D2082" t="s">
        <v>366</v>
      </c>
      <c r="E2082">
        <v>133100</v>
      </c>
      <c r="H2082" t="s">
        <v>623</v>
      </c>
      <c r="K2082">
        <v>0</v>
      </c>
      <c r="M2082">
        <v>0</v>
      </c>
      <c r="O2082">
        <v>0</v>
      </c>
    </row>
    <row r="2083" spans="3:18" x14ac:dyDescent="0.3">
      <c r="C2083" t="s">
        <v>1807</v>
      </c>
      <c r="D2083" t="s">
        <v>366</v>
      </c>
      <c r="E2083">
        <v>133101</v>
      </c>
      <c r="H2083" t="s">
        <v>624</v>
      </c>
      <c r="K2083">
        <v>0</v>
      </c>
      <c r="M2083">
        <v>0</v>
      </c>
      <c r="O2083">
        <v>0</v>
      </c>
    </row>
    <row r="2084" spans="3:18" x14ac:dyDescent="0.3">
      <c r="C2084" t="s">
        <v>1807</v>
      </c>
      <c r="D2084" t="s">
        <v>366</v>
      </c>
      <c r="E2084">
        <v>133102</v>
      </c>
      <c r="H2084" t="s">
        <v>625</v>
      </c>
      <c r="K2084">
        <v>0</v>
      </c>
      <c r="M2084">
        <v>0</v>
      </c>
      <c r="O2084">
        <v>0</v>
      </c>
    </row>
    <row r="2085" spans="3:18" x14ac:dyDescent="0.3">
      <c r="C2085" t="s">
        <v>1807</v>
      </c>
      <c r="D2085" t="s">
        <v>366</v>
      </c>
      <c r="E2085">
        <v>133103</v>
      </c>
      <c r="H2085" t="s">
        <v>1915</v>
      </c>
      <c r="K2085">
        <v>0</v>
      </c>
      <c r="M2085">
        <v>0</v>
      </c>
      <c r="O2085">
        <v>0</v>
      </c>
    </row>
    <row r="2086" spans="3:18" x14ac:dyDescent="0.3">
      <c r="C2086" t="s">
        <v>1807</v>
      </c>
      <c r="D2086" t="s">
        <v>366</v>
      </c>
      <c r="E2086">
        <v>133241</v>
      </c>
      <c r="H2086" t="s">
        <v>1916</v>
      </c>
      <c r="K2086">
        <v>0</v>
      </c>
      <c r="M2086">
        <v>0</v>
      </c>
      <c r="O2086">
        <v>0</v>
      </c>
    </row>
    <row r="2087" spans="3:18" x14ac:dyDescent="0.3">
      <c r="C2087" t="s">
        <v>1807</v>
      </c>
      <c r="D2087" t="s">
        <v>366</v>
      </c>
      <c r="E2087">
        <v>133242</v>
      </c>
      <c r="H2087" t="s">
        <v>1917</v>
      </c>
      <c r="K2087">
        <v>0</v>
      </c>
      <c r="M2087">
        <v>0</v>
      </c>
      <c r="O2087">
        <v>0</v>
      </c>
    </row>
    <row r="2088" spans="3:18" x14ac:dyDescent="0.3">
      <c r="C2088" t="s">
        <v>1807</v>
      </c>
      <c r="D2088" t="s">
        <v>366</v>
      </c>
      <c r="E2088">
        <v>133243</v>
      </c>
      <c r="H2088" t="s">
        <v>1918</v>
      </c>
      <c r="K2088">
        <v>0</v>
      </c>
      <c r="M2088">
        <v>0</v>
      </c>
      <c r="O2088">
        <v>0</v>
      </c>
    </row>
    <row r="2089" spans="3:18" x14ac:dyDescent="0.3">
      <c r="E2089" t="s">
        <v>647</v>
      </c>
      <c r="K2089" s="37">
        <v>44500000</v>
      </c>
      <c r="M2089" s="37">
        <v>65700000</v>
      </c>
      <c r="O2089" s="37">
        <v>-21200000</v>
      </c>
      <c r="Q2089">
        <v>-32.299999999999997</v>
      </c>
      <c r="R2089" t="s">
        <v>438</v>
      </c>
    </row>
    <row r="2090" spans="3:18" x14ac:dyDescent="0.3">
      <c r="C2090" t="s">
        <v>1807</v>
      </c>
      <c r="D2090" t="s">
        <v>366</v>
      </c>
      <c r="E2090">
        <v>133200</v>
      </c>
      <c r="H2090" t="s">
        <v>648</v>
      </c>
      <c r="K2090">
        <v>0</v>
      </c>
      <c r="M2090">
        <v>0</v>
      </c>
      <c r="O2090">
        <v>0</v>
      </c>
    </row>
    <row r="2091" spans="3:18" x14ac:dyDescent="0.3">
      <c r="C2091" t="s">
        <v>1807</v>
      </c>
      <c r="D2091" t="s">
        <v>366</v>
      </c>
      <c r="E2091">
        <v>133201</v>
      </c>
      <c r="H2091" t="s">
        <v>649</v>
      </c>
      <c r="K2091">
        <v>0</v>
      </c>
      <c r="M2091">
        <v>0</v>
      </c>
      <c r="O2091">
        <v>0</v>
      </c>
    </row>
    <row r="2092" spans="3:18" x14ac:dyDescent="0.3">
      <c r="C2092" t="s">
        <v>1807</v>
      </c>
      <c r="D2092" t="s">
        <v>366</v>
      </c>
      <c r="E2092">
        <v>133202</v>
      </c>
      <c r="H2092" t="s">
        <v>650</v>
      </c>
      <c r="K2092">
        <v>0</v>
      </c>
      <c r="M2092">
        <v>0</v>
      </c>
      <c r="O2092">
        <v>0</v>
      </c>
    </row>
    <row r="2093" spans="3:18" x14ac:dyDescent="0.3">
      <c r="C2093" t="s">
        <v>1807</v>
      </c>
      <c r="D2093" t="s">
        <v>366</v>
      </c>
      <c r="E2093">
        <v>133203</v>
      </c>
      <c r="H2093" t="s">
        <v>651</v>
      </c>
      <c r="K2093">
        <v>0</v>
      </c>
      <c r="M2093">
        <v>0</v>
      </c>
      <c r="O2093">
        <v>0</v>
      </c>
    </row>
    <row r="2094" spans="3:18" x14ac:dyDescent="0.3">
      <c r="C2094" t="s">
        <v>1807</v>
      </c>
      <c r="D2094" t="s">
        <v>366</v>
      </c>
      <c r="E2094">
        <v>133204</v>
      </c>
      <c r="H2094" t="s">
        <v>652</v>
      </c>
      <c r="K2094">
        <v>0</v>
      </c>
      <c r="M2094">
        <v>0</v>
      </c>
      <c r="O2094">
        <v>0</v>
      </c>
    </row>
    <row r="2095" spans="3:18" x14ac:dyDescent="0.3">
      <c r="C2095" t="s">
        <v>1807</v>
      </c>
      <c r="D2095" t="s">
        <v>366</v>
      </c>
      <c r="E2095">
        <v>133205</v>
      </c>
      <c r="H2095" t="s">
        <v>653</v>
      </c>
      <c r="K2095">
        <v>0</v>
      </c>
      <c r="M2095">
        <v>0</v>
      </c>
      <c r="O2095">
        <v>0</v>
      </c>
    </row>
    <row r="2096" spans="3:18" x14ac:dyDescent="0.3">
      <c r="C2096" t="s">
        <v>1807</v>
      </c>
      <c r="D2096" t="s">
        <v>366</v>
      </c>
      <c r="E2096">
        <v>133206</v>
      </c>
      <c r="H2096" t="s">
        <v>654</v>
      </c>
      <c r="K2096">
        <v>0</v>
      </c>
      <c r="M2096">
        <v>0</v>
      </c>
      <c r="O2096">
        <v>0</v>
      </c>
    </row>
    <row r="2097" spans="3:17" x14ac:dyDescent="0.3">
      <c r="C2097" t="s">
        <v>1807</v>
      </c>
      <c r="D2097" t="s">
        <v>366</v>
      </c>
      <c r="E2097">
        <v>133207</v>
      </c>
      <c r="H2097" t="s">
        <v>655</v>
      </c>
      <c r="K2097">
        <v>0</v>
      </c>
      <c r="M2097">
        <v>0</v>
      </c>
      <c r="O2097">
        <v>0</v>
      </c>
    </row>
    <row r="2098" spans="3:17" x14ac:dyDescent="0.3">
      <c r="C2098" t="s">
        <v>1807</v>
      </c>
      <c r="D2098" t="s">
        <v>366</v>
      </c>
      <c r="E2098">
        <v>133208</v>
      </c>
      <c r="H2098" t="s">
        <v>656</v>
      </c>
      <c r="K2098">
        <v>0</v>
      </c>
      <c r="M2098">
        <v>0</v>
      </c>
      <c r="O2098">
        <v>0</v>
      </c>
    </row>
    <row r="2099" spans="3:17" x14ac:dyDescent="0.3">
      <c r="C2099" t="s">
        <v>1807</v>
      </c>
      <c r="D2099" t="s">
        <v>366</v>
      </c>
      <c r="E2099">
        <v>133209</v>
      </c>
      <c r="H2099" t="s">
        <v>657</v>
      </c>
      <c r="K2099">
        <v>0</v>
      </c>
      <c r="M2099">
        <v>0</v>
      </c>
      <c r="O2099">
        <v>0</v>
      </c>
    </row>
    <row r="2100" spans="3:17" x14ac:dyDescent="0.3">
      <c r="C2100" t="s">
        <v>1807</v>
      </c>
      <c r="D2100" t="s">
        <v>366</v>
      </c>
      <c r="E2100">
        <v>133210</v>
      </c>
      <c r="H2100" t="s">
        <v>658</v>
      </c>
      <c r="K2100">
        <v>0</v>
      </c>
      <c r="M2100">
        <v>0</v>
      </c>
      <c r="O2100">
        <v>0</v>
      </c>
    </row>
    <row r="2101" spans="3:17" x14ac:dyDescent="0.3">
      <c r="C2101" t="s">
        <v>1807</v>
      </c>
      <c r="D2101" t="s">
        <v>366</v>
      </c>
      <c r="E2101">
        <v>133211</v>
      </c>
      <c r="H2101" t="s">
        <v>659</v>
      </c>
      <c r="K2101">
        <v>0</v>
      </c>
      <c r="M2101">
        <v>0</v>
      </c>
      <c r="O2101">
        <v>0</v>
      </c>
    </row>
    <row r="2102" spans="3:17" x14ac:dyDescent="0.3">
      <c r="C2102" t="s">
        <v>1807</v>
      </c>
      <c r="D2102" t="s">
        <v>366</v>
      </c>
      <c r="E2102">
        <v>133212</v>
      </c>
      <c r="H2102" t="s">
        <v>660</v>
      </c>
      <c r="K2102">
        <v>0</v>
      </c>
      <c r="M2102">
        <v>0</v>
      </c>
      <c r="O2102">
        <v>0</v>
      </c>
    </row>
    <row r="2103" spans="3:17" x14ac:dyDescent="0.3">
      <c r="C2103" t="s">
        <v>1807</v>
      </c>
      <c r="D2103" t="s">
        <v>366</v>
      </c>
      <c r="E2103">
        <v>133213</v>
      </c>
      <c r="H2103" t="s">
        <v>661</v>
      </c>
      <c r="K2103">
        <v>0</v>
      </c>
      <c r="M2103">
        <v>0</v>
      </c>
      <c r="O2103">
        <v>0</v>
      </c>
    </row>
    <row r="2104" spans="3:17" x14ac:dyDescent="0.3">
      <c r="C2104" t="s">
        <v>1807</v>
      </c>
      <c r="D2104" t="s">
        <v>366</v>
      </c>
      <c r="E2104">
        <v>133214</v>
      </c>
      <c r="H2104" t="s">
        <v>662</v>
      </c>
      <c r="K2104">
        <v>0</v>
      </c>
      <c r="M2104">
        <v>0</v>
      </c>
      <c r="O2104">
        <v>0</v>
      </c>
    </row>
    <row r="2105" spans="3:17" x14ac:dyDescent="0.3">
      <c r="C2105" t="s">
        <v>1807</v>
      </c>
      <c r="D2105" t="s">
        <v>366</v>
      </c>
      <c r="E2105">
        <v>133215</v>
      </c>
      <c r="H2105" t="s">
        <v>663</v>
      </c>
      <c r="K2105">
        <v>0</v>
      </c>
      <c r="M2105">
        <v>0</v>
      </c>
      <c r="O2105">
        <v>0</v>
      </c>
    </row>
    <row r="2106" spans="3:17" x14ac:dyDescent="0.3">
      <c r="C2106" t="s">
        <v>1807</v>
      </c>
      <c r="D2106" t="s">
        <v>366</v>
      </c>
      <c r="E2106">
        <v>133216</v>
      </c>
      <c r="H2106" t="s">
        <v>664</v>
      </c>
      <c r="K2106">
        <v>0</v>
      </c>
      <c r="M2106">
        <v>0</v>
      </c>
      <c r="O2106">
        <v>0</v>
      </c>
    </row>
    <row r="2107" spans="3:17" x14ac:dyDescent="0.3">
      <c r="C2107" t="s">
        <v>1807</v>
      </c>
      <c r="D2107" t="s">
        <v>366</v>
      </c>
      <c r="E2107">
        <v>133218</v>
      </c>
      <c r="H2107" t="s">
        <v>665</v>
      </c>
      <c r="K2107">
        <v>0</v>
      </c>
      <c r="M2107">
        <v>0</v>
      </c>
      <c r="O2107">
        <v>0</v>
      </c>
    </row>
    <row r="2108" spans="3:17" x14ac:dyDescent="0.3">
      <c r="C2108" t="s">
        <v>1807</v>
      </c>
      <c r="D2108" t="s">
        <v>366</v>
      </c>
      <c r="E2108">
        <v>133220</v>
      </c>
      <c r="H2108" t="s">
        <v>648</v>
      </c>
      <c r="K2108" s="37">
        <v>704558702.99000001</v>
      </c>
      <c r="M2108" s="37">
        <v>699787246.69000006</v>
      </c>
      <c r="O2108" s="37">
        <v>4771456.3</v>
      </c>
      <c r="Q2108">
        <v>0.7</v>
      </c>
    </row>
    <row r="2109" spans="3:17" x14ac:dyDescent="0.3">
      <c r="C2109" t="s">
        <v>1807</v>
      </c>
      <c r="D2109" t="s">
        <v>366</v>
      </c>
      <c r="E2109">
        <v>133221</v>
      </c>
      <c r="H2109" t="s">
        <v>649</v>
      </c>
      <c r="K2109">
        <v>0</v>
      </c>
      <c r="M2109">
        <v>0</v>
      </c>
      <c r="O2109">
        <v>0</v>
      </c>
    </row>
    <row r="2110" spans="3:17" x14ac:dyDescent="0.3">
      <c r="C2110" t="s">
        <v>1807</v>
      </c>
      <c r="D2110" t="s">
        <v>366</v>
      </c>
      <c r="E2110">
        <v>133222</v>
      </c>
      <c r="H2110" t="s">
        <v>650</v>
      </c>
      <c r="K2110">
        <v>0</v>
      </c>
      <c r="M2110">
        <v>0</v>
      </c>
      <c r="O2110">
        <v>0</v>
      </c>
    </row>
    <row r="2111" spans="3:17" x14ac:dyDescent="0.3">
      <c r="C2111" t="s">
        <v>1807</v>
      </c>
      <c r="D2111" t="s">
        <v>366</v>
      </c>
      <c r="E2111">
        <v>133223</v>
      </c>
      <c r="H2111" t="s">
        <v>651</v>
      </c>
      <c r="K2111">
        <v>0</v>
      </c>
      <c r="M2111">
        <v>0</v>
      </c>
      <c r="O2111">
        <v>0</v>
      </c>
    </row>
    <row r="2112" spans="3:17" x14ac:dyDescent="0.3">
      <c r="C2112" t="s">
        <v>1807</v>
      </c>
      <c r="D2112" t="s">
        <v>366</v>
      </c>
      <c r="E2112">
        <v>133224</v>
      </c>
      <c r="H2112" t="s">
        <v>652</v>
      </c>
      <c r="K2112">
        <v>0</v>
      </c>
      <c r="M2112">
        <v>0</v>
      </c>
      <c r="O2112">
        <v>0</v>
      </c>
    </row>
    <row r="2113" spans="3:18" x14ac:dyDescent="0.3">
      <c r="C2113" t="s">
        <v>1807</v>
      </c>
      <c r="D2113" t="s">
        <v>366</v>
      </c>
      <c r="E2113">
        <v>133225</v>
      </c>
      <c r="H2113" t="s">
        <v>653</v>
      </c>
      <c r="K2113">
        <v>0</v>
      </c>
      <c r="M2113">
        <v>0</v>
      </c>
      <c r="O2113">
        <v>0</v>
      </c>
    </row>
    <row r="2114" spans="3:18" x14ac:dyDescent="0.3">
      <c r="C2114" t="s">
        <v>1807</v>
      </c>
      <c r="D2114" t="s">
        <v>366</v>
      </c>
      <c r="E2114">
        <v>133226</v>
      </c>
      <c r="H2114" t="s">
        <v>666</v>
      </c>
      <c r="K2114">
        <v>0</v>
      </c>
      <c r="M2114">
        <v>0</v>
      </c>
      <c r="O2114">
        <v>0</v>
      </c>
    </row>
    <row r="2115" spans="3:18" x14ac:dyDescent="0.3">
      <c r="C2115" t="s">
        <v>1807</v>
      </c>
      <c r="D2115" t="s">
        <v>366</v>
      </c>
      <c r="E2115">
        <v>133227</v>
      </c>
      <c r="H2115" t="s">
        <v>655</v>
      </c>
      <c r="K2115">
        <v>0</v>
      </c>
      <c r="M2115">
        <v>0</v>
      </c>
      <c r="O2115">
        <v>0</v>
      </c>
    </row>
    <row r="2116" spans="3:18" x14ac:dyDescent="0.3">
      <c r="C2116" t="s">
        <v>1807</v>
      </c>
      <c r="D2116" t="s">
        <v>366</v>
      </c>
      <c r="E2116">
        <v>133228</v>
      </c>
      <c r="H2116" t="s">
        <v>656</v>
      </c>
      <c r="K2116">
        <v>0</v>
      </c>
      <c r="M2116">
        <v>0</v>
      </c>
      <c r="O2116">
        <v>0</v>
      </c>
    </row>
    <row r="2117" spans="3:18" x14ac:dyDescent="0.3">
      <c r="C2117" t="s">
        <v>1807</v>
      </c>
      <c r="D2117" t="s">
        <v>366</v>
      </c>
      <c r="E2117">
        <v>133229</v>
      </c>
      <c r="H2117" t="s">
        <v>657</v>
      </c>
      <c r="K2117">
        <v>0</v>
      </c>
      <c r="M2117">
        <v>0</v>
      </c>
      <c r="O2117">
        <v>0</v>
      </c>
    </row>
    <row r="2118" spans="3:18" x14ac:dyDescent="0.3">
      <c r="C2118" t="s">
        <v>1807</v>
      </c>
      <c r="D2118" t="s">
        <v>366</v>
      </c>
      <c r="E2118">
        <v>133230</v>
      </c>
      <c r="H2118" t="s">
        <v>658</v>
      </c>
      <c r="K2118">
        <v>0</v>
      </c>
      <c r="M2118">
        <v>0</v>
      </c>
      <c r="O2118">
        <v>0</v>
      </c>
    </row>
    <row r="2119" spans="3:18" x14ac:dyDescent="0.3">
      <c r="C2119" t="s">
        <v>1807</v>
      </c>
      <c r="D2119" t="s">
        <v>366</v>
      </c>
      <c r="E2119">
        <v>133231</v>
      </c>
      <c r="H2119" t="s">
        <v>659</v>
      </c>
      <c r="K2119">
        <v>0</v>
      </c>
      <c r="M2119">
        <v>0</v>
      </c>
      <c r="O2119">
        <v>0</v>
      </c>
    </row>
    <row r="2120" spans="3:18" x14ac:dyDescent="0.3">
      <c r="C2120" t="s">
        <v>1807</v>
      </c>
      <c r="D2120" t="s">
        <v>366</v>
      </c>
      <c r="E2120">
        <v>133232</v>
      </c>
      <c r="H2120" t="s">
        <v>660</v>
      </c>
      <c r="K2120">
        <v>0</v>
      </c>
      <c r="M2120">
        <v>0</v>
      </c>
      <c r="O2120">
        <v>0</v>
      </c>
    </row>
    <row r="2121" spans="3:18" x14ac:dyDescent="0.3">
      <c r="C2121" t="s">
        <v>1807</v>
      </c>
      <c r="D2121" t="s">
        <v>366</v>
      </c>
      <c r="E2121">
        <v>133233</v>
      </c>
      <c r="H2121" t="s">
        <v>661</v>
      </c>
      <c r="K2121">
        <v>0</v>
      </c>
      <c r="M2121">
        <v>0</v>
      </c>
      <c r="O2121">
        <v>0</v>
      </c>
    </row>
    <row r="2122" spans="3:18" x14ac:dyDescent="0.3">
      <c r="C2122" t="s">
        <v>1807</v>
      </c>
      <c r="D2122" t="s">
        <v>366</v>
      </c>
      <c r="E2122">
        <v>133234</v>
      </c>
      <c r="H2122" t="s">
        <v>662</v>
      </c>
      <c r="K2122">
        <v>0</v>
      </c>
      <c r="M2122">
        <v>0</v>
      </c>
      <c r="O2122">
        <v>0</v>
      </c>
    </row>
    <row r="2123" spans="3:18" x14ac:dyDescent="0.3">
      <c r="C2123" t="s">
        <v>1807</v>
      </c>
      <c r="D2123" t="s">
        <v>366</v>
      </c>
      <c r="E2123">
        <v>133235</v>
      </c>
      <c r="H2123" t="s">
        <v>663</v>
      </c>
      <c r="K2123">
        <v>0</v>
      </c>
      <c r="M2123">
        <v>0</v>
      </c>
      <c r="O2123">
        <v>0</v>
      </c>
    </row>
    <row r="2124" spans="3:18" x14ac:dyDescent="0.3">
      <c r="C2124" t="s">
        <v>1807</v>
      </c>
      <c r="D2124" t="s">
        <v>366</v>
      </c>
      <c r="E2124">
        <v>133236</v>
      </c>
      <c r="H2124" t="s">
        <v>664</v>
      </c>
      <c r="K2124">
        <v>0</v>
      </c>
      <c r="M2124">
        <v>0</v>
      </c>
      <c r="O2124">
        <v>0</v>
      </c>
    </row>
    <row r="2125" spans="3:18" x14ac:dyDescent="0.3">
      <c r="C2125" t="s">
        <v>1807</v>
      </c>
      <c r="D2125" t="s">
        <v>366</v>
      </c>
      <c r="E2125">
        <v>133238</v>
      </c>
      <c r="H2125" t="s">
        <v>665</v>
      </c>
      <c r="K2125">
        <v>0</v>
      </c>
      <c r="M2125">
        <v>0</v>
      </c>
      <c r="O2125">
        <v>0</v>
      </c>
    </row>
    <row r="2126" spans="3:18" x14ac:dyDescent="0.3">
      <c r="C2126" t="s">
        <v>1807</v>
      </c>
      <c r="D2126" t="s">
        <v>366</v>
      </c>
      <c r="E2126">
        <v>133239</v>
      </c>
      <c r="H2126" t="s">
        <v>667</v>
      </c>
      <c r="K2126">
        <v>0</v>
      </c>
      <c r="M2126">
        <v>0</v>
      </c>
      <c r="O2126">
        <v>0</v>
      </c>
    </row>
    <row r="2127" spans="3:18" x14ac:dyDescent="0.3">
      <c r="C2127" t="s">
        <v>1807</v>
      </c>
      <c r="D2127" t="s">
        <v>366</v>
      </c>
      <c r="E2127">
        <v>133244</v>
      </c>
      <c r="H2127" t="s">
        <v>1919</v>
      </c>
      <c r="K2127">
        <v>0</v>
      </c>
      <c r="M2127">
        <v>0</v>
      </c>
      <c r="O2127">
        <v>0</v>
      </c>
    </row>
    <row r="2128" spans="3:18" x14ac:dyDescent="0.3">
      <c r="E2128" t="s">
        <v>677</v>
      </c>
      <c r="K2128" s="37">
        <v>704558702.99000001</v>
      </c>
      <c r="M2128" s="37">
        <v>699787246.69000006</v>
      </c>
      <c r="O2128" s="37">
        <v>4771456.3</v>
      </c>
      <c r="Q2128">
        <v>0.7</v>
      </c>
      <c r="R2128" t="s">
        <v>438</v>
      </c>
    </row>
    <row r="2129" spans="3:18" x14ac:dyDescent="0.3">
      <c r="C2129" t="s">
        <v>1807</v>
      </c>
      <c r="D2129" t="s">
        <v>366</v>
      </c>
      <c r="E2129">
        <v>133217</v>
      </c>
      <c r="H2129" t="s">
        <v>678</v>
      </c>
      <c r="K2129">
        <v>0</v>
      </c>
      <c r="M2129">
        <v>0</v>
      </c>
      <c r="O2129">
        <v>0</v>
      </c>
    </row>
    <row r="2130" spans="3:18" x14ac:dyDescent="0.3">
      <c r="C2130" t="s">
        <v>1807</v>
      </c>
      <c r="D2130" t="s">
        <v>366</v>
      </c>
      <c r="E2130">
        <v>133237</v>
      </c>
      <c r="H2130" t="s">
        <v>679</v>
      </c>
      <c r="K2130">
        <v>0</v>
      </c>
      <c r="M2130">
        <v>0</v>
      </c>
      <c r="O2130">
        <v>0</v>
      </c>
    </row>
    <row r="2131" spans="3:18" x14ac:dyDescent="0.3">
      <c r="E2131" t="s">
        <v>682</v>
      </c>
      <c r="K2131">
        <v>0</v>
      </c>
      <c r="M2131">
        <v>0</v>
      </c>
      <c r="O2131">
        <v>0</v>
      </c>
      <c r="R2131" t="s">
        <v>438</v>
      </c>
    </row>
    <row r="2132" spans="3:18" x14ac:dyDescent="0.3">
      <c r="C2132" t="s">
        <v>1807</v>
      </c>
      <c r="D2132" t="s">
        <v>366</v>
      </c>
      <c r="E2132">
        <v>133240</v>
      </c>
      <c r="H2132" t="s">
        <v>1920</v>
      </c>
      <c r="K2132">
        <v>0</v>
      </c>
      <c r="M2132">
        <v>0</v>
      </c>
      <c r="O2132">
        <v>0</v>
      </c>
    </row>
    <row r="2133" spans="3:18" x14ac:dyDescent="0.3">
      <c r="K2133">
        <v>0</v>
      </c>
      <c r="M2133">
        <v>0</v>
      </c>
      <c r="O2133">
        <v>0</v>
      </c>
      <c r="R2133" t="s">
        <v>438</v>
      </c>
    </row>
    <row r="2134" spans="3:18" x14ac:dyDescent="0.3">
      <c r="C2134" t="s">
        <v>1807</v>
      </c>
      <c r="D2134" t="s">
        <v>366</v>
      </c>
      <c r="E2134">
        <v>133246</v>
      </c>
      <c r="H2134" t="s">
        <v>1921</v>
      </c>
      <c r="K2134">
        <v>0</v>
      </c>
      <c r="M2134">
        <v>0</v>
      </c>
      <c r="O2134">
        <v>0</v>
      </c>
    </row>
    <row r="2135" spans="3:18" x14ac:dyDescent="0.3">
      <c r="K2135">
        <v>0</v>
      </c>
      <c r="M2135">
        <v>0</v>
      </c>
      <c r="O2135">
        <v>0</v>
      </c>
      <c r="R2135" t="s">
        <v>438</v>
      </c>
    </row>
    <row r="2136" spans="3:18" x14ac:dyDescent="0.3">
      <c r="C2136" t="s">
        <v>1807</v>
      </c>
      <c r="D2136" t="s">
        <v>366</v>
      </c>
      <c r="E2136">
        <v>138500</v>
      </c>
      <c r="H2136" t="s">
        <v>691</v>
      </c>
      <c r="K2136">
        <v>0</v>
      </c>
      <c r="M2136">
        <v>0</v>
      </c>
      <c r="O2136">
        <v>0</v>
      </c>
    </row>
    <row r="2137" spans="3:18" x14ac:dyDescent="0.3">
      <c r="E2137" t="s">
        <v>692</v>
      </c>
      <c r="K2137">
        <v>0</v>
      </c>
      <c r="M2137">
        <v>0</v>
      </c>
      <c r="O2137">
        <v>0</v>
      </c>
      <c r="R2137" t="s">
        <v>438</v>
      </c>
    </row>
    <row r="2138" spans="3:18" x14ac:dyDescent="0.3">
      <c r="C2138" t="s">
        <v>1807</v>
      </c>
      <c r="D2138" t="s">
        <v>366</v>
      </c>
      <c r="E2138">
        <v>137000</v>
      </c>
      <c r="H2138" t="s">
        <v>693</v>
      </c>
      <c r="K2138">
        <v>0</v>
      </c>
      <c r="M2138">
        <v>0</v>
      </c>
      <c r="O2138">
        <v>0</v>
      </c>
    </row>
    <row r="2139" spans="3:18" x14ac:dyDescent="0.3">
      <c r="C2139" t="s">
        <v>1807</v>
      </c>
      <c r="D2139" t="s">
        <v>366</v>
      </c>
      <c r="E2139">
        <v>137100</v>
      </c>
      <c r="H2139" t="s">
        <v>1922</v>
      </c>
      <c r="K2139">
        <v>0</v>
      </c>
      <c r="M2139">
        <v>0</v>
      </c>
      <c r="O2139">
        <v>0</v>
      </c>
    </row>
    <row r="2140" spans="3:18" x14ac:dyDescent="0.3">
      <c r="E2140" t="s">
        <v>694</v>
      </c>
      <c r="K2140">
        <v>0</v>
      </c>
      <c r="M2140">
        <v>0</v>
      </c>
      <c r="O2140">
        <v>0</v>
      </c>
      <c r="R2140" t="s">
        <v>438</v>
      </c>
    </row>
    <row r="2141" spans="3:18" x14ac:dyDescent="0.3">
      <c r="C2141" t="s">
        <v>1807</v>
      </c>
      <c r="D2141" t="s">
        <v>366</v>
      </c>
      <c r="E2141">
        <v>133245</v>
      </c>
      <c r="H2141" t="s">
        <v>1923</v>
      </c>
      <c r="K2141" s="37">
        <v>40000000</v>
      </c>
      <c r="M2141" s="37">
        <v>40000000</v>
      </c>
      <c r="O2141">
        <v>0</v>
      </c>
    </row>
    <row r="2142" spans="3:18" x14ac:dyDescent="0.3">
      <c r="C2142" t="s">
        <v>1807</v>
      </c>
      <c r="D2142" t="s">
        <v>366</v>
      </c>
      <c r="E2142">
        <v>133250</v>
      </c>
      <c r="H2142" t="s">
        <v>695</v>
      </c>
      <c r="K2142">
        <v>0</v>
      </c>
      <c r="M2142">
        <v>0</v>
      </c>
      <c r="O2142">
        <v>0</v>
      </c>
    </row>
    <row r="2143" spans="3:18" x14ac:dyDescent="0.3">
      <c r="C2143" t="s">
        <v>1807</v>
      </c>
      <c r="D2143" t="s">
        <v>366</v>
      </c>
      <c r="E2143">
        <v>133251</v>
      </c>
      <c r="H2143" t="s">
        <v>696</v>
      </c>
      <c r="K2143">
        <v>0</v>
      </c>
      <c r="M2143">
        <v>0</v>
      </c>
      <c r="O2143">
        <v>0</v>
      </c>
    </row>
    <row r="2144" spans="3:18" x14ac:dyDescent="0.3">
      <c r="C2144" t="s">
        <v>1807</v>
      </c>
      <c r="D2144" t="s">
        <v>366</v>
      </c>
      <c r="E2144">
        <v>133252</v>
      </c>
      <c r="H2144" t="s">
        <v>697</v>
      </c>
      <c r="K2144">
        <v>0</v>
      </c>
      <c r="M2144">
        <v>0</v>
      </c>
      <c r="O2144">
        <v>0</v>
      </c>
    </row>
    <row r="2145" spans="3:18" x14ac:dyDescent="0.3">
      <c r="C2145" t="s">
        <v>1807</v>
      </c>
      <c r="D2145" t="s">
        <v>366</v>
      </c>
      <c r="E2145">
        <v>133253</v>
      </c>
      <c r="H2145" t="s">
        <v>697</v>
      </c>
      <c r="K2145">
        <v>0</v>
      </c>
      <c r="M2145">
        <v>0</v>
      </c>
      <c r="O2145">
        <v>0</v>
      </c>
    </row>
    <row r="2146" spans="3:18" x14ac:dyDescent="0.3">
      <c r="C2146" t="s">
        <v>1807</v>
      </c>
      <c r="D2146" t="s">
        <v>366</v>
      </c>
      <c r="E2146">
        <v>133254</v>
      </c>
      <c r="H2146" t="s">
        <v>698</v>
      </c>
      <c r="K2146">
        <v>0</v>
      </c>
      <c r="M2146">
        <v>0</v>
      </c>
      <c r="O2146">
        <v>0</v>
      </c>
    </row>
    <row r="2147" spans="3:18" x14ac:dyDescent="0.3">
      <c r="C2147" t="s">
        <v>1807</v>
      </c>
      <c r="D2147" t="s">
        <v>366</v>
      </c>
      <c r="E2147">
        <v>133255</v>
      </c>
      <c r="H2147" t="s">
        <v>1924</v>
      </c>
      <c r="K2147">
        <v>0</v>
      </c>
      <c r="M2147">
        <v>0</v>
      </c>
      <c r="O2147">
        <v>0</v>
      </c>
    </row>
    <row r="2148" spans="3:18" x14ac:dyDescent="0.3">
      <c r="C2148" t="s">
        <v>1807</v>
      </c>
      <c r="D2148" t="s">
        <v>366</v>
      </c>
      <c r="E2148">
        <v>133256</v>
      </c>
      <c r="H2148" t="s">
        <v>1925</v>
      </c>
      <c r="K2148">
        <v>0</v>
      </c>
      <c r="M2148">
        <v>0</v>
      </c>
      <c r="O2148">
        <v>0</v>
      </c>
    </row>
    <row r="2149" spans="3:18" x14ac:dyDescent="0.3">
      <c r="C2149" t="s">
        <v>1807</v>
      </c>
      <c r="D2149" t="s">
        <v>366</v>
      </c>
      <c r="E2149">
        <v>133257</v>
      </c>
      <c r="H2149" t="s">
        <v>1926</v>
      </c>
      <c r="K2149">
        <v>0</v>
      </c>
      <c r="M2149">
        <v>0</v>
      </c>
      <c r="O2149">
        <v>0</v>
      </c>
    </row>
    <row r="2150" spans="3:18" x14ac:dyDescent="0.3">
      <c r="C2150" t="s">
        <v>1807</v>
      </c>
      <c r="D2150" t="s">
        <v>366</v>
      </c>
      <c r="E2150">
        <v>133258</v>
      </c>
      <c r="H2150" t="s">
        <v>1927</v>
      </c>
      <c r="K2150">
        <v>0</v>
      </c>
      <c r="M2150">
        <v>0</v>
      </c>
      <c r="O2150">
        <v>0</v>
      </c>
    </row>
    <row r="2151" spans="3:18" x14ac:dyDescent="0.3">
      <c r="C2151" t="s">
        <v>1807</v>
      </c>
      <c r="D2151" t="s">
        <v>366</v>
      </c>
      <c r="E2151">
        <v>133260</v>
      </c>
      <c r="H2151" t="s">
        <v>1928</v>
      </c>
      <c r="K2151">
        <v>0</v>
      </c>
      <c r="M2151">
        <v>0</v>
      </c>
      <c r="O2151">
        <v>0</v>
      </c>
    </row>
    <row r="2152" spans="3:18" x14ac:dyDescent="0.3">
      <c r="C2152" t="s">
        <v>1807</v>
      </c>
      <c r="D2152" t="s">
        <v>366</v>
      </c>
      <c r="E2152">
        <v>133261</v>
      </c>
      <c r="H2152" t="s">
        <v>1929</v>
      </c>
      <c r="K2152">
        <v>0</v>
      </c>
      <c r="M2152">
        <v>0</v>
      </c>
      <c r="O2152">
        <v>0</v>
      </c>
    </row>
    <row r="2153" spans="3:18" x14ac:dyDescent="0.3">
      <c r="C2153" t="s">
        <v>1807</v>
      </c>
      <c r="D2153" t="s">
        <v>366</v>
      </c>
      <c r="E2153">
        <v>133262</v>
      </c>
      <c r="H2153" t="s">
        <v>1930</v>
      </c>
      <c r="K2153" s="37">
        <v>330000000</v>
      </c>
      <c r="M2153" s="37">
        <v>330000000</v>
      </c>
      <c r="O2153">
        <v>0</v>
      </c>
    </row>
    <row r="2154" spans="3:18" x14ac:dyDescent="0.3">
      <c r="C2154" t="s">
        <v>1807</v>
      </c>
      <c r="D2154" t="s">
        <v>366</v>
      </c>
      <c r="E2154">
        <v>133263</v>
      </c>
      <c r="H2154" t="s">
        <v>1931</v>
      </c>
      <c r="K2154">
        <v>0</v>
      </c>
      <c r="M2154">
        <v>0</v>
      </c>
      <c r="O2154">
        <v>0</v>
      </c>
    </row>
    <row r="2155" spans="3:18" x14ac:dyDescent="0.3">
      <c r="C2155" t="s">
        <v>1807</v>
      </c>
      <c r="D2155" t="s">
        <v>366</v>
      </c>
      <c r="E2155">
        <v>133264</v>
      </c>
      <c r="H2155" t="s">
        <v>1932</v>
      </c>
      <c r="K2155">
        <v>0</v>
      </c>
      <c r="M2155">
        <v>0</v>
      </c>
      <c r="O2155">
        <v>0</v>
      </c>
    </row>
    <row r="2156" spans="3:18" x14ac:dyDescent="0.3">
      <c r="C2156" t="s">
        <v>1807</v>
      </c>
      <c r="D2156" t="s">
        <v>366</v>
      </c>
      <c r="E2156">
        <v>133266</v>
      </c>
      <c r="H2156" t="s">
        <v>1933</v>
      </c>
      <c r="K2156">
        <v>0</v>
      </c>
      <c r="M2156">
        <v>0</v>
      </c>
      <c r="O2156">
        <v>0</v>
      </c>
    </row>
    <row r="2157" spans="3:18" x14ac:dyDescent="0.3">
      <c r="E2157" t="s">
        <v>705</v>
      </c>
      <c r="K2157" s="37">
        <v>370000000</v>
      </c>
      <c r="M2157" s="37">
        <v>370000000</v>
      </c>
      <c r="O2157">
        <v>0</v>
      </c>
      <c r="R2157" t="s">
        <v>438</v>
      </c>
    </row>
    <row r="2158" spans="3:18" x14ac:dyDescent="0.3">
      <c r="C2158" t="s">
        <v>1807</v>
      </c>
      <c r="D2158" t="s">
        <v>366</v>
      </c>
      <c r="E2158">
        <v>133270</v>
      </c>
      <c r="H2158" t="e">
        <f>- AFS-Mark To Market-OFI</f>
        <v>#NAME?</v>
      </c>
      <c r="K2158" s="37">
        <v>8837650</v>
      </c>
      <c r="M2158" s="37">
        <v>8865600</v>
      </c>
      <c r="O2158" s="37">
        <v>-27950</v>
      </c>
      <c r="Q2158">
        <v>-0.3</v>
      </c>
    </row>
    <row r="2159" spans="3:18" x14ac:dyDescent="0.3">
      <c r="K2159" s="37">
        <v>8837650</v>
      </c>
      <c r="M2159" s="37">
        <v>8865600</v>
      </c>
      <c r="O2159" s="37">
        <v>-27950</v>
      </c>
      <c r="Q2159">
        <v>-0.3</v>
      </c>
      <c r="R2159" t="s">
        <v>438</v>
      </c>
    </row>
    <row r="2160" spans="3:18" x14ac:dyDescent="0.3">
      <c r="C2160" t="s">
        <v>1807</v>
      </c>
      <c r="D2160" t="s">
        <v>366</v>
      </c>
      <c r="E2160">
        <v>138700</v>
      </c>
      <c r="H2160" t="s">
        <v>1934</v>
      </c>
      <c r="K2160" s="37">
        <v>274612574.36000001</v>
      </c>
      <c r="M2160" s="37">
        <v>251638473.02000001</v>
      </c>
      <c r="O2160" s="37">
        <v>22974101.34</v>
      </c>
      <c r="Q2160">
        <v>9.1</v>
      </c>
    </row>
    <row r="2161" spans="3:18" x14ac:dyDescent="0.3">
      <c r="C2161" t="s">
        <v>1807</v>
      </c>
      <c r="D2161" t="s">
        <v>366</v>
      </c>
      <c r="E2161">
        <v>138900</v>
      </c>
      <c r="H2161" t="s">
        <v>707</v>
      </c>
      <c r="K2161">
        <v>0</v>
      </c>
      <c r="M2161">
        <v>0</v>
      </c>
      <c r="O2161">
        <v>0</v>
      </c>
    </row>
    <row r="2162" spans="3:18" x14ac:dyDescent="0.3">
      <c r="C2162" t="s">
        <v>1807</v>
      </c>
      <c r="D2162" t="s">
        <v>366</v>
      </c>
      <c r="E2162">
        <v>138903</v>
      </c>
      <c r="H2162" t="s">
        <v>708</v>
      </c>
      <c r="K2162">
        <v>0</v>
      </c>
      <c r="M2162">
        <v>0</v>
      </c>
      <c r="O2162">
        <v>0</v>
      </c>
    </row>
    <row r="2163" spans="3:18" x14ac:dyDescent="0.3">
      <c r="E2163" t="s">
        <v>709</v>
      </c>
      <c r="K2163" s="37">
        <v>274612574.36000001</v>
      </c>
      <c r="M2163" s="37">
        <v>251638473.02000001</v>
      </c>
      <c r="O2163" s="37">
        <v>22974101.34</v>
      </c>
      <c r="Q2163">
        <v>9.1</v>
      </c>
      <c r="R2163" t="s">
        <v>438</v>
      </c>
    </row>
    <row r="2164" spans="3:18" x14ac:dyDescent="0.3">
      <c r="C2164" t="s">
        <v>1807</v>
      </c>
      <c r="D2164" t="s">
        <v>366</v>
      </c>
      <c r="E2164">
        <v>138600</v>
      </c>
      <c r="H2164" t="s">
        <v>710</v>
      </c>
      <c r="K2164">
        <v>0</v>
      </c>
      <c r="M2164">
        <v>0</v>
      </c>
      <c r="O2164">
        <v>0</v>
      </c>
    </row>
    <row r="2165" spans="3:18" x14ac:dyDescent="0.3">
      <c r="C2165" t="s">
        <v>1807</v>
      </c>
      <c r="D2165" t="s">
        <v>366</v>
      </c>
      <c r="E2165">
        <v>138902</v>
      </c>
      <c r="H2165" t="s">
        <v>711</v>
      </c>
      <c r="K2165">
        <v>0</v>
      </c>
      <c r="M2165">
        <v>0</v>
      </c>
      <c r="O2165">
        <v>0</v>
      </c>
    </row>
    <row r="2166" spans="3:18" x14ac:dyDescent="0.3">
      <c r="C2166" t="s">
        <v>1807</v>
      </c>
      <c r="D2166" t="s">
        <v>366</v>
      </c>
      <c r="E2166">
        <v>138904</v>
      </c>
      <c r="H2166" t="s">
        <v>712</v>
      </c>
      <c r="K2166">
        <v>0</v>
      </c>
      <c r="M2166">
        <v>0</v>
      </c>
      <c r="O2166">
        <v>0</v>
      </c>
    </row>
    <row r="2167" spans="3:18" x14ac:dyDescent="0.3">
      <c r="C2167" t="s">
        <v>1807</v>
      </c>
      <c r="D2167" t="s">
        <v>366</v>
      </c>
      <c r="E2167">
        <v>138905</v>
      </c>
      <c r="H2167" t="s">
        <v>1935</v>
      </c>
      <c r="K2167" s="37">
        <v>1262130</v>
      </c>
      <c r="M2167" s="37">
        <v>1261880</v>
      </c>
      <c r="O2167">
        <v>250</v>
      </c>
    </row>
    <row r="2168" spans="3:18" x14ac:dyDescent="0.3">
      <c r="C2168" t="s">
        <v>1807</v>
      </c>
      <c r="D2168" t="s">
        <v>366</v>
      </c>
      <c r="E2168">
        <v>138906</v>
      </c>
      <c r="H2168" t="s">
        <v>1936</v>
      </c>
      <c r="K2168">
        <v>-50</v>
      </c>
      <c r="M2168">
        <v>-50</v>
      </c>
      <c r="O2168">
        <v>0</v>
      </c>
    </row>
    <row r="2169" spans="3:18" x14ac:dyDescent="0.3">
      <c r="E2169" t="s">
        <v>715</v>
      </c>
      <c r="K2169" s="37">
        <v>1262080</v>
      </c>
      <c r="M2169" s="37">
        <v>1261830</v>
      </c>
      <c r="O2169">
        <v>250</v>
      </c>
      <c r="R2169" t="s">
        <v>438</v>
      </c>
    </row>
    <row r="2170" spans="3:18" x14ac:dyDescent="0.3">
      <c r="C2170" t="s">
        <v>1807</v>
      </c>
      <c r="D2170" t="s">
        <v>366</v>
      </c>
      <c r="E2170">
        <v>136254</v>
      </c>
      <c r="H2170" t="s">
        <v>716</v>
      </c>
      <c r="K2170" s="37">
        <v>213864300.74000001</v>
      </c>
      <c r="M2170" s="37">
        <v>224198127.72999999</v>
      </c>
      <c r="O2170" s="37">
        <v>-10333826.99</v>
      </c>
      <c r="Q2170">
        <v>-4.5999999999999996</v>
      </c>
    </row>
    <row r="2171" spans="3:18" x14ac:dyDescent="0.3">
      <c r="C2171" t="s">
        <v>1807</v>
      </c>
      <c r="D2171" t="s">
        <v>366</v>
      </c>
      <c r="E2171">
        <v>138901</v>
      </c>
      <c r="H2171" t="s">
        <v>717</v>
      </c>
      <c r="K2171" s="37">
        <v>1764642488.4200001</v>
      </c>
      <c r="M2171" s="37">
        <v>1791271652.5599999</v>
      </c>
      <c r="O2171" s="37">
        <v>-26629164.140000001</v>
      </c>
      <c r="Q2171">
        <v>-1.5</v>
      </c>
    </row>
    <row r="2172" spans="3:18" x14ac:dyDescent="0.3">
      <c r="E2172" t="s">
        <v>718</v>
      </c>
      <c r="K2172" s="37">
        <v>1978506789.1600001</v>
      </c>
      <c r="M2172" s="37">
        <v>2015469780.29</v>
      </c>
      <c r="O2172" s="37">
        <v>-36962991.130000003</v>
      </c>
      <c r="Q2172">
        <v>-1.8</v>
      </c>
      <c r="R2172" t="s">
        <v>438</v>
      </c>
    </row>
    <row r="2173" spans="3:18" x14ac:dyDescent="0.3">
      <c r="C2173" t="s">
        <v>1807</v>
      </c>
      <c r="D2173" t="s">
        <v>366</v>
      </c>
      <c r="E2173">
        <v>134000</v>
      </c>
      <c r="H2173" t="s">
        <v>719</v>
      </c>
      <c r="K2173" s="37">
        <v>5293720.57</v>
      </c>
      <c r="M2173" s="37">
        <v>6954390.4500000002</v>
      </c>
      <c r="O2173" s="37">
        <v>-1660669.88</v>
      </c>
      <c r="Q2173">
        <v>-23.9</v>
      </c>
    </row>
    <row r="2174" spans="3:18" x14ac:dyDescent="0.3">
      <c r="C2174" t="s">
        <v>1807</v>
      </c>
      <c r="D2174" t="s">
        <v>366</v>
      </c>
      <c r="E2174">
        <v>134002</v>
      </c>
      <c r="H2174" t="s">
        <v>1937</v>
      </c>
      <c r="K2174" s="37">
        <v>1445.39</v>
      </c>
      <c r="M2174" s="37">
        <v>1445.39</v>
      </c>
      <c r="O2174">
        <v>0</v>
      </c>
    </row>
    <row r="2175" spans="3:18" x14ac:dyDescent="0.3">
      <c r="C2175" t="s">
        <v>1807</v>
      </c>
      <c r="D2175" t="s">
        <v>366</v>
      </c>
      <c r="E2175">
        <v>134003</v>
      </c>
      <c r="H2175" t="s">
        <v>1938</v>
      </c>
      <c r="K2175" s="37">
        <v>18807.560000000001</v>
      </c>
      <c r="M2175" s="37">
        <v>20702.95</v>
      </c>
      <c r="O2175" s="37">
        <v>-1895.39</v>
      </c>
      <c r="Q2175">
        <v>-9.1999999999999993</v>
      </c>
    </row>
    <row r="2176" spans="3:18" x14ac:dyDescent="0.3">
      <c r="C2176" t="s">
        <v>1807</v>
      </c>
      <c r="D2176" t="s">
        <v>366</v>
      </c>
      <c r="E2176">
        <v>136000</v>
      </c>
      <c r="H2176" t="s">
        <v>720</v>
      </c>
      <c r="K2176" s="37">
        <v>870060174.59000003</v>
      </c>
      <c r="M2176" s="37">
        <v>860346835.55999994</v>
      </c>
      <c r="O2176" s="37">
        <v>9713339.0299999993</v>
      </c>
      <c r="Q2176">
        <v>1.1000000000000001</v>
      </c>
    </row>
    <row r="2177" spans="3:18" x14ac:dyDescent="0.3">
      <c r="C2177" t="s">
        <v>1807</v>
      </c>
      <c r="D2177" t="s">
        <v>366</v>
      </c>
      <c r="E2177">
        <v>136001</v>
      </c>
      <c r="H2177" t="s">
        <v>721</v>
      </c>
      <c r="K2177" s="37">
        <v>63480636.25</v>
      </c>
      <c r="M2177" s="37">
        <v>62548910.770000003</v>
      </c>
      <c r="O2177" s="37">
        <v>931725.48</v>
      </c>
      <c r="Q2177">
        <v>1.5</v>
      </c>
    </row>
    <row r="2178" spans="3:18" x14ac:dyDescent="0.3">
      <c r="C2178" t="s">
        <v>1807</v>
      </c>
      <c r="D2178" t="s">
        <v>366</v>
      </c>
      <c r="E2178">
        <v>136255</v>
      </c>
      <c r="H2178" t="s">
        <v>1939</v>
      </c>
      <c r="K2178" s="37">
        <v>-8056176.0499999998</v>
      </c>
      <c r="M2178" s="37">
        <v>-2812191.33</v>
      </c>
      <c r="O2178" s="37">
        <v>-5243984.72</v>
      </c>
      <c r="Q2178">
        <v>-186.5</v>
      </c>
    </row>
    <row r="2179" spans="3:18" x14ac:dyDescent="0.3">
      <c r="C2179" t="s">
        <v>1807</v>
      </c>
      <c r="D2179" t="s">
        <v>366</v>
      </c>
      <c r="E2179">
        <v>136256</v>
      </c>
      <c r="H2179" t="s">
        <v>1940</v>
      </c>
      <c r="K2179" s="37">
        <v>538216.04</v>
      </c>
      <c r="M2179" s="37">
        <v>516320.92</v>
      </c>
      <c r="O2179" s="37">
        <v>21895.119999999999</v>
      </c>
      <c r="Q2179">
        <v>4.2</v>
      </c>
    </row>
    <row r="2180" spans="3:18" x14ac:dyDescent="0.3">
      <c r="C2180" t="s">
        <v>1807</v>
      </c>
      <c r="D2180" t="s">
        <v>366</v>
      </c>
      <c r="E2180">
        <v>136263</v>
      </c>
      <c r="H2180" t="s">
        <v>1941</v>
      </c>
      <c r="K2180">
        <v>-79.91</v>
      </c>
      <c r="M2180">
        <v>-67.75</v>
      </c>
      <c r="O2180">
        <v>-12.16</v>
      </c>
      <c r="Q2180">
        <v>-17.899999999999999</v>
      </c>
    </row>
    <row r="2181" spans="3:18" x14ac:dyDescent="0.3">
      <c r="K2181" s="37">
        <v>931336744.44000006</v>
      </c>
      <c r="M2181" s="37">
        <v>927576346.96000004</v>
      </c>
      <c r="O2181" s="37">
        <v>3760397.48</v>
      </c>
      <c r="Q2181">
        <v>0.4</v>
      </c>
      <c r="R2181" t="s">
        <v>438</v>
      </c>
    </row>
    <row r="2182" spans="3:18" x14ac:dyDescent="0.3">
      <c r="C2182" t="s">
        <v>1807</v>
      </c>
      <c r="D2182" t="s">
        <v>366</v>
      </c>
      <c r="E2182">
        <v>134001</v>
      </c>
      <c r="H2182" t="s">
        <v>744</v>
      </c>
      <c r="K2182">
        <v>0</v>
      </c>
      <c r="M2182">
        <v>0</v>
      </c>
      <c r="O2182">
        <v>0</v>
      </c>
    </row>
    <row r="2183" spans="3:18" x14ac:dyDescent="0.3">
      <c r="C2183" t="s">
        <v>1807</v>
      </c>
      <c r="D2183" t="s">
        <v>366</v>
      </c>
      <c r="E2183">
        <v>138701</v>
      </c>
      <c r="H2183" t="s">
        <v>1942</v>
      </c>
      <c r="K2183" s="37">
        <v>1231610.74</v>
      </c>
      <c r="M2183" s="37">
        <v>751265.16</v>
      </c>
      <c r="O2183" s="37">
        <v>480345.58</v>
      </c>
      <c r="Q2183">
        <v>63.9</v>
      </c>
    </row>
    <row r="2184" spans="3:18" x14ac:dyDescent="0.3">
      <c r="K2184" s="37">
        <v>1231610.74</v>
      </c>
      <c r="M2184" s="37">
        <v>751265.16</v>
      </c>
      <c r="O2184" s="37">
        <v>480345.58</v>
      </c>
      <c r="Q2184">
        <v>63.9</v>
      </c>
      <c r="R2184" t="s">
        <v>438</v>
      </c>
    </row>
    <row r="2185" spans="3:18" x14ac:dyDescent="0.3">
      <c r="C2185" t="s">
        <v>1807</v>
      </c>
      <c r="D2185" t="s">
        <v>366</v>
      </c>
      <c r="E2185">
        <v>135000</v>
      </c>
      <c r="H2185" t="s">
        <v>748</v>
      </c>
      <c r="K2185" s="37">
        <v>7959.86</v>
      </c>
      <c r="M2185" s="37">
        <v>106117</v>
      </c>
      <c r="O2185" s="37">
        <v>-98157.14</v>
      </c>
      <c r="Q2185">
        <v>-92.5</v>
      </c>
    </row>
    <row r="2186" spans="3:18" x14ac:dyDescent="0.3">
      <c r="C2186" t="s">
        <v>1807</v>
      </c>
      <c r="D2186" t="s">
        <v>366</v>
      </c>
      <c r="E2186">
        <v>135001</v>
      </c>
      <c r="H2186" t="s">
        <v>749</v>
      </c>
      <c r="K2186">
        <v>0</v>
      </c>
      <c r="M2186">
        <v>0</v>
      </c>
      <c r="O2186">
        <v>0</v>
      </c>
    </row>
    <row r="2187" spans="3:18" x14ac:dyDescent="0.3">
      <c r="C2187" t="s">
        <v>1807</v>
      </c>
      <c r="D2187" t="s">
        <v>366</v>
      </c>
      <c r="E2187">
        <v>135002</v>
      </c>
      <c r="H2187" t="s">
        <v>750</v>
      </c>
      <c r="K2187">
        <v>0</v>
      </c>
      <c r="M2187">
        <v>0</v>
      </c>
      <c r="O2187">
        <v>0</v>
      </c>
    </row>
    <row r="2188" spans="3:18" x14ac:dyDescent="0.3">
      <c r="C2188" t="s">
        <v>1807</v>
      </c>
      <c r="D2188" t="s">
        <v>366</v>
      </c>
      <c r="E2188">
        <v>135003</v>
      </c>
      <c r="H2188" t="s">
        <v>751</v>
      </c>
      <c r="K2188">
        <v>0</v>
      </c>
      <c r="M2188">
        <v>0</v>
      </c>
      <c r="O2188">
        <v>0</v>
      </c>
    </row>
    <row r="2189" spans="3:18" x14ac:dyDescent="0.3">
      <c r="C2189" t="s">
        <v>1807</v>
      </c>
      <c r="D2189" t="s">
        <v>366</v>
      </c>
      <c r="E2189">
        <v>135004</v>
      </c>
      <c r="H2189" t="s">
        <v>752</v>
      </c>
      <c r="K2189">
        <v>0</v>
      </c>
      <c r="M2189">
        <v>0</v>
      </c>
      <c r="O2189">
        <v>0</v>
      </c>
    </row>
    <row r="2190" spans="3:18" x14ac:dyDescent="0.3">
      <c r="C2190" t="s">
        <v>1807</v>
      </c>
      <c r="D2190" t="s">
        <v>366</v>
      </c>
      <c r="E2190">
        <v>135005</v>
      </c>
      <c r="H2190" t="s">
        <v>753</v>
      </c>
      <c r="K2190">
        <v>0</v>
      </c>
      <c r="M2190">
        <v>0</v>
      </c>
      <c r="O2190">
        <v>0</v>
      </c>
    </row>
    <row r="2191" spans="3:18" x14ac:dyDescent="0.3">
      <c r="C2191" t="s">
        <v>1807</v>
      </c>
      <c r="D2191" t="s">
        <v>366</v>
      </c>
      <c r="E2191">
        <v>135006</v>
      </c>
      <c r="H2191" t="s">
        <v>754</v>
      </c>
      <c r="K2191">
        <v>0</v>
      </c>
      <c r="M2191">
        <v>0</v>
      </c>
      <c r="O2191">
        <v>0</v>
      </c>
    </row>
    <row r="2192" spans="3:18" x14ac:dyDescent="0.3">
      <c r="C2192" t="s">
        <v>1807</v>
      </c>
      <c r="D2192" t="s">
        <v>366</v>
      </c>
      <c r="E2192">
        <v>135007</v>
      </c>
      <c r="H2192" t="s">
        <v>755</v>
      </c>
      <c r="K2192">
        <v>0</v>
      </c>
      <c r="M2192">
        <v>0</v>
      </c>
      <c r="O2192">
        <v>0</v>
      </c>
    </row>
    <row r="2193" spans="3:15" x14ac:dyDescent="0.3">
      <c r="C2193" t="s">
        <v>1807</v>
      </c>
      <c r="D2193" t="s">
        <v>366</v>
      </c>
      <c r="E2193">
        <v>135008</v>
      </c>
      <c r="H2193" t="s">
        <v>756</v>
      </c>
      <c r="K2193">
        <v>0</v>
      </c>
      <c r="M2193">
        <v>0</v>
      </c>
      <c r="O2193">
        <v>0</v>
      </c>
    </row>
    <row r="2194" spans="3:15" x14ac:dyDescent="0.3">
      <c r="C2194" t="s">
        <v>1807</v>
      </c>
      <c r="D2194" t="s">
        <v>366</v>
      </c>
      <c r="E2194">
        <v>135009</v>
      </c>
      <c r="H2194" t="s">
        <v>757</v>
      </c>
      <c r="K2194">
        <v>0</v>
      </c>
      <c r="M2194">
        <v>0</v>
      </c>
      <c r="O2194">
        <v>0</v>
      </c>
    </row>
    <row r="2195" spans="3:15" x14ac:dyDescent="0.3">
      <c r="C2195" t="s">
        <v>1807</v>
      </c>
      <c r="D2195" t="s">
        <v>366</v>
      </c>
      <c r="E2195">
        <v>135010</v>
      </c>
      <c r="H2195" t="s">
        <v>758</v>
      </c>
      <c r="K2195">
        <v>0</v>
      </c>
      <c r="M2195">
        <v>0</v>
      </c>
      <c r="O2195">
        <v>0</v>
      </c>
    </row>
    <row r="2196" spans="3:15" x14ac:dyDescent="0.3">
      <c r="C2196" t="s">
        <v>1807</v>
      </c>
      <c r="D2196" t="s">
        <v>366</v>
      </c>
      <c r="E2196">
        <v>135011</v>
      </c>
      <c r="H2196" t="s">
        <v>759</v>
      </c>
      <c r="K2196">
        <v>0</v>
      </c>
      <c r="M2196">
        <v>0</v>
      </c>
      <c r="O2196">
        <v>0</v>
      </c>
    </row>
    <row r="2197" spans="3:15" x14ac:dyDescent="0.3">
      <c r="C2197" t="s">
        <v>1807</v>
      </c>
      <c r="D2197" t="s">
        <v>366</v>
      </c>
      <c r="E2197">
        <v>135012</v>
      </c>
      <c r="H2197" t="s">
        <v>760</v>
      </c>
      <c r="K2197">
        <v>0</v>
      </c>
      <c r="M2197">
        <v>0</v>
      </c>
      <c r="O2197">
        <v>0</v>
      </c>
    </row>
    <row r="2198" spans="3:15" x14ac:dyDescent="0.3">
      <c r="C2198" t="s">
        <v>1807</v>
      </c>
      <c r="D2198" t="s">
        <v>366</v>
      </c>
      <c r="E2198">
        <v>135013</v>
      </c>
      <c r="H2198" t="s">
        <v>761</v>
      </c>
      <c r="K2198">
        <v>0</v>
      </c>
      <c r="M2198">
        <v>0</v>
      </c>
      <c r="O2198">
        <v>0</v>
      </c>
    </row>
    <row r="2199" spans="3:15" x14ac:dyDescent="0.3">
      <c r="C2199" t="s">
        <v>1807</v>
      </c>
      <c r="D2199" t="s">
        <v>366</v>
      </c>
      <c r="E2199">
        <v>135014</v>
      </c>
      <c r="H2199" t="s">
        <v>762</v>
      </c>
      <c r="K2199">
        <v>0</v>
      </c>
      <c r="M2199">
        <v>0</v>
      </c>
      <c r="O2199">
        <v>0</v>
      </c>
    </row>
    <row r="2200" spans="3:15" x14ac:dyDescent="0.3">
      <c r="C2200" t="s">
        <v>1807</v>
      </c>
      <c r="D2200" t="s">
        <v>366</v>
      </c>
      <c r="E2200">
        <v>135015</v>
      </c>
      <c r="H2200" t="s">
        <v>763</v>
      </c>
      <c r="K2200">
        <v>0</v>
      </c>
      <c r="M2200">
        <v>0</v>
      </c>
      <c r="O2200">
        <v>0</v>
      </c>
    </row>
    <row r="2201" spans="3:15" x14ac:dyDescent="0.3">
      <c r="C2201" t="s">
        <v>1807</v>
      </c>
      <c r="D2201" t="s">
        <v>366</v>
      </c>
      <c r="E2201">
        <v>135016</v>
      </c>
      <c r="H2201" t="s">
        <v>764</v>
      </c>
      <c r="K2201">
        <v>0</v>
      </c>
      <c r="M2201">
        <v>0</v>
      </c>
      <c r="O2201">
        <v>0</v>
      </c>
    </row>
    <row r="2202" spans="3:15" x14ac:dyDescent="0.3">
      <c r="C2202" t="s">
        <v>1807</v>
      </c>
      <c r="D2202" t="s">
        <v>366</v>
      </c>
      <c r="E2202">
        <v>135017</v>
      </c>
      <c r="H2202" t="s">
        <v>1943</v>
      </c>
      <c r="K2202">
        <v>0</v>
      </c>
      <c r="M2202">
        <v>0</v>
      </c>
      <c r="O2202">
        <v>0</v>
      </c>
    </row>
    <row r="2203" spans="3:15" x14ac:dyDescent="0.3">
      <c r="C2203" t="s">
        <v>1807</v>
      </c>
      <c r="D2203" t="s">
        <v>366</v>
      </c>
      <c r="E2203">
        <v>135018</v>
      </c>
      <c r="H2203" t="s">
        <v>1944</v>
      </c>
      <c r="K2203">
        <v>0</v>
      </c>
      <c r="M2203">
        <v>0</v>
      </c>
      <c r="O2203">
        <v>0</v>
      </c>
    </row>
    <row r="2204" spans="3:15" x14ac:dyDescent="0.3">
      <c r="C2204" t="s">
        <v>1807</v>
      </c>
      <c r="D2204" t="s">
        <v>366</v>
      </c>
      <c r="E2204">
        <v>135019</v>
      </c>
      <c r="H2204" t="s">
        <v>1945</v>
      </c>
      <c r="K2204">
        <v>0</v>
      </c>
      <c r="M2204">
        <v>0</v>
      </c>
      <c r="O2204">
        <v>0</v>
      </c>
    </row>
    <row r="2205" spans="3:15" x14ac:dyDescent="0.3">
      <c r="C2205" t="s">
        <v>1807</v>
      </c>
      <c r="D2205" t="s">
        <v>366</v>
      </c>
      <c r="E2205">
        <v>135139</v>
      </c>
      <c r="H2205" t="s">
        <v>1946</v>
      </c>
      <c r="K2205">
        <v>0</v>
      </c>
      <c r="M2205">
        <v>0</v>
      </c>
      <c r="O2205">
        <v>0</v>
      </c>
    </row>
    <row r="2206" spans="3:15" x14ac:dyDescent="0.3">
      <c r="C2206" t="s">
        <v>1807</v>
      </c>
      <c r="D2206" t="s">
        <v>366</v>
      </c>
      <c r="E2206">
        <v>135140</v>
      </c>
      <c r="H2206" t="s">
        <v>1946</v>
      </c>
      <c r="K2206">
        <v>0</v>
      </c>
      <c r="M2206">
        <v>0</v>
      </c>
      <c r="O2206">
        <v>0</v>
      </c>
    </row>
    <row r="2207" spans="3:15" x14ac:dyDescent="0.3">
      <c r="C2207" t="s">
        <v>1807</v>
      </c>
      <c r="D2207" t="s">
        <v>366</v>
      </c>
      <c r="E2207">
        <v>135141</v>
      </c>
      <c r="H2207" t="s">
        <v>1947</v>
      </c>
      <c r="K2207">
        <v>0</v>
      </c>
      <c r="M2207">
        <v>0</v>
      </c>
      <c r="O2207">
        <v>0</v>
      </c>
    </row>
    <row r="2208" spans="3:15" x14ac:dyDescent="0.3">
      <c r="C2208" t="s">
        <v>1807</v>
      </c>
      <c r="D2208" t="s">
        <v>366</v>
      </c>
      <c r="E2208">
        <v>135142</v>
      </c>
      <c r="H2208" t="s">
        <v>1948</v>
      </c>
      <c r="K2208">
        <v>0</v>
      </c>
      <c r="M2208">
        <v>0</v>
      </c>
      <c r="O2208">
        <v>0</v>
      </c>
    </row>
    <row r="2209" spans="3:17" x14ac:dyDescent="0.3">
      <c r="C2209" t="s">
        <v>1807</v>
      </c>
      <c r="D2209" t="s">
        <v>366</v>
      </c>
      <c r="E2209">
        <v>135153</v>
      </c>
      <c r="H2209" t="s">
        <v>1949</v>
      </c>
      <c r="K2209" s="37">
        <v>312786.63</v>
      </c>
      <c r="M2209" s="37">
        <v>407059.45</v>
      </c>
      <c r="O2209" s="37">
        <v>-94272.82</v>
      </c>
      <c r="Q2209">
        <v>-23.2</v>
      </c>
    </row>
    <row r="2210" spans="3:17" x14ac:dyDescent="0.3">
      <c r="C2210" t="s">
        <v>1807</v>
      </c>
      <c r="D2210" t="s">
        <v>366</v>
      </c>
      <c r="E2210">
        <v>135300</v>
      </c>
      <c r="H2210" t="s">
        <v>765</v>
      </c>
      <c r="K2210">
        <v>0</v>
      </c>
      <c r="M2210">
        <v>0</v>
      </c>
      <c r="O2210">
        <v>0</v>
      </c>
    </row>
    <row r="2211" spans="3:17" x14ac:dyDescent="0.3">
      <c r="C2211" t="s">
        <v>1807</v>
      </c>
      <c r="D2211" t="s">
        <v>366</v>
      </c>
      <c r="E2211">
        <v>135301</v>
      </c>
      <c r="H2211" t="s">
        <v>766</v>
      </c>
      <c r="K2211">
        <v>0</v>
      </c>
      <c r="M2211">
        <v>0</v>
      </c>
      <c r="O2211">
        <v>0</v>
      </c>
    </row>
    <row r="2212" spans="3:17" x14ac:dyDescent="0.3">
      <c r="C2212" t="s">
        <v>1807</v>
      </c>
      <c r="D2212" t="s">
        <v>366</v>
      </c>
      <c r="E2212">
        <v>135302</v>
      </c>
      <c r="H2212" t="s">
        <v>767</v>
      </c>
      <c r="K2212">
        <v>0</v>
      </c>
      <c r="M2212">
        <v>0</v>
      </c>
      <c r="O2212">
        <v>0</v>
      </c>
    </row>
    <row r="2213" spans="3:17" x14ac:dyDescent="0.3">
      <c r="C2213" t="s">
        <v>1807</v>
      </c>
      <c r="D2213" t="s">
        <v>366</v>
      </c>
      <c r="E2213">
        <v>135303</v>
      </c>
      <c r="H2213" t="s">
        <v>768</v>
      </c>
      <c r="K2213">
        <v>0</v>
      </c>
      <c r="M2213">
        <v>0</v>
      </c>
      <c r="O2213">
        <v>0</v>
      </c>
    </row>
    <row r="2214" spans="3:17" x14ac:dyDescent="0.3">
      <c r="C2214" t="s">
        <v>1807</v>
      </c>
      <c r="D2214" t="s">
        <v>366</v>
      </c>
      <c r="E2214">
        <v>135304</v>
      </c>
      <c r="H2214" t="s">
        <v>769</v>
      </c>
      <c r="K2214">
        <v>0</v>
      </c>
      <c r="M2214">
        <v>0</v>
      </c>
      <c r="O2214">
        <v>0</v>
      </c>
    </row>
    <row r="2215" spans="3:17" x14ac:dyDescent="0.3">
      <c r="C2215" t="s">
        <v>1807</v>
      </c>
      <c r="D2215" t="s">
        <v>366</v>
      </c>
      <c r="E2215">
        <v>135305</v>
      </c>
      <c r="H2215" t="s">
        <v>1950</v>
      </c>
      <c r="K2215">
        <v>0</v>
      </c>
      <c r="M2215">
        <v>0</v>
      </c>
      <c r="O2215">
        <v>0</v>
      </c>
    </row>
    <row r="2216" spans="3:17" x14ac:dyDescent="0.3">
      <c r="C2216" t="s">
        <v>1807</v>
      </c>
      <c r="D2216" t="s">
        <v>366</v>
      </c>
      <c r="E2216">
        <v>135306</v>
      </c>
      <c r="H2216" t="s">
        <v>1951</v>
      </c>
      <c r="K2216">
        <v>0</v>
      </c>
      <c r="M2216">
        <v>0</v>
      </c>
      <c r="O2216">
        <v>0</v>
      </c>
    </row>
    <row r="2217" spans="3:17" x14ac:dyDescent="0.3">
      <c r="C2217" t="s">
        <v>1807</v>
      </c>
      <c r="D2217" t="s">
        <v>366</v>
      </c>
      <c r="E2217">
        <v>135400</v>
      </c>
      <c r="H2217" t="s">
        <v>770</v>
      </c>
      <c r="K2217">
        <v>0</v>
      </c>
      <c r="M2217">
        <v>0</v>
      </c>
      <c r="O2217">
        <v>0</v>
      </c>
    </row>
    <row r="2218" spans="3:17" x14ac:dyDescent="0.3">
      <c r="C2218" t="s">
        <v>1807</v>
      </c>
      <c r="D2218" t="s">
        <v>366</v>
      </c>
      <c r="E2218">
        <v>135401</v>
      </c>
      <c r="H2218" t="s">
        <v>771</v>
      </c>
      <c r="K2218">
        <v>0</v>
      </c>
      <c r="M2218">
        <v>0</v>
      </c>
      <c r="O2218">
        <v>0</v>
      </c>
    </row>
    <row r="2219" spans="3:17" x14ac:dyDescent="0.3">
      <c r="C2219" t="s">
        <v>1807</v>
      </c>
      <c r="D2219" t="s">
        <v>366</v>
      </c>
      <c r="E2219">
        <v>135402</v>
      </c>
      <c r="H2219" t="s">
        <v>772</v>
      </c>
      <c r="K2219">
        <v>0</v>
      </c>
      <c r="M2219">
        <v>0</v>
      </c>
      <c r="O2219">
        <v>0</v>
      </c>
    </row>
    <row r="2220" spans="3:17" x14ac:dyDescent="0.3">
      <c r="C2220" t="s">
        <v>1807</v>
      </c>
      <c r="D2220" t="s">
        <v>366</v>
      </c>
      <c r="E2220">
        <v>135403</v>
      </c>
      <c r="H2220" t="s">
        <v>773</v>
      </c>
      <c r="K2220">
        <v>0</v>
      </c>
      <c r="M2220">
        <v>0</v>
      </c>
      <c r="O2220">
        <v>0</v>
      </c>
    </row>
    <row r="2221" spans="3:17" x14ac:dyDescent="0.3">
      <c r="C2221" t="s">
        <v>1807</v>
      </c>
      <c r="D2221" t="s">
        <v>366</v>
      </c>
      <c r="E2221">
        <v>135404</v>
      </c>
      <c r="H2221" t="s">
        <v>774</v>
      </c>
      <c r="K2221">
        <v>0</v>
      </c>
      <c r="M2221">
        <v>0</v>
      </c>
      <c r="O2221">
        <v>0</v>
      </c>
    </row>
    <row r="2222" spans="3:17" x14ac:dyDescent="0.3">
      <c r="C2222" t="s">
        <v>1807</v>
      </c>
      <c r="D2222" t="s">
        <v>366</v>
      </c>
      <c r="E2222">
        <v>135405</v>
      </c>
      <c r="H2222" t="s">
        <v>775</v>
      </c>
      <c r="K2222">
        <v>0</v>
      </c>
      <c r="M2222">
        <v>0</v>
      </c>
      <c r="O2222">
        <v>0</v>
      </c>
    </row>
    <row r="2223" spans="3:17" x14ac:dyDescent="0.3">
      <c r="C2223" t="s">
        <v>1807</v>
      </c>
      <c r="D2223" t="s">
        <v>366</v>
      </c>
      <c r="E2223">
        <v>135406</v>
      </c>
      <c r="H2223" t="s">
        <v>1952</v>
      </c>
      <c r="K2223">
        <v>0</v>
      </c>
      <c r="M2223">
        <v>0</v>
      </c>
      <c r="O2223">
        <v>0</v>
      </c>
    </row>
    <row r="2224" spans="3:17" x14ac:dyDescent="0.3">
      <c r="C2224" t="s">
        <v>1807</v>
      </c>
      <c r="D2224" t="s">
        <v>366</v>
      </c>
      <c r="E2224">
        <v>135407</v>
      </c>
      <c r="H2224" t="s">
        <v>1953</v>
      </c>
      <c r="K2224">
        <v>0</v>
      </c>
      <c r="M2224">
        <v>0</v>
      </c>
      <c r="O2224">
        <v>0</v>
      </c>
    </row>
    <row r="2225" spans="3:17" x14ac:dyDescent="0.3">
      <c r="C2225" t="s">
        <v>1807</v>
      </c>
      <c r="D2225" t="s">
        <v>366</v>
      </c>
      <c r="E2225">
        <v>135500</v>
      </c>
      <c r="H2225" t="s">
        <v>1954</v>
      </c>
      <c r="K2225">
        <v>0</v>
      </c>
      <c r="M2225">
        <v>0</v>
      </c>
      <c r="O2225">
        <v>0</v>
      </c>
    </row>
    <row r="2226" spans="3:17" x14ac:dyDescent="0.3">
      <c r="C2226" t="s">
        <v>1807</v>
      </c>
      <c r="D2226" t="s">
        <v>366</v>
      </c>
      <c r="E2226">
        <v>135501</v>
      </c>
      <c r="H2226" t="s">
        <v>1955</v>
      </c>
      <c r="K2226">
        <v>0</v>
      </c>
      <c r="M2226">
        <v>0</v>
      </c>
      <c r="O2226">
        <v>0</v>
      </c>
    </row>
    <row r="2227" spans="3:17" x14ac:dyDescent="0.3">
      <c r="C2227" t="s">
        <v>1807</v>
      </c>
      <c r="D2227" t="s">
        <v>366</v>
      </c>
      <c r="E2227">
        <v>135502</v>
      </c>
      <c r="H2227" t="s">
        <v>1956</v>
      </c>
      <c r="K2227">
        <v>0</v>
      </c>
      <c r="M2227">
        <v>0</v>
      </c>
      <c r="O2227">
        <v>0</v>
      </c>
    </row>
    <row r="2228" spans="3:17" x14ac:dyDescent="0.3">
      <c r="C2228" t="s">
        <v>1807</v>
      </c>
      <c r="D2228" t="s">
        <v>366</v>
      </c>
      <c r="E2228">
        <v>135503</v>
      </c>
      <c r="H2228" t="s">
        <v>1957</v>
      </c>
      <c r="K2228">
        <v>0</v>
      </c>
      <c r="M2228">
        <v>0</v>
      </c>
      <c r="O2228">
        <v>0</v>
      </c>
    </row>
    <row r="2229" spans="3:17" x14ac:dyDescent="0.3">
      <c r="C2229" t="s">
        <v>1807</v>
      </c>
      <c r="D2229" t="s">
        <v>366</v>
      </c>
      <c r="E2229">
        <v>135504</v>
      </c>
      <c r="H2229" t="s">
        <v>1958</v>
      </c>
      <c r="K2229">
        <v>0</v>
      </c>
      <c r="M2229">
        <v>0</v>
      </c>
      <c r="O2229">
        <v>0</v>
      </c>
    </row>
    <row r="2230" spans="3:17" x14ac:dyDescent="0.3">
      <c r="C2230" t="s">
        <v>1807</v>
      </c>
      <c r="D2230" t="s">
        <v>366</v>
      </c>
      <c r="E2230">
        <v>135505</v>
      </c>
      <c r="H2230" t="s">
        <v>1959</v>
      </c>
      <c r="K2230">
        <v>0</v>
      </c>
      <c r="M2230">
        <v>0</v>
      </c>
      <c r="O2230">
        <v>0</v>
      </c>
    </row>
    <row r="2231" spans="3:17" x14ac:dyDescent="0.3">
      <c r="C2231" t="s">
        <v>1807</v>
      </c>
      <c r="D2231" t="s">
        <v>366</v>
      </c>
      <c r="E2231">
        <v>135506</v>
      </c>
      <c r="H2231" t="s">
        <v>1960</v>
      </c>
      <c r="K2231" s="37">
        <v>913725.26</v>
      </c>
      <c r="M2231" s="37">
        <v>923572.94</v>
      </c>
      <c r="O2231" s="37">
        <v>-9847.68</v>
      </c>
      <c r="Q2231">
        <v>-1.1000000000000001</v>
      </c>
    </row>
    <row r="2232" spans="3:17" x14ac:dyDescent="0.3">
      <c r="C2232" t="s">
        <v>1807</v>
      </c>
      <c r="D2232" t="s">
        <v>366</v>
      </c>
      <c r="E2232">
        <v>135600</v>
      </c>
      <c r="H2232" t="s">
        <v>1961</v>
      </c>
      <c r="K2232">
        <v>0</v>
      </c>
      <c r="M2232">
        <v>0</v>
      </c>
      <c r="O2232">
        <v>0</v>
      </c>
    </row>
    <row r="2233" spans="3:17" x14ac:dyDescent="0.3">
      <c r="C2233" t="s">
        <v>1807</v>
      </c>
      <c r="D2233" t="s">
        <v>366</v>
      </c>
      <c r="E2233">
        <v>135601</v>
      </c>
      <c r="H2233" t="s">
        <v>1962</v>
      </c>
      <c r="K2233">
        <v>0</v>
      </c>
      <c r="M2233">
        <v>0</v>
      </c>
      <c r="O2233">
        <v>0</v>
      </c>
    </row>
    <row r="2234" spans="3:17" x14ac:dyDescent="0.3">
      <c r="C2234" t="s">
        <v>1807</v>
      </c>
      <c r="D2234" t="s">
        <v>366</v>
      </c>
      <c r="E2234">
        <v>135602</v>
      </c>
      <c r="H2234" t="s">
        <v>1963</v>
      </c>
      <c r="K2234" s="37">
        <v>2783825.39</v>
      </c>
      <c r="M2234" s="37">
        <v>2835468.9</v>
      </c>
      <c r="O2234" s="37">
        <v>-51643.51</v>
      </c>
      <c r="Q2234">
        <v>-1.8</v>
      </c>
    </row>
    <row r="2235" spans="3:17" x14ac:dyDescent="0.3">
      <c r="C2235" t="s">
        <v>1807</v>
      </c>
      <c r="D2235" t="s">
        <v>366</v>
      </c>
      <c r="E2235">
        <v>135603</v>
      </c>
      <c r="H2235" t="s">
        <v>1964</v>
      </c>
      <c r="K2235">
        <v>0</v>
      </c>
      <c r="M2235">
        <v>0</v>
      </c>
      <c r="O2235">
        <v>0</v>
      </c>
    </row>
    <row r="2236" spans="3:17" x14ac:dyDescent="0.3">
      <c r="C2236" t="s">
        <v>1807</v>
      </c>
      <c r="D2236" t="s">
        <v>366</v>
      </c>
      <c r="E2236">
        <v>135604</v>
      </c>
      <c r="H2236" t="s">
        <v>1965</v>
      </c>
      <c r="K2236">
        <v>0</v>
      </c>
      <c r="M2236">
        <v>0</v>
      </c>
      <c r="O2236">
        <v>0</v>
      </c>
    </row>
    <row r="2237" spans="3:17" x14ac:dyDescent="0.3">
      <c r="C2237" t="s">
        <v>1807</v>
      </c>
      <c r="D2237" t="s">
        <v>366</v>
      </c>
      <c r="E2237">
        <v>135605</v>
      </c>
      <c r="H2237" t="s">
        <v>1966</v>
      </c>
      <c r="K2237">
        <v>0</v>
      </c>
      <c r="M2237">
        <v>0</v>
      </c>
      <c r="O2237">
        <v>0</v>
      </c>
    </row>
    <row r="2238" spans="3:17" x14ac:dyDescent="0.3">
      <c r="C2238" t="s">
        <v>1807</v>
      </c>
      <c r="D2238" t="s">
        <v>366</v>
      </c>
      <c r="E2238">
        <v>135700</v>
      </c>
      <c r="H2238" t="s">
        <v>1967</v>
      </c>
      <c r="K2238">
        <v>0</v>
      </c>
      <c r="M2238">
        <v>0</v>
      </c>
      <c r="O2238">
        <v>0</v>
      </c>
    </row>
    <row r="2239" spans="3:17" x14ac:dyDescent="0.3">
      <c r="C2239" t="s">
        <v>1807</v>
      </c>
      <c r="D2239" t="s">
        <v>366</v>
      </c>
      <c r="E2239">
        <v>135701</v>
      </c>
      <c r="H2239" t="s">
        <v>1968</v>
      </c>
      <c r="K2239">
        <v>0</v>
      </c>
      <c r="M2239">
        <v>0</v>
      </c>
      <c r="O2239">
        <v>0</v>
      </c>
    </row>
    <row r="2240" spans="3:17" x14ac:dyDescent="0.3">
      <c r="C2240" t="s">
        <v>1807</v>
      </c>
      <c r="D2240" t="s">
        <v>366</v>
      </c>
      <c r="E2240">
        <v>135702</v>
      </c>
      <c r="H2240" t="s">
        <v>1969</v>
      </c>
      <c r="K2240" s="37">
        <v>2797931.82</v>
      </c>
      <c r="M2240" s="37">
        <v>3568765.15</v>
      </c>
      <c r="O2240" s="37">
        <v>-770833.33</v>
      </c>
      <c r="Q2240">
        <v>-21.6</v>
      </c>
    </row>
    <row r="2241" spans="3:18" x14ac:dyDescent="0.3">
      <c r="C2241" t="s">
        <v>1807</v>
      </c>
      <c r="D2241" t="s">
        <v>366</v>
      </c>
      <c r="E2241">
        <v>135703</v>
      </c>
      <c r="H2241" t="s">
        <v>1970</v>
      </c>
      <c r="K2241">
        <v>0</v>
      </c>
      <c r="M2241">
        <v>0</v>
      </c>
      <c r="O2241">
        <v>0</v>
      </c>
    </row>
    <row r="2242" spans="3:18" x14ac:dyDescent="0.3">
      <c r="C2242" t="s">
        <v>1807</v>
      </c>
      <c r="D2242" t="s">
        <v>366</v>
      </c>
      <c r="E2242">
        <v>135704</v>
      </c>
      <c r="H2242" t="s">
        <v>1971</v>
      </c>
      <c r="K2242">
        <v>0</v>
      </c>
      <c r="M2242">
        <v>0</v>
      </c>
      <c r="O2242">
        <v>0</v>
      </c>
    </row>
    <row r="2243" spans="3:18" x14ac:dyDescent="0.3">
      <c r="C2243" t="s">
        <v>1807</v>
      </c>
      <c r="D2243" t="s">
        <v>366</v>
      </c>
      <c r="E2243">
        <v>1135604</v>
      </c>
      <c r="H2243" t="s">
        <v>1972</v>
      </c>
      <c r="K2243">
        <v>0</v>
      </c>
      <c r="M2243">
        <v>0</v>
      </c>
      <c r="O2243">
        <v>0</v>
      </c>
    </row>
    <row r="2244" spans="3:18" x14ac:dyDescent="0.3">
      <c r="C2244" t="s">
        <v>1807</v>
      </c>
      <c r="D2244" t="s">
        <v>366</v>
      </c>
      <c r="E2244">
        <v>1135704</v>
      </c>
      <c r="H2244" t="s">
        <v>1973</v>
      </c>
      <c r="K2244">
        <v>0</v>
      </c>
      <c r="M2244">
        <v>0</v>
      </c>
      <c r="O2244">
        <v>0</v>
      </c>
    </row>
    <row r="2245" spans="3:18" x14ac:dyDescent="0.3">
      <c r="E2245" t="s">
        <v>796</v>
      </c>
      <c r="K2245" s="37">
        <v>6816228.96</v>
      </c>
      <c r="M2245" s="37">
        <v>7840983.4400000004</v>
      </c>
      <c r="O2245" s="37">
        <v>-1024754.48</v>
      </c>
      <c r="Q2245">
        <v>-13.1</v>
      </c>
      <c r="R2245" t="s">
        <v>438</v>
      </c>
    </row>
    <row r="2246" spans="3:18" x14ac:dyDescent="0.3">
      <c r="C2246" t="s">
        <v>1807</v>
      </c>
      <c r="D2246" t="s">
        <v>366</v>
      </c>
      <c r="E2246">
        <v>135100</v>
      </c>
      <c r="H2246" t="s">
        <v>797</v>
      </c>
      <c r="K2246">
        <v>0</v>
      </c>
      <c r="M2246">
        <v>0</v>
      </c>
      <c r="O2246">
        <v>0</v>
      </c>
    </row>
    <row r="2247" spans="3:18" x14ac:dyDescent="0.3">
      <c r="C2247" t="s">
        <v>1807</v>
      </c>
      <c r="D2247" t="s">
        <v>366</v>
      </c>
      <c r="E2247">
        <v>135101</v>
      </c>
      <c r="H2247" t="s">
        <v>798</v>
      </c>
      <c r="K2247">
        <v>0</v>
      </c>
      <c r="M2247">
        <v>0</v>
      </c>
      <c r="O2247">
        <v>0</v>
      </c>
    </row>
    <row r="2248" spans="3:18" x14ac:dyDescent="0.3">
      <c r="C2248" t="s">
        <v>1807</v>
      </c>
      <c r="D2248" t="s">
        <v>366</v>
      </c>
      <c r="E2248">
        <v>135102</v>
      </c>
      <c r="H2248" t="s">
        <v>799</v>
      </c>
      <c r="K2248">
        <v>0</v>
      </c>
      <c r="M2248">
        <v>0</v>
      </c>
      <c r="O2248">
        <v>0</v>
      </c>
    </row>
    <row r="2249" spans="3:18" x14ac:dyDescent="0.3">
      <c r="C2249" t="s">
        <v>1807</v>
      </c>
      <c r="D2249" t="s">
        <v>366</v>
      </c>
      <c r="E2249">
        <v>135103</v>
      </c>
      <c r="H2249" t="s">
        <v>800</v>
      </c>
      <c r="K2249">
        <v>0</v>
      </c>
      <c r="M2249">
        <v>0</v>
      </c>
      <c r="O2249">
        <v>0</v>
      </c>
    </row>
    <row r="2250" spans="3:18" x14ac:dyDescent="0.3">
      <c r="C2250" t="s">
        <v>1807</v>
      </c>
      <c r="D2250" t="s">
        <v>366</v>
      </c>
      <c r="E2250">
        <v>135104</v>
      </c>
      <c r="H2250" t="s">
        <v>801</v>
      </c>
      <c r="K2250">
        <v>0</v>
      </c>
      <c r="M2250">
        <v>0</v>
      </c>
      <c r="O2250">
        <v>0</v>
      </c>
    </row>
    <row r="2251" spans="3:18" x14ac:dyDescent="0.3">
      <c r="C2251" t="s">
        <v>1807</v>
      </c>
      <c r="D2251" t="s">
        <v>366</v>
      </c>
      <c r="E2251">
        <v>135105</v>
      </c>
      <c r="H2251" t="s">
        <v>802</v>
      </c>
      <c r="K2251">
        <v>0</v>
      </c>
      <c r="M2251">
        <v>0</v>
      </c>
      <c r="O2251">
        <v>0</v>
      </c>
    </row>
    <row r="2252" spans="3:18" x14ac:dyDescent="0.3">
      <c r="C2252" t="s">
        <v>1807</v>
      </c>
      <c r="D2252" t="s">
        <v>366</v>
      </c>
      <c r="E2252">
        <v>135106</v>
      </c>
      <c r="H2252" t="s">
        <v>803</v>
      </c>
      <c r="K2252">
        <v>0</v>
      </c>
      <c r="M2252">
        <v>0</v>
      </c>
      <c r="O2252">
        <v>0</v>
      </c>
    </row>
    <row r="2253" spans="3:18" x14ac:dyDescent="0.3">
      <c r="C2253" t="s">
        <v>1807</v>
      </c>
      <c r="D2253" t="s">
        <v>366</v>
      </c>
      <c r="E2253">
        <v>135107</v>
      </c>
      <c r="H2253" t="s">
        <v>804</v>
      </c>
      <c r="K2253">
        <v>0</v>
      </c>
      <c r="M2253">
        <v>0</v>
      </c>
      <c r="O2253">
        <v>0</v>
      </c>
    </row>
    <row r="2254" spans="3:18" x14ac:dyDescent="0.3">
      <c r="C2254" t="s">
        <v>1807</v>
      </c>
      <c r="D2254" t="s">
        <v>366</v>
      </c>
      <c r="E2254">
        <v>135108</v>
      </c>
      <c r="H2254" t="s">
        <v>805</v>
      </c>
      <c r="K2254">
        <v>0</v>
      </c>
      <c r="M2254">
        <v>0</v>
      </c>
      <c r="O2254">
        <v>0</v>
      </c>
    </row>
    <row r="2255" spans="3:18" x14ac:dyDescent="0.3">
      <c r="C2255" t="s">
        <v>1807</v>
      </c>
      <c r="D2255" t="s">
        <v>366</v>
      </c>
      <c r="E2255">
        <v>135109</v>
      </c>
      <c r="H2255" t="s">
        <v>806</v>
      </c>
      <c r="K2255">
        <v>0</v>
      </c>
      <c r="M2255">
        <v>0</v>
      </c>
      <c r="O2255">
        <v>0</v>
      </c>
    </row>
    <row r="2256" spans="3:18" x14ac:dyDescent="0.3">
      <c r="C2256" t="s">
        <v>1807</v>
      </c>
      <c r="D2256" t="s">
        <v>366</v>
      </c>
      <c r="E2256">
        <v>135110</v>
      </c>
      <c r="H2256" t="s">
        <v>807</v>
      </c>
      <c r="K2256">
        <v>0</v>
      </c>
      <c r="M2256">
        <v>0</v>
      </c>
      <c r="O2256">
        <v>0</v>
      </c>
    </row>
    <row r="2257" spans="3:17" x14ac:dyDescent="0.3">
      <c r="C2257" t="s">
        <v>1807</v>
      </c>
      <c r="D2257" t="s">
        <v>366</v>
      </c>
      <c r="E2257">
        <v>135111</v>
      </c>
      <c r="H2257" t="s">
        <v>808</v>
      </c>
      <c r="K2257">
        <v>0</v>
      </c>
      <c r="M2257">
        <v>0</v>
      </c>
      <c r="O2257">
        <v>0</v>
      </c>
    </row>
    <row r="2258" spans="3:17" x14ac:dyDescent="0.3">
      <c r="C2258" t="s">
        <v>1807</v>
      </c>
      <c r="D2258" t="s">
        <v>366</v>
      </c>
      <c r="E2258">
        <v>135112</v>
      </c>
      <c r="H2258" t="s">
        <v>809</v>
      </c>
      <c r="K2258">
        <v>0</v>
      </c>
      <c r="M2258">
        <v>0</v>
      </c>
      <c r="O2258">
        <v>0</v>
      </c>
    </row>
    <row r="2259" spans="3:17" x14ac:dyDescent="0.3">
      <c r="C2259" t="s">
        <v>1807</v>
      </c>
      <c r="D2259" t="s">
        <v>366</v>
      </c>
      <c r="E2259">
        <v>135113</v>
      </c>
      <c r="H2259" t="s">
        <v>810</v>
      </c>
      <c r="K2259">
        <v>0</v>
      </c>
      <c r="M2259">
        <v>0</v>
      </c>
      <c r="O2259">
        <v>0</v>
      </c>
    </row>
    <row r="2260" spans="3:17" x14ac:dyDescent="0.3">
      <c r="C2260" t="s">
        <v>1807</v>
      </c>
      <c r="D2260" t="s">
        <v>366</v>
      </c>
      <c r="E2260">
        <v>135114</v>
      </c>
      <c r="H2260" t="s">
        <v>811</v>
      </c>
      <c r="K2260">
        <v>0</v>
      </c>
      <c r="M2260">
        <v>0</v>
      </c>
      <c r="O2260">
        <v>0</v>
      </c>
    </row>
    <row r="2261" spans="3:17" x14ac:dyDescent="0.3">
      <c r="C2261" t="s">
        <v>1807</v>
      </c>
      <c r="D2261" t="s">
        <v>366</v>
      </c>
      <c r="E2261">
        <v>135115</v>
      </c>
      <c r="H2261" t="s">
        <v>812</v>
      </c>
      <c r="K2261">
        <v>0</v>
      </c>
      <c r="M2261">
        <v>0</v>
      </c>
      <c r="O2261">
        <v>0</v>
      </c>
    </row>
    <row r="2262" spans="3:17" x14ac:dyDescent="0.3">
      <c r="C2262" t="s">
        <v>1807</v>
      </c>
      <c r="D2262" t="s">
        <v>366</v>
      </c>
      <c r="E2262">
        <v>135116</v>
      </c>
      <c r="H2262" t="s">
        <v>813</v>
      </c>
      <c r="K2262">
        <v>0</v>
      </c>
      <c r="M2262">
        <v>0</v>
      </c>
      <c r="O2262">
        <v>0</v>
      </c>
    </row>
    <row r="2263" spans="3:17" x14ac:dyDescent="0.3">
      <c r="C2263" t="s">
        <v>1807</v>
      </c>
      <c r="D2263" t="s">
        <v>366</v>
      </c>
      <c r="E2263">
        <v>135118</v>
      </c>
      <c r="H2263" t="s">
        <v>814</v>
      </c>
      <c r="K2263">
        <v>0</v>
      </c>
      <c r="M2263">
        <v>0</v>
      </c>
      <c r="O2263">
        <v>0</v>
      </c>
    </row>
    <row r="2264" spans="3:17" x14ac:dyDescent="0.3">
      <c r="C2264" t="s">
        <v>1807</v>
      </c>
      <c r="D2264" t="s">
        <v>366</v>
      </c>
      <c r="E2264">
        <v>135120</v>
      </c>
      <c r="H2264" t="s">
        <v>797</v>
      </c>
      <c r="K2264" s="37">
        <v>3662188.6</v>
      </c>
      <c r="M2264" s="37">
        <v>3716431.67</v>
      </c>
      <c r="O2264" s="37">
        <v>-54243.07</v>
      </c>
      <c r="Q2264">
        <v>-1.5</v>
      </c>
    </row>
    <row r="2265" spans="3:17" x14ac:dyDescent="0.3">
      <c r="C2265" t="s">
        <v>1807</v>
      </c>
      <c r="D2265" t="s">
        <v>366</v>
      </c>
      <c r="E2265">
        <v>135121</v>
      </c>
      <c r="H2265" t="s">
        <v>798</v>
      </c>
      <c r="K2265">
        <v>0</v>
      </c>
      <c r="M2265">
        <v>0</v>
      </c>
      <c r="O2265">
        <v>0</v>
      </c>
    </row>
    <row r="2266" spans="3:17" x14ac:dyDescent="0.3">
      <c r="C2266" t="s">
        <v>1807</v>
      </c>
      <c r="D2266" t="s">
        <v>366</v>
      </c>
      <c r="E2266">
        <v>135122</v>
      </c>
      <c r="H2266" t="s">
        <v>799</v>
      </c>
      <c r="K2266">
        <v>0</v>
      </c>
      <c r="M2266">
        <v>0</v>
      </c>
      <c r="O2266">
        <v>0</v>
      </c>
    </row>
    <row r="2267" spans="3:17" x14ac:dyDescent="0.3">
      <c r="C2267" t="s">
        <v>1807</v>
      </c>
      <c r="D2267" t="s">
        <v>366</v>
      </c>
      <c r="E2267">
        <v>135123</v>
      </c>
      <c r="H2267" t="s">
        <v>800</v>
      </c>
      <c r="K2267">
        <v>0</v>
      </c>
      <c r="M2267">
        <v>0</v>
      </c>
      <c r="O2267">
        <v>0</v>
      </c>
    </row>
    <row r="2268" spans="3:17" x14ac:dyDescent="0.3">
      <c r="C2268" t="s">
        <v>1807</v>
      </c>
      <c r="D2268" t="s">
        <v>366</v>
      </c>
      <c r="E2268">
        <v>135124</v>
      </c>
      <c r="H2268" t="s">
        <v>801</v>
      </c>
      <c r="K2268">
        <v>0</v>
      </c>
      <c r="M2268">
        <v>0</v>
      </c>
      <c r="O2268">
        <v>0</v>
      </c>
    </row>
    <row r="2269" spans="3:17" x14ac:dyDescent="0.3">
      <c r="C2269" t="s">
        <v>1807</v>
      </c>
      <c r="D2269" t="s">
        <v>366</v>
      </c>
      <c r="E2269">
        <v>135125</v>
      </c>
      <c r="H2269" t="s">
        <v>802</v>
      </c>
      <c r="K2269">
        <v>0</v>
      </c>
      <c r="M2269">
        <v>0</v>
      </c>
      <c r="O2269">
        <v>0</v>
      </c>
    </row>
    <row r="2270" spans="3:17" x14ac:dyDescent="0.3">
      <c r="C2270" t="s">
        <v>1807</v>
      </c>
      <c r="D2270" t="s">
        <v>366</v>
      </c>
      <c r="E2270">
        <v>135126</v>
      </c>
      <c r="H2270" t="s">
        <v>815</v>
      </c>
      <c r="K2270">
        <v>0</v>
      </c>
      <c r="M2270">
        <v>0</v>
      </c>
      <c r="O2270">
        <v>0</v>
      </c>
    </row>
    <row r="2271" spans="3:17" x14ac:dyDescent="0.3">
      <c r="C2271" t="s">
        <v>1807</v>
      </c>
      <c r="D2271" t="s">
        <v>366</v>
      </c>
      <c r="E2271">
        <v>135127</v>
      </c>
      <c r="H2271" t="s">
        <v>804</v>
      </c>
      <c r="K2271">
        <v>0</v>
      </c>
      <c r="M2271">
        <v>0</v>
      </c>
      <c r="O2271">
        <v>0</v>
      </c>
    </row>
    <row r="2272" spans="3:17" x14ac:dyDescent="0.3">
      <c r="C2272" t="s">
        <v>1807</v>
      </c>
      <c r="D2272" t="s">
        <v>366</v>
      </c>
      <c r="E2272">
        <v>135128</v>
      </c>
      <c r="H2272" t="s">
        <v>805</v>
      </c>
      <c r="K2272">
        <v>0</v>
      </c>
      <c r="M2272">
        <v>0</v>
      </c>
      <c r="O2272">
        <v>0</v>
      </c>
    </row>
    <row r="2273" spans="3:18" x14ac:dyDescent="0.3">
      <c r="C2273" t="s">
        <v>1807</v>
      </c>
      <c r="D2273" t="s">
        <v>366</v>
      </c>
      <c r="E2273">
        <v>135129</v>
      </c>
      <c r="H2273" t="s">
        <v>806</v>
      </c>
      <c r="K2273">
        <v>0</v>
      </c>
      <c r="M2273">
        <v>0</v>
      </c>
      <c r="O2273">
        <v>0</v>
      </c>
    </row>
    <row r="2274" spans="3:18" x14ac:dyDescent="0.3">
      <c r="C2274" t="s">
        <v>1807</v>
      </c>
      <c r="D2274" t="s">
        <v>366</v>
      </c>
      <c r="E2274">
        <v>135130</v>
      </c>
      <c r="H2274" t="s">
        <v>807</v>
      </c>
      <c r="K2274">
        <v>0</v>
      </c>
      <c r="M2274">
        <v>0</v>
      </c>
      <c r="O2274">
        <v>0</v>
      </c>
    </row>
    <row r="2275" spans="3:18" x14ac:dyDescent="0.3">
      <c r="C2275" t="s">
        <v>1807</v>
      </c>
      <c r="D2275" t="s">
        <v>366</v>
      </c>
      <c r="E2275">
        <v>135131</v>
      </c>
      <c r="H2275" t="s">
        <v>808</v>
      </c>
      <c r="K2275">
        <v>0</v>
      </c>
      <c r="M2275">
        <v>0</v>
      </c>
      <c r="O2275">
        <v>0</v>
      </c>
    </row>
    <row r="2276" spans="3:18" x14ac:dyDescent="0.3">
      <c r="C2276" t="s">
        <v>1807</v>
      </c>
      <c r="D2276" t="s">
        <v>366</v>
      </c>
      <c r="E2276">
        <v>135132</v>
      </c>
      <c r="H2276" t="s">
        <v>809</v>
      </c>
      <c r="K2276">
        <v>0</v>
      </c>
      <c r="M2276">
        <v>0</v>
      </c>
      <c r="O2276">
        <v>0</v>
      </c>
    </row>
    <row r="2277" spans="3:18" x14ac:dyDescent="0.3">
      <c r="C2277" t="s">
        <v>1807</v>
      </c>
      <c r="D2277" t="s">
        <v>366</v>
      </c>
      <c r="E2277">
        <v>135133</v>
      </c>
      <c r="H2277" t="s">
        <v>810</v>
      </c>
      <c r="K2277">
        <v>0</v>
      </c>
      <c r="M2277">
        <v>0</v>
      </c>
      <c r="O2277">
        <v>0</v>
      </c>
    </row>
    <row r="2278" spans="3:18" x14ac:dyDescent="0.3">
      <c r="C2278" t="s">
        <v>1807</v>
      </c>
      <c r="D2278" t="s">
        <v>366</v>
      </c>
      <c r="E2278">
        <v>135134</v>
      </c>
      <c r="H2278" t="s">
        <v>811</v>
      </c>
      <c r="K2278">
        <v>0</v>
      </c>
      <c r="M2278">
        <v>0</v>
      </c>
      <c r="O2278">
        <v>0</v>
      </c>
    </row>
    <row r="2279" spans="3:18" x14ac:dyDescent="0.3">
      <c r="C2279" t="s">
        <v>1807</v>
      </c>
      <c r="D2279" t="s">
        <v>366</v>
      </c>
      <c r="E2279">
        <v>135135</v>
      </c>
      <c r="H2279" t="s">
        <v>812</v>
      </c>
      <c r="K2279">
        <v>0</v>
      </c>
      <c r="M2279">
        <v>0</v>
      </c>
      <c r="O2279">
        <v>0</v>
      </c>
    </row>
    <row r="2280" spans="3:18" x14ac:dyDescent="0.3">
      <c r="C2280" t="s">
        <v>1807</v>
      </c>
      <c r="D2280" t="s">
        <v>366</v>
      </c>
      <c r="E2280">
        <v>135136</v>
      </c>
      <c r="H2280" t="s">
        <v>813</v>
      </c>
      <c r="K2280">
        <v>0</v>
      </c>
      <c r="M2280">
        <v>0</v>
      </c>
      <c r="O2280">
        <v>0</v>
      </c>
    </row>
    <row r="2281" spans="3:18" x14ac:dyDescent="0.3">
      <c r="C2281" t="s">
        <v>1807</v>
      </c>
      <c r="D2281" t="s">
        <v>366</v>
      </c>
      <c r="E2281">
        <v>135138</v>
      </c>
      <c r="H2281" t="s">
        <v>814</v>
      </c>
      <c r="K2281">
        <v>0</v>
      </c>
      <c r="M2281">
        <v>0</v>
      </c>
      <c r="O2281">
        <v>0</v>
      </c>
    </row>
    <row r="2282" spans="3:18" x14ac:dyDescent="0.3">
      <c r="C2282" t="s">
        <v>1807</v>
      </c>
      <c r="D2282" t="s">
        <v>366</v>
      </c>
      <c r="E2282">
        <v>135144</v>
      </c>
      <c r="H2282" t="s">
        <v>1974</v>
      </c>
      <c r="K2282">
        <v>0</v>
      </c>
      <c r="M2282">
        <v>0</v>
      </c>
      <c r="O2282">
        <v>0</v>
      </c>
    </row>
    <row r="2283" spans="3:18" x14ac:dyDescent="0.3">
      <c r="C2283" t="s">
        <v>1807</v>
      </c>
      <c r="D2283" t="s">
        <v>366</v>
      </c>
      <c r="E2283">
        <v>135147</v>
      </c>
      <c r="H2283" t="s">
        <v>1975</v>
      </c>
      <c r="K2283">
        <v>0</v>
      </c>
      <c r="M2283">
        <v>0</v>
      </c>
      <c r="O2283">
        <v>0</v>
      </c>
    </row>
    <row r="2284" spans="3:18" x14ac:dyDescent="0.3">
      <c r="C2284" t="s">
        <v>1807</v>
      </c>
      <c r="D2284" t="s">
        <v>366</v>
      </c>
      <c r="E2284">
        <v>135148</v>
      </c>
      <c r="H2284" t="s">
        <v>1976</v>
      </c>
      <c r="K2284">
        <v>0</v>
      </c>
      <c r="M2284">
        <v>0</v>
      </c>
      <c r="O2284">
        <v>0</v>
      </c>
    </row>
    <row r="2285" spans="3:18" x14ac:dyDescent="0.3">
      <c r="E2285" t="s">
        <v>821</v>
      </c>
      <c r="K2285" s="37">
        <v>3662188.6</v>
      </c>
      <c r="M2285" s="37">
        <v>3716431.67</v>
      </c>
      <c r="O2285" s="37">
        <v>-54243.07</v>
      </c>
      <c r="Q2285">
        <v>-1.5</v>
      </c>
      <c r="R2285" t="s">
        <v>438</v>
      </c>
    </row>
    <row r="2286" spans="3:18" x14ac:dyDescent="0.3">
      <c r="C2286" t="s">
        <v>1807</v>
      </c>
      <c r="D2286" t="s">
        <v>366</v>
      </c>
      <c r="E2286">
        <v>135117</v>
      </c>
      <c r="H2286" t="s">
        <v>822</v>
      </c>
      <c r="K2286">
        <v>0</v>
      </c>
      <c r="M2286">
        <v>0</v>
      </c>
      <c r="O2286">
        <v>0</v>
      </c>
    </row>
    <row r="2287" spans="3:18" x14ac:dyDescent="0.3">
      <c r="C2287" t="s">
        <v>1807</v>
      </c>
      <c r="D2287" t="s">
        <v>366</v>
      </c>
      <c r="E2287">
        <v>135137</v>
      </c>
      <c r="H2287" t="s">
        <v>822</v>
      </c>
      <c r="K2287">
        <v>0</v>
      </c>
      <c r="M2287">
        <v>0</v>
      </c>
      <c r="O2287">
        <v>0</v>
      </c>
    </row>
    <row r="2288" spans="3:18" x14ac:dyDescent="0.3">
      <c r="C2288" t="s">
        <v>1807</v>
      </c>
      <c r="D2288" t="s">
        <v>366</v>
      </c>
      <c r="E2288">
        <v>135149</v>
      </c>
      <c r="H2288" t="s">
        <v>1977</v>
      </c>
      <c r="K2288">
        <v>0</v>
      </c>
      <c r="M2288">
        <v>0</v>
      </c>
      <c r="O2288">
        <v>0</v>
      </c>
    </row>
    <row r="2289" spans="3:18" x14ac:dyDescent="0.3">
      <c r="E2289" t="s">
        <v>823</v>
      </c>
      <c r="K2289">
        <v>0</v>
      </c>
      <c r="M2289">
        <v>0</v>
      </c>
      <c r="O2289">
        <v>0</v>
      </c>
      <c r="R2289" t="s">
        <v>438</v>
      </c>
    </row>
    <row r="2290" spans="3:18" x14ac:dyDescent="0.3">
      <c r="C2290" t="s">
        <v>1807</v>
      </c>
      <c r="D2290" t="s">
        <v>366</v>
      </c>
      <c r="E2290">
        <v>135143</v>
      </c>
      <c r="H2290" t="s">
        <v>1978</v>
      </c>
      <c r="K2290">
        <v>0</v>
      </c>
      <c r="M2290">
        <v>0</v>
      </c>
      <c r="O2290">
        <v>0</v>
      </c>
    </row>
    <row r="2291" spans="3:18" x14ac:dyDescent="0.3">
      <c r="C2291" t="s">
        <v>1807</v>
      </c>
      <c r="D2291" t="s">
        <v>366</v>
      </c>
      <c r="E2291">
        <v>135150</v>
      </c>
      <c r="H2291" t="s">
        <v>1979</v>
      </c>
      <c r="K2291">
        <v>0</v>
      </c>
      <c r="M2291">
        <v>0</v>
      </c>
      <c r="O2291">
        <v>0</v>
      </c>
    </row>
    <row r="2292" spans="3:18" x14ac:dyDescent="0.3">
      <c r="K2292">
        <v>0</v>
      </c>
      <c r="M2292">
        <v>0</v>
      </c>
      <c r="O2292">
        <v>0</v>
      </c>
      <c r="R2292" t="s">
        <v>438</v>
      </c>
    </row>
    <row r="2293" spans="3:18" x14ac:dyDescent="0.3">
      <c r="C2293" t="s">
        <v>1807</v>
      </c>
      <c r="D2293" t="s">
        <v>366</v>
      </c>
      <c r="E2293">
        <v>135146</v>
      </c>
      <c r="H2293" t="s">
        <v>1980</v>
      </c>
      <c r="K2293">
        <v>0</v>
      </c>
      <c r="M2293">
        <v>0</v>
      </c>
      <c r="O2293">
        <v>0</v>
      </c>
    </row>
    <row r="2294" spans="3:18" x14ac:dyDescent="0.3">
      <c r="C2294" t="s">
        <v>1807</v>
      </c>
      <c r="D2294" t="s">
        <v>366</v>
      </c>
      <c r="E2294">
        <v>135151</v>
      </c>
      <c r="H2294" t="s">
        <v>1981</v>
      </c>
      <c r="K2294">
        <v>0</v>
      </c>
      <c r="M2294">
        <v>0</v>
      </c>
      <c r="O2294">
        <v>0</v>
      </c>
    </row>
    <row r="2295" spans="3:18" x14ac:dyDescent="0.3">
      <c r="K2295">
        <v>0</v>
      </c>
      <c r="M2295">
        <v>0</v>
      </c>
      <c r="O2295">
        <v>0</v>
      </c>
      <c r="R2295" t="s">
        <v>438</v>
      </c>
    </row>
    <row r="2296" spans="3:18" x14ac:dyDescent="0.3">
      <c r="C2296" t="s">
        <v>1807</v>
      </c>
      <c r="D2296" t="s">
        <v>366</v>
      </c>
      <c r="E2296">
        <v>135145</v>
      </c>
      <c r="H2296" t="s">
        <v>1982</v>
      </c>
      <c r="K2296">
        <v>0</v>
      </c>
      <c r="M2296">
        <v>0</v>
      </c>
      <c r="O2296">
        <v>0</v>
      </c>
    </row>
    <row r="2297" spans="3:18" x14ac:dyDescent="0.3">
      <c r="C2297" t="s">
        <v>1807</v>
      </c>
      <c r="D2297" t="s">
        <v>366</v>
      </c>
      <c r="E2297">
        <v>135152</v>
      </c>
      <c r="H2297" t="s">
        <v>1983</v>
      </c>
      <c r="K2297">
        <v>0</v>
      </c>
      <c r="M2297">
        <v>0</v>
      </c>
      <c r="O2297">
        <v>0</v>
      </c>
    </row>
    <row r="2298" spans="3:18" x14ac:dyDescent="0.3">
      <c r="C2298" t="s">
        <v>1807</v>
      </c>
      <c r="D2298" t="s">
        <v>366</v>
      </c>
      <c r="E2298">
        <v>135154</v>
      </c>
      <c r="H2298" t="s">
        <v>1984</v>
      </c>
      <c r="K2298">
        <v>0</v>
      </c>
      <c r="M2298">
        <v>0</v>
      </c>
      <c r="O2298">
        <v>0</v>
      </c>
    </row>
    <row r="2299" spans="3:18" x14ac:dyDescent="0.3">
      <c r="K2299">
        <v>0</v>
      </c>
      <c r="M2299">
        <v>0</v>
      </c>
      <c r="O2299">
        <v>0</v>
      </c>
      <c r="R2299" t="s">
        <v>438</v>
      </c>
    </row>
    <row r="2300" spans="3:18" x14ac:dyDescent="0.3">
      <c r="C2300" t="s">
        <v>1807</v>
      </c>
      <c r="D2300" t="s">
        <v>366</v>
      </c>
      <c r="E2300">
        <v>132006</v>
      </c>
      <c r="H2300" t="s">
        <v>824</v>
      </c>
      <c r="K2300">
        <v>0</v>
      </c>
      <c r="M2300">
        <v>0</v>
      </c>
      <c r="O2300">
        <v>0</v>
      </c>
    </row>
    <row r="2301" spans="3:18" x14ac:dyDescent="0.3">
      <c r="C2301" t="s">
        <v>1807</v>
      </c>
      <c r="D2301" t="s">
        <v>366</v>
      </c>
      <c r="E2301">
        <v>135200</v>
      </c>
      <c r="H2301" t="s">
        <v>825</v>
      </c>
      <c r="K2301">
        <v>0</v>
      </c>
      <c r="M2301">
        <v>0</v>
      </c>
      <c r="O2301">
        <v>0</v>
      </c>
    </row>
    <row r="2302" spans="3:18" x14ac:dyDescent="0.3">
      <c r="C2302" t="s">
        <v>1807</v>
      </c>
      <c r="D2302" t="s">
        <v>366</v>
      </c>
      <c r="E2302">
        <v>135201</v>
      </c>
      <c r="H2302" t="s">
        <v>1985</v>
      </c>
      <c r="K2302">
        <v>0</v>
      </c>
      <c r="M2302">
        <v>0</v>
      </c>
      <c r="O2302">
        <v>0</v>
      </c>
    </row>
    <row r="2303" spans="3:18" x14ac:dyDescent="0.3">
      <c r="C2303" t="s">
        <v>1807</v>
      </c>
      <c r="D2303" t="s">
        <v>366</v>
      </c>
      <c r="E2303">
        <v>135450</v>
      </c>
      <c r="H2303" t="s">
        <v>826</v>
      </c>
      <c r="K2303">
        <v>0</v>
      </c>
      <c r="M2303">
        <v>0</v>
      </c>
      <c r="O2303">
        <v>0</v>
      </c>
    </row>
    <row r="2304" spans="3:18" x14ac:dyDescent="0.3">
      <c r="C2304" t="s">
        <v>1807</v>
      </c>
      <c r="D2304" t="s">
        <v>366</v>
      </c>
      <c r="E2304">
        <v>136253</v>
      </c>
      <c r="H2304" t="s">
        <v>827</v>
      </c>
      <c r="K2304">
        <v>0</v>
      </c>
      <c r="M2304">
        <v>0</v>
      </c>
      <c r="O2304">
        <v>0</v>
      </c>
    </row>
    <row r="2305" spans="3:17" x14ac:dyDescent="0.3">
      <c r="C2305" t="s">
        <v>1807</v>
      </c>
      <c r="D2305" t="s">
        <v>366</v>
      </c>
      <c r="E2305">
        <v>138000</v>
      </c>
      <c r="H2305" t="s">
        <v>828</v>
      </c>
      <c r="K2305" s="37">
        <v>9661.5499999999993</v>
      </c>
      <c r="M2305" s="37">
        <v>9661.5499999999993</v>
      </c>
      <c r="O2305">
        <v>0</v>
      </c>
    </row>
    <row r="2306" spans="3:17" x14ac:dyDescent="0.3">
      <c r="C2306" t="s">
        <v>1807</v>
      </c>
      <c r="D2306" t="s">
        <v>366</v>
      </c>
      <c r="E2306">
        <v>138001</v>
      </c>
      <c r="H2306" t="s">
        <v>829</v>
      </c>
      <c r="K2306" s="37">
        <v>3280.8</v>
      </c>
      <c r="M2306" s="37">
        <v>3280.8</v>
      </c>
      <c r="O2306">
        <v>0</v>
      </c>
    </row>
    <row r="2307" spans="3:17" x14ac:dyDescent="0.3">
      <c r="C2307" t="s">
        <v>1807</v>
      </c>
      <c r="D2307" t="s">
        <v>366</v>
      </c>
      <c r="E2307">
        <v>138002</v>
      </c>
      <c r="H2307" t="s">
        <v>830</v>
      </c>
      <c r="K2307" s="37">
        <v>144500</v>
      </c>
      <c r="M2307" s="37">
        <v>144500</v>
      </c>
      <c r="O2307">
        <v>0</v>
      </c>
    </row>
    <row r="2308" spans="3:17" x14ac:dyDescent="0.3">
      <c r="C2308" t="s">
        <v>1807</v>
      </c>
      <c r="D2308" t="s">
        <v>366</v>
      </c>
      <c r="E2308">
        <v>138003</v>
      </c>
      <c r="H2308" t="s">
        <v>831</v>
      </c>
      <c r="K2308" s="37">
        <v>509069.78</v>
      </c>
      <c r="M2308" s="37">
        <v>509069.78</v>
      </c>
      <c r="O2308">
        <v>0</v>
      </c>
    </row>
    <row r="2309" spans="3:17" x14ac:dyDescent="0.3">
      <c r="C2309" t="s">
        <v>1807</v>
      </c>
      <c r="D2309" t="s">
        <v>366</v>
      </c>
      <c r="E2309">
        <v>138004</v>
      </c>
      <c r="H2309" t="s">
        <v>1986</v>
      </c>
      <c r="K2309">
        <v>0</v>
      </c>
      <c r="M2309">
        <v>0</v>
      </c>
      <c r="O2309">
        <v>0</v>
      </c>
    </row>
    <row r="2310" spans="3:17" x14ac:dyDescent="0.3">
      <c r="C2310" t="s">
        <v>1807</v>
      </c>
      <c r="D2310" t="s">
        <v>366</v>
      </c>
      <c r="E2310">
        <v>138005</v>
      </c>
      <c r="H2310" t="s">
        <v>1987</v>
      </c>
      <c r="K2310" s="37">
        <v>20900</v>
      </c>
      <c r="M2310" s="37">
        <v>20900</v>
      </c>
      <c r="O2310">
        <v>0</v>
      </c>
    </row>
    <row r="2311" spans="3:17" x14ac:dyDescent="0.3">
      <c r="C2311" t="s">
        <v>1807</v>
      </c>
      <c r="D2311" t="s">
        <v>366</v>
      </c>
      <c r="E2311">
        <v>138010</v>
      </c>
      <c r="H2311" t="s">
        <v>832</v>
      </c>
      <c r="K2311" s="37">
        <v>189168.57</v>
      </c>
      <c r="M2311" s="37">
        <v>189168.57</v>
      </c>
      <c r="O2311">
        <v>0</v>
      </c>
    </row>
    <row r="2312" spans="3:17" x14ac:dyDescent="0.3">
      <c r="C2312" t="s">
        <v>1807</v>
      </c>
      <c r="D2312" t="s">
        <v>366</v>
      </c>
      <c r="E2312">
        <v>138100</v>
      </c>
      <c r="H2312" t="s">
        <v>833</v>
      </c>
      <c r="K2312" s="37">
        <v>4359826.12</v>
      </c>
      <c r="M2312" s="37">
        <v>4547244.1100000003</v>
      </c>
      <c r="O2312" s="37">
        <v>-187417.99</v>
      </c>
      <c r="Q2312">
        <v>-4.0999999999999996</v>
      </c>
    </row>
    <row r="2313" spans="3:17" x14ac:dyDescent="0.3">
      <c r="C2313" t="s">
        <v>1807</v>
      </c>
      <c r="D2313" t="s">
        <v>366</v>
      </c>
      <c r="E2313">
        <v>138101</v>
      </c>
      <c r="H2313" t="s">
        <v>1988</v>
      </c>
      <c r="K2313">
        <v>0</v>
      </c>
      <c r="M2313">
        <v>0</v>
      </c>
      <c r="O2313">
        <v>0</v>
      </c>
    </row>
    <row r="2314" spans="3:17" x14ac:dyDescent="0.3">
      <c r="C2314" t="s">
        <v>1807</v>
      </c>
      <c r="D2314" t="s">
        <v>366</v>
      </c>
      <c r="E2314">
        <v>138200</v>
      </c>
      <c r="H2314" t="s">
        <v>834</v>
      </c>
      <c r="K2314" s="37">
        <v>35819.230000000003</v>
      </c>
      <c r="M2314" s="37">
        <v>35819.230000000003</v>
      </c>
      <c r="O2314">
        <v>0</v>
      </c>
    </row>
    <row r="2315" spans="3:17" x14ac:dyDescent="0.3">
      <c r="C2315" t="s">
        <v>1807</v>
      </c>
      <c r="D2315" t="s">
        <v>366</v>
      </c>
      <c r="E2315">
        <v>138201</v>
      </c>
      <c r="H2315" t="s">
        <v>835</v>
      </c>
      <c r="K2315">
        <v>0</v>
      </c>
      <c r="M2315">
        <v>0</v>
      </c>
      <c r="O2315">
        <v>0</v>
      </c>
    </row>
    <row r="2316" spans="3:17" x14ac:dyDescent="0.3">
      <c r="C2316" t="s">
        <v>1807</v>
      </c>
      <c r="D2316" t="s">
        <v>366</v>
      </c>
      <c r="E2316">
        <v>138202</v>
      </c>
      <c r="H2316" t="s">
        <v>836</v>
      </c>
      <c r="K2316">
        <v>0</v>
      </c>
      <c r="M2316">
        <v>0</v>
      </c>
      <c r="O2316">
        <v>0</v>
      </c>
    </row>
    <row r="2317" spans="3:17" x14ac:dyDescent="0.3">
      <c r="C2317" t="s">
        <v>1807</v>
      </c>
      <c r="D2317" t="s">
        <v>366</v>
      </c>
      <c r="E2317">
        <v>138203</v>
      </c>
      <c r="H2317" t="s">
        <v>837</v>
      </c>
      <c r="K2317">
        <v>0</v>
      </c>
      <c r="M2317">
        <v>0</v>
      </c>
      <c r="O2317">
        <v>0</v>
      </c>
    </row>
    <row r="2318" spans="3:17" x14ac:dyDescent="0.3">
      <c r="C2318" t="s">
        <v>1807</v>
      </c>
      <c r="D2318" t="s">
        <v>366</v>
      </c>
      <c r="E2318">
        <v>138204</v>
      </c>
      <c r="H2318" t="s">
        <v>838</v>
      </c>
      <c r="K2318">
        <v>0</v>
      </c>
      <c r="M2318">
        <v>0</v>
      </c>
      <c r="O2318">
        <v>0</v>
      </c>
    </row>
    <row r="2319" spans="3:17" x14ac:dyDescent="0.3">
      <c r="C2319" t="s">
        <v>1807</v>
      </c>
      <c r="D2319" t="s">
        <v>366</v>
      </c>
      <c r="E2319">
        <v>138205</v>
      </c>
      <c r="H2319" t="s">
        <v>839</v>
      </c>
      <c r="K2319">
        <v>75</v>
      </c>
      <c r="M2319">
        <v>75</v>
      </c>
      <c r="O2319">
        <v>0</v>
      </c>
    </row>
    <row r="2320" spans="3:17" x14ac:dyDescent="0.3">
      <c r="C2320" t="s">
        <v>1807</v>
      </c>
      <c r="D2320" t="s">
        <v>366</v>
      </c>
      <c r="E2320">
        <v>138206</v>
      </c>
      <c r="H2320" t="s">
        <v>840</v>
      </c>
      <c r="K2320">
        <v>0</v>
      </c>
      <c r="M2320">
        <v>0</v>
      </c>
      <c r="O2320">
        <v>0</v>
      </c>
    </row>
    <row r="2321" spans="3:17" x14ac:dyDescent="0.3">
      <c r="C2321" t="s">
        <v>1807</v>
      </c>
      <c r="D2321" t="s">
        <v>366</v>
      </c>
      <c r="E2321">
        <v>138207</v>
      </c>
      <c r="H2321" t="s">
        <v>841</v>
      </c>
      <c r="K2321">
        <v>0</v>
      </c>
      <c r="M2321">
        <v>0</v>
      </c>
      <c r="O2321">
        <v>0</v>
      </c>
    </row>
    <row r="2322" spans="3:17" x14ac:dyDescent="0.3">
      <c r="C2322" t="s">
        <v>1807</v>
      </c>
      <c r="D2322" t="s">
        <v>366</v>
      </c>
      <c r="E2322">
        <v>138208</v>
      </c>
      <c r="H2322" t="s">
        <v>842</v>
      </c>
      <c r="K2322" s="37">
        <v>171028.4</v>
      </c>
      <c r="M2322" s="37">
        <v>171028.4</v>
      </c>
      <c r="O2322">
        <v>0</v>
      </c>
    </row>
    <row r="2323" spans="3:17" x14ac:dyDescent="0.3">
      <c r="C2323" t="s">
        <v>1807</v>
      </c>
      <c r="D2323" t="s">
        <v>366</v>
      </c>
      <c r="E2323">
        <v>138210</v>
      </c>
      <c r="H2323" t="s">
        <v>843</v>
      </c>
      <c r="K2323">
        <v>0</v>
      </c>
      <c r="M2323">
        <v>0</v>
      </c>
      <c r="O2323">
        <v>0</v>
      </c>
    </row>
    <row r="2324" spans="3:17" x14ac:dyDescent="0.3">
      <c r="C2324" t="s">
        <v>1807</v>
      </c>
      <c r="D2324" t="s">
        <v>366</v>
      </c>
      <c r="E2324">
        <v>138216</v>
      </c>
      <c r="H2324" t="s">
        <v>869</v>
      </c>
      <c r="K2324" s="37">
        <v>-2398549.31</v>
      </c>
      <c r="M2324" s="37">
        <v>-2458228.2799999998</v>
      </c>
      <c r="O2324" s="37">
        <v>59678.97</v>
      </c>
      <c r="Q2324">
        <v>2.4</v>
      </c>
    </row>
    <row r="2325" spans="3:17" x14ac:dyDescent="0.3">
      <c r="C2325" t="s">
        <v>1807</v>
      </c>
      <c r="D2325" t="s">
        <v>366</v>
      </c>
      <c r="E2325">
        <v>138220</v>
      </c>
      <c r="H2325" t="s">
        <v>844</v>
      </c>
      <c r="K2325">
        <v>0</v>
      </c>
      <c r="M2325">
        <v>0</v>
      </c>
      <c r="O2325">
        <v>0</v>
      </c>
    </row>
    <row r="2326" spans="3:17" x14ac:dyDescent="0.3">
      <c r="C2326" t="s">
        <v>1807</v>
      </c>
      <c r="D2326" t="s">
        <v>366</v>
      </c>
      <c r="E2326">
        <v>138221</v>
      </c>
      <c r="H2326" t="s">
        <v>845</v>
      </c>
      <c r="K2326">
        <v>0</v>
      </c>
      <c r="M2326">
        <v>0</v>
      </c>
      <c r="O2326">
        <v>0</v>
      </c>
    </row>
    <row r="2327" spans="3:17" x14ac:dyDescent="0.3">
      <c r="C2327" t="s">
        <v>1807</v>
      </c>
      <c r="D2327" t="s">
        <v>366</v>
      </c>
      <c r="E2327">
        <v>138300</v>
      </c>
      <c r="H2327" t="s">
        <v>846</v>
      </c>
      <c r="K2327">
        <v>0</v>
      </c>
      <c r="M2327">
        <v>0</v>
      </c>
      <c r="O2327">
        <v>0</v>
      </c>
    </row>
    <row r="2328" spans="3:17" x14ac:dyDescent="0.3">
      <c r="C2328" t="s">
        <v>1807</v>
      </c>
      <c r="D2328" t="s">
        <v>366</v>
      </c>
      <c r="E2328">
        <v>138301</v>
      </c>
      <c r="H2328" t="s">
        <v>847</v>
      </c>
      <c r="K2328">
        <v>0</v>
      </c>
      <c r="M2328">
        <v>0</v>
      </c>
      <c r="O2328">
        <v>0</v>
      </c>
    </row>
    <row r="2329" spans="3:17" x14ac:dyDescent="0.3">
      <c r="C2329" t="s">
        <v>1807</v>
      </c>
      <c r="D2329" t="s">
        <v>366</v>
      </c>
      <c r="E2329">
        <v>138302</v>
      </c>
      <c r="H2329" t="s">
        <v>1989</v>
      </c>
      <c r="K2329" s="37">
        <v>522266135.81999999</v>
      </c>
      <c r="M2329" s="37">
        <v>519999494.35000002</v>
      </c>
      <c r="O2329" s="37">
        <v>2266641.4700000002</v>
      </c>
      <c r="Q2329">
        <v>0.4</v>
      </c>
    </row>
    <row r="2330" spans="3:17" x14ac:dyDescent="0.3">
      <c r="C2330" t="s">
        <v>1807</v>
      </c>
      <c r="D2330" t="s">
        <v>366</v>
      </c>
      <c r="E2330">
        <v>138304</v>
      </c>
      <c r="H2330" t="s">
        <v>1990</v>
      </c>
      <c r="K2330" s="37">
        <v>967748.06</v>
      </c>
      <c r="M2330" s="37">
        <v>967748.06</v>
      </c>
      <c r="O2330">
        <v>0</v>
      </c>
    </row>
    <row r="2331" spans="3:17" x14ac:dyDescent="0.3">
      <c r="C2331" t="s">
        <v>1807</v>
      </c>
      <c r="D2331" t="s">
        <v>366</v>
      </c>
      <c r="E2331">
        <v>138306</v>
      </c>
      <c r="H2331" t="s">
        <v>1991</v>
      </c>
      <c r="K2331" s="37">
        <v>-144588.69</v>
      </c>
      <c r="M2331" s="37">
        <v>-226560.69</v>
      </c>
      <c r="O2331" s="37">
        <v>81972</v>
      </c>
      <c r="Q2331">
        <v>36.200000000000003</v>
      </c>
    </row>
    <row r="2332" spans="3:17" x14ac:dyDescent="0.3">
      <c r="C2332" t="s">
        <v>1807</v>
      </c>
      <c r="D2332" t="s">
        <v>366</v>
      </c>
      <c r="E2332">
        <v>138307</v>
      </c>
      <c r="H2332" t="s">
        <v>1992</v>
      </c>
      <c r="K2332" s="37">
        <v>-130814391.72</v>
      </c>
      <c r="M2332" s="37">
        <v>-143902783.91999999</v>
      </c>
      <c r="O2332" s="37">
        <v>13088392.199999999</v>
      </c>
      <c r="Q2332">
        <v>9.1</v>
      </c>
    </row>
    <row r="2333" spans="3:17" x14ac:dyDescent="0.3">
      <c r="C2333" t="s">
        <v>1807</v>
      </c>
      <c r="D2333" t="s">
        <v>366</v>
      </c>
      <c r="E2333">
        <v>138308</v>
      </c>
      <c r="H2333" t="s">
        <v>1993</v>
      </c>
      <c r="K2333" s="37">
        <v>20989.5</v>
      </c>
      <c r="M2333" s="37">
        <v>20989.5</v>
      </c>
      <c r="O2333">
        <v>0</v>
      </c>
    </row>
    <row r="2334" spans="3:17" x14ac:dyDescent="0.3">
      <c r="C2334" t="s">
        <v>1807</v>
      </c>
      <c r="D2334" t="s">
        <v>366</v>
      </c>
      <c r="E2334">
        <v>138340</v>
      </c>
      <c r="H2334" t="s">
        <v>1994</v>
      </c>
      <c r="K2334">
        <v>0</v>
      </c>
      <c r="M2334">
        <v>0</v>
      </c>
      <c r="O2334">
        <v>0</v>
      </c>
    </row>
    <row r="2335" spans="3:17" x14ac:dyDescent="0.3">
      <c r="C2335" t="s">
        <v>1807</v>
      </c>
      <c r="D2335" t="s">
        <v>366</v>
      </c>
      <c r="E2335">
        <v>138350</v>
      </c>
      <c r="H2335" t="s">
        <v>848</v>
      </c>
      <c r="K2335">
        <v>0</v>
      </c>
      <c r="M2335">
        <v>0</v>
      </c>
      <c r="O2335">
        <v>0</v>
      </c>
    </row>
    <row r="2336" spans="3:17" x14ac:dyDescent="0.3">
      <c r="C2336" t="s">
        <v>1807</v>
      </c>
      <c r="D2336" t="s">
        <v>366</v>
      </c>
      <c r="E2336">
        <v>138400</v>
      </c>
      <c r="H2336" t="s">
        <v>849</v>
      </c>
      <c r="K2336">
        <v>0</v>
      </c>
      <c r="M2336">
        <v>0</v>
      </c>
      <c r="O2336">
        <v>0</v>
      </c>
    </row>
    <row r="2337" spans="3:17" x14ac:dyDescent="0.3">
      <c r="C2337" t="s">
        <v>1807</v>
      </c>
      <c r="D2337" t="s">
        <v>366</v>
      </c>
      <c r="E2337">
        <v>138401</v>
      </c>
      <c r="H2337" t="s">
        <v>850</v>
      </c>
      <c r="K2337" s="37">
        <v>212100.09</v>
      </c>
      <c r="M2337" s="37">
        <v>214913.3</v>
      </c>
      <c r="O2337" s="37">
        <v>-2813.21</v>
      </c>
      <c r="Q2337">
        <v>-1.3</v>
      </c>
    </row>
    <row r="2338" spans="3:17" x14ac:dyDescent="0.3">
      <c r="C2338" t="s">
        <v>1807</v>
      </c>
      <c r="D2338" t="s">
        <v>366</v>
      </c>
      <c r="E2338">
        <v>138402</v>
      </c>
      <c r="H2338" t="s">
        <v>851</v>
      </c>
      <c r="K2338">
        <v>0</v>
      </c>
      <c r="M2338">
        <v>0</v>
      </c>
      <c r="O2338">
        <v>0</v>
      </c>
    </row>
    <row r="2339" spans="3:17" x14ac:dyDescent="0.3">
      <c r="C2339" t="s">
        <v>1807</v>
      </c>
      <c r="D2339" t="s">
        <v>366</v>
      </c>
      <c r="E2339">
        <v>138403</v>
      </c>
      <c r="H2339" t="s">
        <v>852</v>
      </c>
      <c r="K2339">
        <v>250</v>
      </c>
      <c r="M2339">
        <v>500</v>
      </c>
      <c r="O2339">
        <v>-250</v>
      </c>
      <c r="Q2339">
        <v>-50</v>
      </c>
    </row>
    <row r="2340" spans="3:17" x14ac:dyDescent="0.3">
      <c r="C2340" t="s">
        <v>1807</v>
      </c>
      <c r="D2340" t="s">
        <v>366</v>
      </c>
      <c r="E2340">
        <v>138404</v>
      </c>
      <c r="H2340" t="s">
        <v>853</v>
      </c>
      <c r="K2340" s="37">
        <v>2166.6999999999998</v>
      </c>
      <c r="M2340" s="37">
        <v>2250.0300000000002</v>
      </c>
      <c r="O2340">
        <v>-83.33</v>
      </c>
      <c r="Q2340">
        <v>-3.7</v>
      </c>
    </row>
    <row r="2341" spans="3:17" x14ac:dyDescent="0.3">
      <c r="C2341" t="s">
        <v>1807</v>
      </c>
      <c r="D2341" t="s">
        <v>366</v>
      </c>
      <c r="E2341">
        <v>138405</v>
      </c>
      <c r="H2341" t="s">
        <v>854</v>
      </c>
      <c r="K2341">
        <v>0</v>
      </c>
      <c r="M2341">
        <v>0</v>
      </c>
      <c r="O2341">
        <v>0</v>
      </c>
    </row>
    <row r="2342" spans="3:17" x14ac:dyDescent="0.3">
      <c r="C2342" t="s">
        <v>1807</v>
      </c>
      <c r="D2342" t="s">
        <v>366</v>
      </c>
      <c r="E2342">
        <v>138406</v>
      </c>
      <c r="H2342" t="s">
        <v>855</v>
      </c>
      <c r="K2342">
        <v>0</v>
      </c>
      <c r="M2342">
        <v>0</v>
      </c>
      <c r="O2342">
        <v>0</v>
      </c>
    </row>
    <row r="2343" spans="3:17" x14ac:dyDescent="0.3">
      <c r="C2343" t="s">
        <v>1807</v>
      </c>
      <c r="D2343" t="s">
        <v>366</v>
      </c>
      <c r="E2343">
        <v>138407</v>
      </c>
      <c r="H2343" t="s">
        <v>856</v>
      </c>
      <c r="K2343">
        <v>0</v>
      </c>
      <c r="M2343">
        <v>0</v>
      </c>
      <c r="O2343">
        <v>0</v>
      </c>
    </row>
    <row r="2344" spans="3:17" x14ac:dyDescent="0.3">
      <c r="C2344" t="s">
        <v>1807</v>
      </c>
      <c r="D2344" t="s">
        <v>366</v>
      </c>
      <c r="E2344">
        <v>138408</v>
      </c>
      <c r="H2344" t="s">
        <v>857</v>
      </c>
      <c r="K2344" s="37">
        <v>3337.63</v>
      </c>
      <c r="M2344" s="37">
        <v>3529.56</v>
      </c>
      <c r="O2344">
        <v>-191.93</v>
      </c>
      <c r="Q2344">
        <v>-5.4</v>
      </c>
    </row>
    <row r="2345" spans="3:17" x14ac:dyDescent="0.3">
      <c r="C2345" t="s">
        <v>1807</v>
      </c>
      <c r="D2345" t="s">
        <v>366</v>
      </c>
      <c r="E2345">
        <v>138409</v>
      </c>
      <c r="H2345" t="s">
        <v>858</v>
      </c>
      <c r="K2345">
        <v>0</v>
      </c>
      <c r="M2345">
        <v>0</v>
      </c>
      <c r="O2345">
        <v>0</v>
      </c>
    </row>
    <row r="2346" spans="3:17" x14ac:dyDescent="0.3">
      <c r="C2346" t="s">
        <v>1807</v>
      </c>
      <c r="D2346" t="s">
        <v>366</v>
      </c>
      <c r="E2346">
        <v>138410</v>
      </c>
      <c r="H2346" t="s">
        <v>859</v>
      </c>
      <c r="K2346" s="37">
        <v>130435.65</v>
      </c>
      <c r="M2346" s="37">
        <v>118135.21</v>
      </c>
      <c r="O2346" s="37">
        <v>12300.44</v>
      </c>
      <c r="Q2346">
        <v>10.4</v>
      </c>
    </row>
    <row r="2347" spans="3:17" x14ac:dyDescent="0.3">
      <c r="C2347" t="s">
        <v>1807</v>
      </c>
      <c r="D2347" t="s">
        <v>366</v>
      </c>
      <c r="E2347">
        <v>138411</v>
      </c>
      <c r="H2347" t="s">
        <v>860</v>
      </c>
      <c r="K2347">
        <v>0</v>
      </c>
      <c r="M2347">
        <v>0</v>
      </c>
      <c r="O2347">
        <v>0</v>
      </c>
    </row>
    <row r="2348" spans="3:17" x14ac:dyDescent="0.3">
      <c r="C2348" t="s">
        <v>1807</v>
      </c>
      <c r="D2348" t="s">
        <v>366</v>
      </c>
      <c r="E2348">
        <v>138412</v>
      </c>
      <c r="H2348" t="s">
        <v>861</v>
      </c>
      <c r="K2348">
        <v>0</v>
      </c>
      <c r="M2348">
        <v>0</v>
      </c>
      <c r="O2348">
        <v>0</v>
      </c>
    </row>
    <row r="2349" spans="3:17" x14ac:dyDescent="0.3">
      <c r="C2349" t="s">
        <v>1807</v>
      </c>
      <c r="D2349" t="s">
        <v>366</v>
      </c>
      <c r="E2349">
        <v>138413</v>
      </c>
      <c r="H2349" t="s">
        <v>862</v>
      </c>
      <c r="K2349">
        <v>0</v>
      </c>
      <c r="M2349">
        <v>0</v>
      </c>
      <c r="O2349">
        <v>0</v>
      </c>
    </row>
    <row r="2350" spans="3:17" x14ac:dyDescent="0.3">
      <c r="C2350" t="s">
        <v>1807</v>
      </c>
      <c r="D2350" t="s">
        <v>366</v>
      </c>
      <c r="E2350">
        <v>138414</v>
      </c>
      <c r="H2350" t="s">
        <v>863</v>
      </c>
      <c r="K2350" s="37">
        <v>10750</v>
      </c>
      <c r="M2350" s="37">
        <v>10750</v>
      </c>
      <c r="O2350">
        <v>0</v>
      </c>
    </row>
    <row r="2351" spans="3:17" x14ac:dyDescent="0.3">
      <c r="C2351" t="s">
        <v>1807</v>
      </c>
      <c r="D2351" t="s">
        <v>366</v>
      </c>
      <c r="E2351">
        <v>138415</v>
      </c>
      <c r="H2351" t="s">
        <v>864</v>
      </c>
      <c r="K2351" s="37">
        <v>263469.18</v>
      </c>
      <c r="M2351" s="37">
        <v>293928.87</v>
      </c>
      <c r="O2351" s="37">
        <v>-30459.69</v>
      </c>
      <c r="Q2351">
        <v>-10.4</v>
      </c>
    </row>
    <row r="2352" spans="3:17" x14ac:dyDescent="0.3">
      <c r="C2352" t="s">
        <v>1807</v>
      </c>
      <c r="D2352" t="s">
        <v>366</v>
      </c>
      <c r="E2352">
        <v>138416</v>
      </c>
      <c r="H2352" t="s">
        <v>1995</v>
      </c>
      <c r="K2352">
        <v>0</v>
      </c>
      <c r="M2352">
        <v>0</v>
      </c>
      <c r="O2352">
        <v>0</v>
      </c>
    </row>
    <row r="2353" spans="3:18" x14ac:dyDescent="0.3">
      <c r="C2353" t="s">
        <v>1807</v>
      </c>
      <c r="D2353" t="s">
        <v>366</v>
      </c>
      <c r="E2353">
        <v>139000</v>
      </c>
      <c r="H2353" t="s">
        <v>865</v>
      </c>
      <c r="K2353">
        <v>0</v>
      </c>
      <c r="M2353">
        <v>0</v>
      </c>
      <c r="O2353">
        <v>0</v>
      </c>
    </row>
    <row r="2354" spans="3:18" x14ac:dyDescent="0.3">
      <c r="C2354" t="s">
        <v>1807</v>
      </c>
      <c r="D2354" t="s">
        <v>366</v>
      </c>
      <c r="E2354">
        <v>139001</v>
      </c>
      <c r="H2354" t="s">
        <v>1996</v>
      </c>
      <c r="K2354">
        <v>0</v>
      </c>
      <c r="M2354">
        <v>0</v>
      </c>
      <c r="O2354">
        <v>0</v>
      </c>
    </row>
    <row r="2355" spans="3:18" x14ac:dyDescent="0.3">
      <c r="C2355" t="s">
        <v>1807</v>
      </c>
      <c r="D2355" t="s">
        <v>366</v>
      </c>
      <c r="E2355">
        <v>140800</v>
      </c>
      <c r="H2355" t="s">
        <v>1997</v>
      </c>
      <c r="K2355">
        <v>0</v>
      </c>
      <c r="M2355">
        <v>0</v>
      </c>
      <c r="O2355">
        <v>0</v>
      </c>
    </row>
    <row r="2356" spans="3:18" x14ac:dyDescent="0.3">
      <c r="C2356" t="s">
        <v>1807</v>
      </c>
      <c r="D2356" t="s">
        <v>366</v>
      </c>
      <c r="E2356">
        <v>140801</v>
      </c>
      <c r="H2356" t="s">
        <v>1998</v>
      </c>
      <c r="K2356">
        <v>0</v>
      </c>
      <c r="M2356">
        <v>0</v>
      </c>
      <c r="O2356">
        <v>0</v>
      </c>
    </row>
    <row r="2357" spans="3:18" x14ac:dyDescent="0.3">
      <c r="C2357" t="s">
        <v>1807</v>
      </c>
      <c r="D2357" t="s">
        <v>366</v>
      </c>
      <c r="E2357">
        <v>140802</v>
      </c>
      <c r="H2357" t="s">
        <v>1999</v>
      </c>
      <c r="K2357">
        <v>0</v>
      </c>
      <c r="M2357">
        <v>0</v>
      </c>
      <c r="O2357">
        <v>0</v>
      </c>
    </row>
    <row r="2358" spans="3:18" x14ac:dyDescent="0.3">
      <c r="C2358" t="s">
        <v>1807</v>
      </c>
      <c r="D2358" t="s">
        <v>366</v>
      </c>
      <c r="E2358">
        <v>140803</v>
      </c>
      <c r="H2358" t="s">
        <v>2000</v>
      </c>
      <c r="K2358">
        <v>0</v>
      </c>
      <c r="M2358">
        <v>0</v>
      </c>
      <c r="O2358">
        <v>0</v>
      </c>
    </row>
    <row r="2359" spans="3:18" x14ac:dyDescent="0.3">
      <c r="C2359" t="s">
        <v>1807</v>
      </c>
      <c r="D2359" t="s">
        <v>366</v>
      </c>
      <c r="E2359">
        <v>140804</v>
      </c>
      <c r="H2359" t="s">
        <v>2001</v>
      </c>
      <c r="K2359">
        <v>0</v>
      </c>
      <c r="M2359">
        <v>0</v>
      </c>
      <c r="O2359">
        <v>0</v>
      </c>
    </row>
    <row r="2360" spans="3:18" x14ac:dyDescent="0.3">
      <c r="C2360" t="s">
        <v>1807</v>
      </c>
      <c r="D2360" t="s">
        <v>366</v>
      </c>
      <c r="E2360">
        <v>140805</v>
      </c>
      <c r="H2360" t="s">
        <v>2002</v>
      </c>
      <c r="K2360">
        <v>0</v>
      </c>
      <c r="M2360">
        <v>0</v>
      </c>
      <c r="O2360">
        <v>0</v>
      </c>
    </row>
    <row r="2361" spans="3:18" x14ac:dyDescent="0.3">
      <c r="C2361" t="s">
        <v>1807</v>
      </c>
      <c r="D2361" t="s">
        <v>366</v>
      </c>
      <c r="E2361">
        <v>140806</v>
      </c>
      <c r="H2361" t="s">
        <v>2003</v>
      </c>
      <c r="K2361">
        <v>0</v>
      </c>
      <c r="M2361">
        <v>0</v>
      </c>
      <c r="O2361">
        <v>0</v>
      </c>
    </row>
    <row r="2362" spans="3:18" x14ac:dyDescent="0.3">
      <c r="C2362" t="s">
        <v>1807</v>
      </c>
      <c r="D2362" t="s">
        <v>366</v>
      </c>
      <c r="E2362">
        <v>140807</v>
      </c>
      <c r="H2362" t="s">
        <v>2004</v>
      </c>
      <c r="K2362">
        <v>0</v>
      </c>
      <c r="M2362">
        <v>0</v>
      </c>
      <c r="O2362">
        <v>0</v>
      </c>
    </row>
    <row r="2363" spans="3:18" x14ac:dyDescent="0.3">
      <c r="C2363" t="s">
        <v>1807</v>
      </c>
      <c r="D2363" t="s">
        <v>366</v>
      </c>
      <c r="E2363">
        <v>140808</v>
      </c>
      <c r="H2363" t="s">
        <v>2005</v>
      </c>
      <c r="K2363">
        <v>0</v>
      </c>
      <c r="M2363">
        <v>0</v>
      </c>
      <c r="O2363">
        <v>0</v>
      </c>
    </row>
    <row r="2364" spans="3:18" x14ac:dyDescent="0.3">
      <c r="E2364" t="s">
        <v>872</v>
      </c>
      <c r="K2364" s="37">
        <v>395963182.36000001</v>
      </c>
      <c r="M2364" s="37">
        <v>380675413.43000001</v>
      </c>
      <c r="O2364" s="37">
        <v>15287768.93</v>
      </c>
      <c r="Q2364">
        <v>4</v>
      </c>
      <c r="R2364" t="s">
        <v>438</v>
      </c>
    </row>
    <row r="2365" spans="3:18" x14ac:dyDescent="0.3">
      <c r="C2365" t="s">
        <v>1807</v>
      </c>
      <c r="D2365" t="s">
        <v>366</v>
      </c>
      <c r="E2365">
        <v>136257</v>
      </c>
      <c r="H2365" t="s">
        <v>877</v>
      </c>
      <c r="K2365" s="37">
        <v>174722.69</v>
      </c>
      <c r="M2365" s="37">
        <v>244854.39</v>
      </c>
      <c r="O2365" s="37">
        <v>-70131.7</v>
      </c>
      <c r="Q2365">
        <v>-28.6</v>
      </c>
    </row>
    <row r="2366" spans="3:18" x14ac:dyDescent="0.3">
      <c r="C2366" t="s">
        <v>1807</v>
      </c>
      <c r="D2366" t="s">
        <v>366</v>
      </c>
      <c r="E2366">
        <v>138209</v>
      </c>
      <c r="H2366" t="s">
        <v>873</v>
      </c>
      <c r="K2366" s="37">
        <v>44087748.780000001</v>
      </c>
      <c r="M2366" s="37">
        <v>44097327.93</v>
      </c>
      <c r="O2366" s="37">
        <v>-9579.15</v>
      </c>
    </row>
    <row r="2367" spans="3:18" x14ac:dyDescent="0.3">
      <c r="C2367" t="s">
        <v>1807</v>
      </c>
      <c r="D2367" t="s">
        <v>366</v>
      </c>
      <c r="E2367">
        <v>138303</v>
      </c>
      <c r="H2367" t="s">
        <v>2006</v>
      </c>
      <c r="K2367">
        <v>0</v>
      </c>
      <c r="M2367">
        <v>0</v>
      </c>
      <c r="O2367">
        <v>0</v>
      </c>
    </row>
    <row r="2368" spans="3:18" x14ac:dyDescent="0.3">
      <c r="C2368" t="s">
        <v>1807</v>
      </c>
      <c r="D2368" t="s">
        <v>366</v>
      </c>
      <c r="E2368">
        <v>138702</v>
      </c>
      <c r="H2368" t="s">
        <v>880</v>
      </c>
      <c r="K2368">
        <v>520</v>
      </c>
      <c r="M2368">
        <v>550</v>
      </c>
      <c r="O2368">
        <v>-30</v>
      </c>
      <c r="Q2368">
        <v>-5.5</v>
      </c>
    </row>
    <row r="2369" spans="3:18" x14ac:dyDescent="0.3">
      <c r="E2369" t="s">
        <v>881</v>
      </c>
      <c r="K2369" s="37">
        <v>44262991.469999999</v>
      </c>
      <c r="M2369" s="37">
        <v>44342732.32</v>
      </c>
      <c r="O2369" s="37">
        <v>-79740.850000000006</v>
      </c>
      <c r="Q2369">
        <v>-0.2</v>
      </c>
      <c r="R2369" t="s">
        <v>438</v>
      </c>
    </row>
    <row r="2370" spans="3:18" x14ac:dyDescent="0.3">
      <c r="C2370" t="s">
        <v>1807</v>
      </c>
      <c r="D2370" t="s">
        <v>366</v>
      </c>
      <c r="E2370">
        <v>138211</v>
      </c>
      <c r="H2370" t="s">
        <v>2007</v>
      </c>
      <c r="K2370">
        <v>0</v>
      </c>
      <c r="M2370">
        <v>0</v>
      </c>
      <c r="O2370">
        <v>0</v>
      </c>
    </row>
    <row r="2371" spans="3:18" x14ac:dyDescent="0.3">
      <c r="K2371">
        <v>0</v>
      </c>
      <c r="M2371">
        <v>0</v>
      </c>
      <c r="O2371">
        <v>0</v>
      </c>
      <c r="R2371" t="s">
        <v>438</v>
      </c>
    </row>
    <row r="2372" spans="3:18" x14ac:dyDescent="0.3">
      <c r="C2372" t="s">
        <v>1807</v>
      </c>
      <c r="D2372" t="s">
        <v>366</v>
      </c>
      <c r="E2372">
        <v>136258</v>
      </c>
      <c r="H2372" t="s">
        <v>2008</v>
      </c>
      <c r="K2372" s="37">
        <v>971900.28</v>
      </c>
      <c r="M2372" s="37">
        <v>1145271.74</v>
      </c>
      <c r="O2372" s="37">
        <v>-173371.46</v>
      </c>
      <c r="Q2372">
        <v>-15.1</v>
      </c>
    </row>
    <row r="2373" spans="3:18" x14ac:dyDescent="0.3">
      <c r="C2373" t="s">
        <v>1807</v>
      </c>
      <c r="D2373" t="s">
        <v>366</v>
      </c>
      <c r="E2373">
        <v>138800</v>
      </c>
      <c r="H2373" t="s">
        <v>870</v>
      </c>
      <c r="K2373" s="37">
        <v>19529921.039999999</v>
      </c>
      <c r="M2373" s="37">
        <v>19526935.719999999</v>
      </c>
      <c r="O2373" s="37">
        <v>2985.32</v>
      </c>
    </row>
    <row r="2374" spans="3:18" x14ac:dyDescent="0.3">
      <c r="E2374" t="s">
        <v>882</v>
      </c>
      <c r="K2374" s="37">
        <v>20501821.32</v>
      </c>
      <c r="M2374" s="37">
        <v>20672207.460000001</v>
      </c>
      <c r="O2374" s="37">
        <v>-170386.14</v>
      </c>
      <c r="Q2374">
        <v>-0.8</v>
      </c>
      <c r="R2374" t="s">
        <v>438</v>
      </c>
    </row>
    <row r="2375" spans="3:18" x14ac:dyDescent="0.3">
      <c r="C2375" t="s">
        <v>1807</v>
      </c>
      <c r="D2375" t="s">
        <v>366</v>
      </c>
      <c r="E2375">
        <v>138305</v>
      </c>
      <c r="H2375" t="s">
        <v>1301</v>
      </c>
      <c r="K2375" s="37">
        <v>1324197500.3499999</v>
      </c>
      <c r="M2375" s="37">
        <v>1324197500.3499999</v>
      </c>
      <c r="O2375">
        <v>0</v>
      </c>
    </row>
    <row r="2376" spans="3:18" x14ac:dyDescent="0.3">
      <c r="E2376" t="s">
        <v>2009</v>
      </c>
      <c r="K2376" s="37">
        <v>1324197500.3499999</v>
      </c>
      <c r="M2376" s="37">
        <v>1324197500.3499999</v>
      </c>
      <c r="O2376">
        <v>0</v>
      </c>
      <c r="R2376" t="s">
        <v>438</v>
      </c>
    </row>
    <row r="2377" spans="3:18" x14ac:dyDescent="0.3">
      <c r="C2377" t="s">
        <v>1807</v>
      </c>
      <c r="D2377" t="s">
        <v>366</v>
      </c>
      <c r="E2377">
        <v>136200</v>
      </c>
      <c r="H2377" t="s">
        <v>883</v>
      </c>
      <c r="K2377">
        <v>0</v>
      </c>
      <c r="M2377">
        <v>0</v>
      </c>
      <c r="O2377">
        <v>0</v>
      </c>
    </row>
    <row r="2378" spans="3:18" x14ac:dyDescent="0.3">
      <c r="C2378" t="s">
        <v>1807</v>
      </c>
      <c r="D2378" t="s">
        <v>366</v>
      </c>
      <c r="E2378">
        <v>136201</v>
      </c>
      <c r="H2378" t="s">
        <v>2010</v>
      </c>
      <c r="K2378">
        <v>0</v>
      </c>
      <c r="M2378">
        <v>0</v>
      </c>
      <c r="O2378">
        <v>0</v>
      </c>
    </row>
    <row r="2379" spans="3:18" x14ac:dyDescent="0.3">
      <c r="K2379">
        <v>0</v>
      </c>
      <c r="M2379">
        <v>0</v>
      </c>
      <c r="O2379">
        <v>0</v>
      </c>
      <c r="R2379" t="s">
        <v>438</v>
      </c>
    </row>
    <row r="2380" spans="3:18" x14ac:dyDescent="0.3">
      <c r="C2380" t="s">
        <v>1807</v>
      </c>
      <c r="D2380" t="s">
        <v>366</v>
      </c>
      <c r="E2380">
        <v>136250</v>
      </c>
      <c r="H2380" t="s">
        <v>884</v>
      </c>
      <c r="K2380">
        <v>0</v>
      </c>
      <c r="M2380">
        <v>0</v>
      </c>
      <c r="O2380">
        <v>0</v>
      </c>
    </row>
    <row r="2381" spans="3:18" x14ac:dyDescent="0.3">
      <c r="C2381" t="s">
        <v>1807</v>
      </c>
      <c r="D2381" t="s">
        <v>366</v>
      </c>
      <c r="E2381">
        <v>136251</v>
      </c>
      <c r="H2381" t="s">
        <v>885</v>
      </c>
      <c r="K2381">
        <v>0</v>
      </c>
      <c r="M2381">
        <v>0</v>
      </c>
      <c r="O2381">
        <v>0</v>
      </c>
    </row>
    <row r="2382" spans="3:18" x14ac:dyDescent="0.3">
      <c r="C2382" t="s">
        <v>1807</v>
      </c>
      <c r="D2382" t="s">
        <v>366</v>
      </c>
      <c r="E2382">
        <v>136252</v>
      </c>
      <c r="H2382" t="s">
        <v>886</v>
      </c>
      <c r="K2382">
        <v>0</v>
      </c>
      <c r="M2382">
        <v>0</v>
      </c>
      <c r="O2382">
        <v>0</v>
      </c>
    </row>
    <row r="2383" spans="3:18" x14ac:dyDescent="0.3">
      <c r="C2383" t="s">
        <v>1807</v>
      </c>
      <c r="D2383" t="s">
        <v>366</v>
      </c>
      <c r="E2383">
        <v>136259</v>
      </c>
      <c r="H2383" t="s">
        <v>2011</v>
      </c>
      <c r="K2383">
        <v>0</v>
      </c>
      <c r="M2383">
        <v>0</v>
      </c>
      <c r="O2383">
        <v>0</v>
      </c>
    </row>
    <row r="2384" spans="3:18" x14ac:dyDescent="0.3">
      <c r="C2384" t="s">
        <v>1807</v>
      </c>
      <c r="D2384" t="s">
        <v>366</v>
      </c>
      <c r="E2384">
        <v>136260</v>
      </c>
      <c r="H2384" t="s">
        <v>2012</v>
      </c>
      <c r="K2384">
        <v>0</v>
      </c>
      <c r="M2384">
        <v>0</v>
      </c>
      <c r="O2384">
        <v>0</v>
      </c>
    </row>
    <row r="2385" spans="3:18" x14ac:dyDescent="0.3">
      <c r="C2385" t="s">
        <v>1807</v>
      </c>
      <c r="D2385" t="s">
        <v>366</v>
      </c>
      <c r="E2385">
        <v>136261</v>
      </c>
      <c r="H2385" t="s">
        <v>2013</v>
      </c>
      <c r="K2385">
        <v>0</v>
      </c>
      <c r="M2385">
        <v>0</v>
      </c>
      <c r="O2385">
        <v>0</v>
      </c>
    </row>
    <row r="2386" spans="3:18" x14ac:dyDescent="0.3">
      <c r="C2386" t="s">
        <v>1807</v>
      </c>
      <c r="D2386" t="s">
        <v>366</v>
      </c>
      <c r="E2386">
        <v>136262</v>
      </c>
      <c r="H2386" t="s">
        <v>2014</v>
      </c>
      <c r="K2386">
        <v>0</v>
      </c>
      <c r="M2386">
        <v>0</v>
      </c>
      <c r="O2386">
        <v>0</v>
      </c>
    </row>
    <row r="2387" spans="3:18" x14ac:dyDescent="0.3">
      <c r="K2387">
        <v>0</v>
      </c>
      <c r="M2387">
        <v>0</v>
      </c>
      <c r="O2387">
        <v>0</v>
      </c>
      <c r="R2387" t="s">
        <v>438</v>
      </c>
    </row>
    <row r="2388" spans="3:18" x14ac:dyDescent="0.3">
      <c r="C2388" t="s">
        <v>1807</v>
      </c>
      <c r="D2388" t="s">
        <v>366</v>
      </c>
      <c r="E2388">
        <v>199998</v>
      </c>
      <c r="H2388" t="s">
        <v>891</v>
      </c>
      <c r="K2388">
        <v>0</v>
      </c>
      <c r="M2388">
        <v>0</v>
      </c>
      <c r="O2388">
        <v>0</v>
      </c>
    </row>
    <row r="2389" spans="3:18" x14ac:dyDescent="0.3">
      <c r="C2389" t="s">
        <v>1807</v>
      </c>
      <c r="D2389" t="s">
        <v>366</v>
      </c>
      <c r="E2389">
        <v>199999</v>
      </c>
      <c r="H2389" t="s">
        <v>891</v>
      </c>
      <c r="K2389">
        <v>0</v>
      </c>
      <c r="M2389">
        <v>0</v>
      </c>
      <c r="O2389">
        <v>0</v>
      </c>
    </row>
    <row r="2390" spans="3:18" x14ac:dyDescent="0.3">
      <c r="K2390">
        <v>0</v>
      </c>
      <c r="M2390">
        <v>0</v>
      </c>
      <c r="O2390">
        <v>0</v>
      </c>
      <c r="R2390" t="s">
        <v>438</v>
      </c>
    </row>
    <row r="2391" spans="3:18" x14ac:dyDescent="0.3">
      <c r="C2391" t="s">
        <v>1807</v>
      </c>
      <c r="D2391" t="s">
        <v>366</v>
      </c>
      <c r="E2391">
        <v>135800</v>
      </c>
      <c r="H2391" t="s">
        <v>896</v>
      </c>
      <c r="K2391" s="37">
        <v>3918379.8</v>
      </c>
      <c r="M2391" s="37">
        <v>18491744.09</v>
      </c>
      <c r="O2391" s="37">
        <v>-14573364.289999999</v>
      </c>
      <c r="Q2391">
        <v>-78.8</v>
      </c>
    </row>
    <row r="2392" spans="3:18" x14ac:dyDescent="0.3">
      <c r="C2392" t="s">
        <v>1807</v>
      </c>
      <c r="D2392" t="s">
        <v>366</v>
      </c>
      <c r="E2392">
        <v>135801</v>
      </c>
      <c r="H2392" t="s">
        <v>2015</v>
      </c>
      <c r="K2392">
        <v>0</v>
      </c>
      <c r="M2392">
        <v>0</v>
      </c>
      <c r="O2392">
        <v>0</v>
      </c>
    </row>
    <row r="2393" spans="3:18" x14ac:dyDescent="0.3">
      <c r="C2393" t="s">
        <v>1807</v>
      </c>
      <c r="D2393" t="s">
        <v>366</v>
      </c>
      <c r="E2393">
        <v>135803</v>
      </c>
      <c r="H2393" t="s">
        <v>2016</v>
      </c>
      <c r="K2393">
        <v>0</v>
      </c>
      <c r="M2393">
        <v>0</v>
      </c>
      <c r="O2393">
        <v>0</v>
      </c>
    </row>
    <row r="2394" spans="3:18" x14ac:dyDescent="0.3">
      <c r="C2394" t="s">
        <v>1807</v>
      </c>
      <c r="D2394" t="s">
        <v>366</v>
      </c>
      <c r="E2394">
        <v>135804</v>
      </c>
      <c r="H2394" t="s">
        <v>2017</v>
      </c>
      <c r="K2394">
        <v>0</v>
      </c>
      <c r="M2394">
        <v>0</v>
      </c>
      <c r="O2394">
        <v>0</v>
      </c>
    </row>
    <row r="2395" spans="3:18" x14ac:dyDescent="0.3">
      <c r="C2395" t="s">
        <v>1807</v>
      </c>
      <c r="D2395" t="s">
        <v>366</v>
      </c>
      <c r="E2395">
        <v>135805</v>
      </c>
      <c r="H2395" t="s">
        <v>2018</v>
      </c>
      <c r="K2395">
        <v>0</v>
      </c>
      <c r="M2395">
        <v>0</v>
      </c>
      <c r="O2395">
        <v>0</v>
      </c>
    </row>
    <row r="2396" spans="3:18" x14ac:dyDescent="0.3">
      <c r="C2396" t="s">
        <v>1807</v>
      </c>
      <c r="D2396" t="s">
        <v>366</v>
      </c>
      <c r="E2396">
        <v>135806</v>
      </c>
      <c r="H2396" t="s">
        <v>898</v>
      </c>
      <c r="K2396">
        <v>0</v>
      </c>
      <c r="M2396">
        <v>0</v>
      </c>
      <c r="O2396">
        <v>0</v>
      </c>
    </row>
    <row r="2397" spans="3:18" x14ac:dyDescent="0.3">
      <c r="C2397" t="s">
        <v>1807</v>
      </c>
      <c r="D2397" t="s">
        <v>366</v>
      </c>
      <c r="E2397">
        <v>138212</v>
      </c>
      <c r="H2397" t="s">
        <v>2019</v>
      </c>
      <c r="K2397">
        <v>0</v>
      </c>
      <c r="M2397">
        <v>0</v>
      </c>
      <c r="O2397">
        <v>0</v>
      </c>
    </row>
    <row r="2398" spans="3:18" x14ac:dyDescent="0.3">
      <c r="C2398" t="s">
        <v>1807</v>
      </c>
      <c r="D2398" t="s">
        <v>366</v>
      </c>
      <c r="E2398">
        <v>190000</v>
      </c>
      <c r="H2398" t="s">
        <v>892</v>
      </c>
      <c r="K2398">
        <v>0</v>
      </c>
      <c r="M2398">
        <v>0</v>
      </c>
      <c r="O2398">
        <v>0</v>
      </c>
    </row>
    <row r="2399" spans="3:18" x14ac:dyDescent="0.3">
      <c r="C2399" t="s">
        <v>1807</v>
      </c>
      <c r="D2399" t="s">
        <v>366</v>
      </c>
      <c r="E2399">
        <v>190001</v>
      </c>
      <c r="H2399" t="s">
        <v>893</v>
      </c>
      <c r="K2399">
        <v>0</v>
      </c>
      <c r="M2399">
        <v>0</v>
      </c>
      <c r="O2399">
        <v>0</v>
      </c>
    </row>
    <row r="2400" spans="3:18" x14ac:dyDescent="0.3">
      <c r="C2400" t="s">
        <v>1807</v>
      </c>
      <c r="D2400" t="s">
        <v>366</v>
      </c>
      <c r="E2400">
        <v>190002</v>
      </c>
      <c r="H2400" t="s">
        <v>894</v>
      </c>
      <c r="K2400">
        <v>0</v>
      </c>
      <c r="M2400">
        <v>0</v>
      </c>
      <c r="O2400">
        <v>0</v>
      </c>
    </row>
    <row r="2401" spans="3:18" x14ac:dyDescent="0.3">
      <c r="C2401" t="s">
        <v>1807</v>
      </c>
      <c r="D2401" t="s">
        <v>366</v>
      </c>
      <c r="E2401">
        <v>190003</v>
      </c>
      <c r="H2401" t="s">
        <v>895</v>
      </c>
      <c r="K2401">
        <v>0</v>
      </c>
      <c r="M2401">
        <v>0</v>
      </c>
      <c r="O2401">
        <v>0</v>
      </c>
    </row>
    <row r="2402" spans="3:18" x14ac:dyDescent="0.3">
      <c r="E2402" t="s">
        <v>900</v>
      </c>
      <c r="K2402" s="37">
        <v>3918379.8</v>
      </c>
      <c r="M2402" s="37">
        <v>18491744.09</v>
      </c>
      <c r="O2402" s="37">
        <v>-14573364.289999999</v>
      </c>
      <c r="Q2402">
        <v>-78.8</v>
      </c>
      <c r="R2402" t="s">
        <v>438</v>
      </c>
    </row>
    <row r="2403" spans="3:18" x14ac:dyDescent="0.3">
      <c r="E2403" t="s">
        <v>901</v>
      </c>
      <c r="K2403" s="37">
        <v>6137960716.8599997</v>
      </c>
      <c r="M2403" s="37">
        <v>6162850264.96</v>
      </c>
      <c r="O2403" s="37">
        <v>-24889548.100000001</v>
      </c>
      <c r="Q2403">
        <v>-0.4</v>
      </c>
      <c r="R2403" t="s">
        <v>420</v>
      </c>
    </row>
    <row r="2404" spans="3:18" x14ac:dyDescent="0.3">
      <c r="E2404" t="s">
        <v>902</v>
      </c>
    </row>
    <row r="2405" spans="3:18" x14ac:dyDescent="0.3">
      <c r="C2405" t="s">
        <v>1807</v>
      </c>
      <c r="D2405" t="s">
        <v>366</v>
      </c>
      <c r="E2405">
        <v>200502</v>
      </c>
      <c r="H2405" t="s">
        <v>2020</v>
      </c>
      <c r="K2405" s="37">
        <v>-111411.57</v>
      </c>
      <c r="M2405" s="37">
        <v>-131557.69</v>
      </c>
      <c r="O2405" s="37">
        <v>20146.12</v>
      </c>
      <c r="Q2405">
        <v>15.3</v>
      </c>
    </row>
    <row r="2406" spans="3:18" x14ac:dyDescent="0.3">
      <c r="C2406" t="s">
        <v>1807</v>
      </c>
      <c r="D2406" t="s">
        <v>366</v>
      </c>
      <c r="E2406">
        <v>200503</v>
      </c>
      <c r="H2406" t="s">
        <v>2021</v>
      </c>
      <c r="K2406" s="37">
        <v>-812055.2</v>
      </c>
      <c r="M2406" s="37">
        <v>-901587.47</v>
      </c>
      <c r="O2406" s="37">
        <v>89532.27</v>
      </c>
      <c r="Q2406">
        <v>9.9</v>
      </c>
    </row>
    <row r="2407" spans="3:18" x14ac:dyDescent="0.3">
      <c r="K2407" s="37">
        <v>-923466.77</v>
      </c>
      <c r="M2407" s="37">
        <v>-1033145.16</v>
      </c>
      <c r="O2407" s="37">
        <v>109678.39</v>
      </c>
      <c r="Q2407">
        <v>10.6</v>
      </c>
      <c r="R2407" t="s">
        <v>438</v>
      </c>
    </row>
    <row r="2408" spans="3:18" x14ac:dyDescent="0.3">
      <c r="C2408" t="s">
        <v>1807</v>
      </c>
      <c r="D2408" t="s">
        <v>366</v>
      </c>
      <c r="E2408">
        <v>230001</v>
      </c>
      <c r="H2408" t="s">
        <v>2022</v>
      </c>
      <c r="K2408">
        <v>0</v>
      </c>
      <c r="M2408">
        <v>0</v>
      </c>
      <c r="O2408">
        <v>0</v>
      </c>
    </row>
    <row r="2409" spans="3:18" x14ac:dyDescent="0.3">
      <c r="C2409" t="s">
        <v>1807</v>
      </c>
      <c r="D2409" t="s">
        <v>366</v>
      </c>
      <c r="E2409">
        <v>230002</v>
      </c>
      <c r="H2409" t="s">
        <v>2023</v>
      </c>
      <c r="K2409">
        <v>0</v>
      </c>
      <c r="M2409">
        <v>0</v>
      </c>
      <c r="O2409">
        <v>0</v>
      </c>
    </row>
    <row r="2410" spans="3:18" x14ac:dyDescent="0.3">
      <c r="C2410" t="s">
        <v>1807</v>
      </c>
      <c r="D2410" t="s">
        <v>366</v>
      </c>
      <c r="E2410">
        <v>230003</v>
      </c>
      <c r="H2410" t="s">
        <v>2024</v>
      </c>
      <c r="K2410">
        <v>0</v>
      </c>
      <c r="M2410">
        <v>0</v>
      </c>
      <c r="O2410">
        <v>0</v>
      </c>
    </row>
    <row r="2411" spans="3:18" x14ac:dyDescent="0.3">
      <c r="C2411" t="s">
        <v>1807</v>
      </c>
      <c r="D2411" t="s">
        <v>366</v>
      </c>
      <c r="E2411">
        <v>230004</v>
      </c>
      <c r="H2411" t="s">
        <v>2025</v>
      </c>
      <c r="K2411">
        <v>0</v>
      </c>
      <c r="M2411">
        <v>0</v>
      </c>
      <c r="O2411">
        <v>0</v>
      </c>
    </row>
    <row r="2412" spans="3:18" x14ac:dyDescent="0.3">
      <c r="C2412" t="s">
        <v>1807</v>
      </c>
      <c r="D2412" t="s">
        <v>366</v>
      </c>
      <c r="E2412">
        <v>230005</v>
      </c>
      <c r="H2412" t="s">
        <v>2026</v>
      </c>
      <c r="K2412">
        <v>0</v>
      </c>
      <c r="M2412">
        <v>0</v>
      </c>
      <c r="O2412">
        <v>0</v>
      </c>
    </row>
    <row r="2413" spans="3:18" x14ac:dyDescent="0.3">
      <c r="C2413" t="s">
        <v>1807</v>
      </c>
      <c r="D2413" t="s">
        <v>366</v>
      </c>
      <c r="E2413">
        <v>230006</v>
      </c>
      <c r="H2413" t="s">
        <v>2027</v>
      </c>
      <c r="K2413">
        <v>0</v>
      </c>
      <c r="M2413">
        <v>0</v>
      </c>
      <c r="O2413">
        <v>0</v>
      </c>
    </row>
    <row r="2414" spans="3:18" x14ac:dyDescent="0.3">
      <c r="C2414" t="s">
        <v>1807</v>
      </c>
      <c r="D2414" t="s">
        <v>366</v>
      </c>
      <c r="E2414">
        <v>230007</v>
      </c>
      <c r="H2414" t="s">
        <v>2028</v>
      </c>
      <c r="K2414">
        <v>0</v>
      </c>
      <c r="M2414">
        <v>0</v>
      </c>
      <c r="O2414">
        <v>0</v>
      </c>
    </row>
    <row r="2415" spans="3:18" x14ac:dyDescent="0.3">
      <c r="C2415" t="s">
        <v>1807</v>
      </c>
      <c r="D2415" t="s">
        <v>366</v>
      </c>
      <c r="E2415">
        <v>230008</v>
      </c>
      <c r="H2415" t="s">
        <v>2029</v>
      </c>
      <c r="K2415">
        <v>0</v>
      </c>
      <c r="M2415">
        <v>0</v>
      </c>
      <c r="O2415">
        <v>0</v>
      </c>
    </row>
    <row r="2416" spans="3:18" x14ac:dyDescent="0.3">
      <c r="C2416" t="s">
        <v>1807</v>
      </c>
      <c r="D2416" t="s">
        <v>366</v>
      </c>
      <c r="E2416">
        <v>230015</v>
      </c>
      <c r="H2416" t="s">
        <v>2030</v>
      </c>
      <c r="K2416">
        <v>0</v>
      </c>
      <c r="M2416">
        <v>0</v>
      </c>
      <c r="O2416">
        <v>0</v>
      </c>
    </row>
    <row r="2417" spans="3:18" x14ac:dyDescent="0.3">
      <c r="C2417" t="s">
        <v>1807</v>
      </c>
      <c r="D2417" t="s">
        <v>366</v>
      </c>
      <c r="E2417">
        <v>230016</v>
      </c>
      <c r="H2417" t="s">
        <v>2031</v>
      </c>
      <c r="K2417">
        <v>0</v>
      </c>
      <c r="M2417">
        <v>0</v>
      </c>
      <c r="O2417">
        <v>0</v>
      </c>
    </row>
    <row r="2418" spans="3:18" x14ac:dyDescent="0.3">
      <c r="C2418" t="s">
        <v>1807</v>
      </c>
      <c r="D2418" t="s">
        <v>366</v>
      </c>
      <c r="E2418">
        <v>230017</v>
      </c>
      <c r="H2418" t="s">
        <v>2032</v>
      </c>
      <c r="K2418">
        <v>0</v>
      </c>
      <c r="M2418">
        <v>0</v>
      </c>
      <c r="O2418">
        <v>0</v>
      </c>
    </row>
    <row r="2419" spans="3:18" x14ac:dyDescent="0.3">
      <c r="C2419" t="s">
        <v>1807</v>
      </c>
      <c r="D2419" t="s">
        <v>366</v>
      </c>
      <c r="E2419">
        <v>230018</v>
      </c>
      <c r="H2419" t="s">
        <v>2033</v>
      </c>
      <c r="K2419">
        <v>0</v>
      </c>
      <c r="M2419">
        <v>0</v>
      </c>
      <c r="O2419">
        <v>0</v>
      </c>
    </row>
    <row r="2420" spans="3:18" x14ac:dyDescent="0.3">
      <c r="C2420" t="s">
        <v>1807</v>
      </c>
      <c r="D2420" t="s">
        <v>366</v>
      </c>
      <c r="E2420">
        <v>230019</v>
      </c>
      <c r="H2420" t="s">
        <v>2034</v>
      </c>
      <c r="K2420">
        <v>0</v>
      </c>
      <c r="M2420">
        <v>0</v>
      </c>
      <c r="O2420">
        <v>0</v>
      </c>
    </row>
    <row r="2421" spans="3:18" x14ac:dyDescent="0.3">
      <c r="C2421" t="s">
        <v>1807</v>
      </c>
      <c r="D2421" t="s">
        <v>366</v>
      </c>
      <c r="E2421">
        <v>230020</v>
      </c>
      <c r="H2421" t="s">
        <v>2035</v>
      </c>
      <c r="K2421">
        <v>0</v>
      </c>
      <c r="M2421">
        <v>0</v>
      </c>
      <c r="O2421">
        <v>0</v>
      </c>
    </row>
    <row r="2422" spans="3:18" x14ac:dyDescent="0.3">
      <c r="K2422">
        <v>0</v>
      </c>
      <c r="M2422">
        <v>0</v>
      </c>
      <c r="O2422">
        <v>0</v>
      </c>
      <c r="R2422" t="s">
        <v>438</v>
      </c>
    </row>
    <row r="2423" spans="3:18" x14ac:dyDescent="0.3">
      <c r="C2423" t="s">
        <v>1807</v>
      </c>
      <c r="D2423" t="s">
        <v>366</v>
      </c>
      <c r="E2423">
        <v>138253</v>
      </c>
      <c r="H2423" t="s">
        <v>2036</v>
      </c>
      <c r="K2423">
        <v>0</v>
      </c>
      <c r="M2423">
        <v>0</v>
      </c>
      <c r="O2423">
        <v>0</v>
      </c>
    </row>
    <row r="2424" spans="3:18" x14ac:dyDescent="0.3">
      <c r="C2424" t="s">
        <v>1807</v>
      </c>
      <c r="D2424" t="s">
        <v>366</v>
      </c>
      <c r="E2424">
        <v>228213</v>
      </c>
      <c r="H2424" t="s">
        <v>906</v>
      </c>
      <c r="K2424" s="37">
        <v>-69677957.75</v>
      </c>
      <c r="M2424" s="37">
        <v>-63069081.920000002</v>
      </c>
      <c r="O2424" s="37">
        <v>-6608875.8300000001</v>
      </c>
      <c r="Q2424">
        <v>-10.5</v>
      </c>
    </row>
    <row r="2425" spans="3:18" x14ac:dyDescent="0.3">
      <c r="C2425" t="s">
        <v>1807</v>
      </c>
      <c r="D2425" t="s">
        <v>366</v>
      </c>
      <c r="E2425">
        <v>228214</v>
      </c>
      <c r="H2425" t="s">
        <v>2037</v>
      </c>
      <c r="K2425">
        <v>0</v>
      </c>
      <c r="M2425">
        <v>0</v>
      </c>
      <c r="O2425">
        <v>0</v>
      </c>
    </row>
    <row r="2426" spans="3:18" x14ac:dyDescent="0.3">
      <c r="C2426" t="s">
        <v>1807</v>
      </c>
      <c r="D2426" t="s">
        <v>366</v>
      </c>
      <c r="E2426">
        <v>228215</v>
      </c>
      <c r="H2426" t="s">
        <v>2038</v>
      </c>
      <c r="K2426">
        <v>0</v>
      </c>
      <c r="M2426">
        <v>0</v>
      </c>
      <c r="O2426">
        <v>0</v>
      </c>
    </row>
    <row r="2427" spans="3:18" x14ac:dyDescent="0.3">
      <c r="C2427" t="s">
        <v>1807</v>
      </c>
      <c r="D2427" t="s">
        <v>366</v>
      </c>
      <c r="E2427">
        <v>228216</v>
      </c>
      <c r="H2427" t="s">
        <v>2039</v>
      </c>
      <c r="K2427">
        <v>0</v>
      </c>
      <c r="M2427">
        <v>0</v>
      </c>
      <c r="O2427">
        <v>0</v>
      </c>
    </row>
    <row r="2428" spans="3:18" x14ac:dyDescent="0.3">
      <c r="C2428" t="s">
        <v>1807</v>
      </c>
      <c r="D2428" t="s">
        <v>366</v>
      </c>
      <c r="E2428">
        <v>228218</v>
      </c>
      <c r="H2428" t="s">
        <v>907</v>
      </c>
      <c r="K2428">
        <v>0</v>
      </c>
      <c r="M2428">
        <v>0</v>
      </c>
      <c r="O2428">
        <v>0</v>
      </c>
    </row>
    <row r="2429" spans="3:18" x14ac:dyDescent="0.3">
      <c r="C2429" t="s">
        <v>1807</v>
      </c>
      <c r="D2429" t="s">
        <v>366</v>
      </c>
      <c r="E2429">
        <v>228219</v>
      </c>
      <c r="H2429" t="s">
        <v>2040</v>
      </c>
      <c r="K2429">
        <v>0</v>
      </c>
      <c r="M2429">
        <v>0</v>
      </c>
      <c r="O2429">
        <v>0</v>
      </c>
    </row>
    <row r="2430" spans="3:18" x14ac:dyDescent="0.3">
      <c r="C2430" t="s">
        <v>1807</v>
      </c>
      <c r="D2430" t="s">
        <v>366</v>
      </c>
      <c r="E2430">
        <v>228253</v>
      </c>
      <c r="H2430" t="s">
        <v>2041</v>
      </c>
      <c r="K2430">
        <v>0</v>
      </c>
      <c r="M2430">
        <v>0</v>
      </c>
      <c r="O2430">
        <v>0</v>
      </c>
    </row>
    <row r="2431" spans="3:18" x14ac:dyDescent="0.3">
      <c r="C2431" t="s">
        <v>1807</v>
      </c>
      <c r="D2431" t="s">
        <v>366</v>
      </c>
      <c r="E2431">
        <v>2228218</v>
      </c>
      <c r="H2431" t="s">
        <v>907</v>
      </c>
      <c r="K2431">
        <v>0</v>
      </c>
      <c r="M2431">
        <v>0</v>
      </c>
      <c r="O2431">
        <v>0</v>
      </c>
    </row>
    <row r="2432" spans="3:18" x14ac:dyDescent="0.3">
      <c r="K2432" s="37">
        <v>-69677957.75</v>
      </c>
      <c r="M2432" s="37">
        <v>-63069081.920000002</v>
      </c>
      <c r="O2432" s="37">
        <v>-6608875.8300000001</v>
      </c>
      <c r="Q2432">
        <v>-10.5</v>
      </c>
      <c r="R2432" t="s">
        <v>438</v>
      </c>
    </row>
    <row r="2433" spans="3:18" x14ac:dyDescent="0.3">
      <c r="C2433" t="s">
        <v>1807</v>
      </c>
      <c r="D2433" t="s">
        <v>366</v>
      </c>
      <c r="E2433">
        <v>200000</v>
      </c>
      <c r="H2433" t="s">
        <v>914</v>
      </c>
      <c r="K2433">
        <v>0</v>
      </c>
      <c r="M2433">
        <v>0</v>
      </c>
      <c r="O2433">
        <v>0</v>
      </c>
    </row>
    <row r="2434" spans="3:18" x14ac:dyDescent="0.3">
      <c r="C2434" t="s">
        <v>1807</v>
      </c>
      <c r="D2434" t="s">
        <v>366</v>
      </c>
      <c r="E2434">
        <v>220905</v>
      </c>
      <c r="H2434" t="s">
        <v>2042</v>
      </c>
      <c r="K2434">
        <v>0</v>
      </c>
      <c r="M2434">
        <v>0</v>
      </c>
      <c r="O2434">
        <v>0</v>
      </c>
    </row>
    <row r="2435" spans="3:18" x14ac:dyDescent="0.3">
      <c r="E2435" t="s">
        <v>915</v>
      </c>
      <c r="K2435">
        <v>0</v>
      </c>
      <c r="M2435">
        <v>0</v>
      </c>
      <c r="O2435">
        <v>0</v>
      </c>
      <c r="R2435" t="s">
        <v>438</v>
      </c>
    </row>
    <row r="2436" spans="3:18" x14ac:dyDescent="0.3">
      <c r="C2436" t="s">
        <v>1807</v>
      </c>
      <c r="D2436" t="s">
        <v>366</v>
      </c>
      <c r="E2436">
        <v>200002</v>
      </c>
      <c r="H2436" t="s">
        <v>916</v>
      </c>
      <c r="K2436" s="37">
        <v>-857406.6</v>
      </c>
      <c r="M2436" s="37">
        <v>-857406.6</v>
      </c>
      <c r="O2436">
        <v>0</v>
      </c>
    </row>
    <row r="2437" spans="3:18" x14ac:dyDescent="0.3">
      <c r="C2437" t="s">
        <v>1807</v>
      </c>
      <c r="D2437" t="s">
        <v>366</v>
      </c>
      <c r="E2437">
        <v>220904</v>
      </c>
      <c r="H2437" t="s">
        <v>2043</v>
      </c>
      <c r="K2437" s="37">
        <v>-71196.7</v>
      </c>
      <c r="M2437" s="37">
        <v>-74236.09</v>
      </c>
      <c r="O2437" s="37">
        <v>3039.39</v>
      </c>
      <c r="Q2437">
        <v>4.0999999999999996</v>
      </c>
    </row>
    <row r="2438" spans="3:18" x14ac:dyDescent="0.3">
      <c r="E2438" t="s">
        <v>917</v>
      </c>
      <c r="K2438" s="37">
        <v>-928603.3</v>
      </c>
      <c r="M2438" s="37">
        <v>-931642.69</v>
      </c>
      <c r="O2438" s="37">
        <v>3039.39</v>
      </c>
      <c r="Q2438">
        <v>0.3</v>
      </c>
      <c r="R2438" t="s">
        <v>438</v>
      </c>
    </row>
    <row r="2439" spans="3:18" x14ac:dyDescent="0.3">
      <c r="C2439" t="s">
        <v>1807</v>
      </c>
      <c r="D2439" t="s">
        <v>366</v>
      </c>
      <c r="E2439">
        <v>200004</v>
      </c>
      <c r="H2439" t="s">
        <v>918</v>
      </c>
      <c r="K2439" s="37">
        <v>-9112346.9000000004</v>
      </c>
      <c r="M2439" s="37">
        <v>-3416098.64</v>
      </c>
      <c r="O2439" s="37">
        <v>-5696248.2599999998</v>
      </c>
      <c r="Q2439">
        <v>-166.7</v>
      </c>
    </row>
    <row r="2440" spans="3:18" x14ac:dyDescent="0.3">
      <c r="C2440" t="s">
        <v>1807</v>
      </c>
      <c r="D2440" t="s">
        <v>366</v>
      </c>
      <c r="E2440">
        <v>220903</v>
      </c>
      <c r="H2440" t="s">
        <v>919</v>
      </c>
      <c r="K2440" s="37">
        <v>-188611.41</v>
      </c>
      <c r="M2440" s="37">
        <v>-239709.65</v>
      </c>
      <c r="O2440" s="37">
        <v>51098.239999999998</v>
      </c>
      <c r="Q2440">
        <v>21.3</v>
      </c>
    </row>
    <row r="2441" spans="3:18" x14ac:dyDescent="0.3">
      <c r="E2441" t="s">
        <v>918</v>
      </c>
      <c r="K2441" s="37">
        <v>-9300958.3100000005</v>
      </c>
      <c r="M2441" s="37">
        <v>-3655808.29</v>
      </c>
      <c r="O2441" s="37">
        <v>-5645150.0199999996</v>
      </c>
      <c r="Q2441">
        <v>-154.4</v>
      </c>
      <c r="R2441" t="s">
        <v>438</v>
      </c>
    </row>
    <row r="2442" spans="3:18" x14ac:dyDescent="0.3">
      <c r="C2442" t="s">
        <v>1807</v>
      </c>
      <c r="D2442" t="s">
        <v>366</v>
      </c>
      <c r="E2442">
        <v>200795</v>
      </c>
      <c r="H2442" t="s">
        <v>2044</v>
      </c>
      <c r="K2442">
        <v>0</v>
      </c>
      <c r="M2442">
        <v>0</v>
      </c>
      <c r="O2442">
        <v>0</v>
      </c>
    </row>
    <row r="2443" spans="3:18" x14ac:dyDescent="0.3">
      <c r="C2443" t="s">
        <v>1807</v>
      </c>
      <c r="D2443" t="s">
        <v>366</v>
      </c>
      <c r="E2443">
        <v>200800</v>
      </c>
      <c r="H2443" t="s">
        <v>920</v>
      </c>
      <c r="K2443">
        <v>0</v>
      </c>
      <c r="M2443">
        <v>0</v>
      </c>
      <c r="O2443">
        <v>0</v>
      </c>
    </row>
    <row r="2444" spans="3:18" x14ac:dyDescent="0.3">
      <c r="C2444" t="s">
        <v>1807</v>
      </c>
      <c r="D2444" t="s">
        <v>366</v>
      </c>
      <c r="E2444">
        <v>200801</v>
      </c>
      <c r="H2444" t="s">
        <v>921</v>
      </c>
      <c r="K2444">
        <v>0</v>
      </c>
      <c r="M2444">
        <v>0</v>
      </c>
      <c r="O2444">
        <v>0</v>
      </c>
    </row>
    <row r="2445" spans="3:18" x14ac:dyDescent="0.3">
      <c r="C2445" t="s">
        <v>1807</v>
      </c>
      <c r="D2445" t="s">
        <v>366</v>
      </c>
      <c r="E2445">
        <v>200802</v>
      </c>
      <c r="H2445" t="s">
        <v>922</v>
      </c>
      <c r="K2445">
        <v>0</v>
      </c>
      <c r="M2445">
        <v>0</v>
      </c>
      <c r="O2445">
        <v>0</v>
      </c>
    </row>
    <row r="2446" spans="3:18" x14ac:dyDescent="0.3">
      <c r="C2446" t="s">
        <v>1807</v>
      </c>
      <c r="D2446" t="s">
        <v>366</v>
      </c>
      <c r="E2446">
        <v>200803</v>
      </c>
      <c r="H2446" t="s">
        <v>923</v>
      </c>
      <c r="K2446">
        <v>0</v>
      </c>
      <c r="M2446">
        <v>0</v>
      </c>
      <c r="O2446">
        <v>0</v>
      </c>
    </row>
    <row r="2447" spans="3:18" x14ac:dyDescent="0.3">
      <c r="C2447" t="s">
        <v>1807</v>
      </c>
      <c r="D2447" t="s">
        <v>366</v>
      </c>
      <c r="E2447">
        <v>200804</v>
      </c>
      <c r="H2447" t="s">
        <v>924</v>
      </c>
      <c r="K2447">
        <v>0</v>
      </c>
      <c r="M2447">
        <v>0</v>
      </c>
      <c r="O2447">
        <v>0</v>
      </c>
    </row>
    <row r="2448" spans="3:18" x14ac:dyDescent="0.3">
      <c r="C2448" t="s">
        <v>1807</v>
      </c>
      <c r="D2448" t="s">
        <v>366</v>
      </c>
      <c r="E2448">
        <v>200805</v>
      </c>
      <c r="H2448" t="s">
        <v>920</v>
      </c>
      <c r="K2448">
        <v>0</v>
      </c>
      <c r="M2448">
        <v>0</v>
      </c>
      <c r="O2448">
        <v>0</v>
      </c>
    </row>
    <row r="2449" spans="3:18" x14ac:dyDescent="0.3">
      <c r="C2449" t="s">
        <v>1807</v>
      </c>
      <c r="D2449" t="s">
        <v>366</v>
      </c>
      <c r="E2449">
        <v>200806</v>
      </c>
      <c r="H2449" t="s">
        <v>921</v>
      </c>
      <c r="K2449">
        <v>0</v>
      </c>
      <c r="M2449">
        <v>0</v>
      </c>
      <c r="O2449">
        <v>0</v>
      </c>
    </row>
    <row r="2450" spans="3:18" x14ac:dyDescent="0.3">
      <c r="C2450" t="s">
        <v>1807</v>
      </c>
      <c r="D2450" t="s">
        <v>366</v>
      </c>
      <c r="E2450">
        <v>200807</v>
      </c>
      <c r="H2450" t="s">
        <v>922</v>
      </c>
      <c r="K2450">
        <v>0</v>
      </c>
      <c r="M2450">
        <v>0</v>
      </c>
      <c r="O2450">
        <v>0</v>
      </c>
    </row>
    <row r="2451" spans="3:18" x14ac:dyDescent="0.3">
      <c r="C2451" t="s">
        <v>1807</v>
      </c>
      <c r="D2451" t="s">
        <v>366</v>
      </c>
      <c r="E2451">
        <v>200808</v>
      </c>
      <c r="H2451" t="s">
        <v>923</v>
      </c>
      <c r="K2451">
        <v>0</v>
      </c>
      <c r="M2451">
        <v>0</v>
      </c>
      <c r="O2451">
        <v>0</v>
      </c>
    </row>
    <row r="2452" spans="3:18" x14ac:dyDescent="0.3">
      <c r="C2452" t="s">
        <v>1807</v>
      </c>
      <c r="D2452" t="s">
        <v>366</v>
      </c>
      <c r="E2452">
        <v>200809</v>
      </c>
      <c r="H2452" t="s">
        <v>924</v>
      </c>
      <c r="K2452">
        <v>0</v>
      </c>
      <c r="M2452">
        <v>0</v>
      </c>
      <c r="O2452">
        <v>0</v>
      </c>
    </row>
    <row r="2453" spans="3:18" x14ac:dyDescent="0.3">
      <c r="E2453" t="s">
        <v>925</v>
      </c>
      <c r="K2453">
        <v>0</v>
      </c>
      <c r="M2453">
        <v>0</v>
      </c>
      <c r="O2453">
        <v>0</v>
      </c>
      <c r="R2453" t="s">
        <v>438</v>
      </c>
    </row>
    <row r="2454" spans="3:18" x14ac:dyDescent="0.3">
      <c r="C2454" t="s">
        <v>1807</v>
      </c>
      <c r="D2454" t="s">
        <v>366</v>
      </c>
      <c r="E2454">
        <v>200900</v>
      </c>
      <c r="H2454" t="s">
        <v>926</v>
      </c>
      <c r="K2454">
        <v>0</v>
      </c>
      <c r="M2454">
        <v>0</v>
      </c>
      <c r="O2454">
        <v>0</v>
      </c>
    </row>
    <row r="2455" spans="3:18" x14ac:dyDescent="0.3">
      <c r="C2455" t="s">
        <v>1807</v>
      </c>
      <c r="D2455" t="s">
        <v>366</v>
      </c>
      <c r="E2455">
        <v>200901</v>
      </c>
      <c r="H2455" t="s">
        <v>927</v>
      </c>
      <c r="K2455">
        <v>0</v>
      </c>
      <c r="M2455">
        <v>0</v>
      </c>
      <c r="O2455">
        <v>0</v>
      </c>
    </row>
    <row r="2456" spans="3:18" x14ac:dyDescent="0.3">
      <c r="C2456" t="s">
        <v>1807</v>
      </c>
      <c r="D2456" t="s">
        <v>366</v>
      </c>
      <c r="E2456">
        <v>200902</v>
      </c>
      <c r="H2456" t="s">
        <v>928</v>
      </c>
      <c r="K2456">
        <v>0</v>
      </c>
      <c r="M2456">
        <v>0</v>
      </c>
      <c r="O2456">
        <v>0</v>
      </c>
    </row>
    <row r="2457" spans="3:18" x14ac:dyDescent="0.3">
      <c r="C2457" t="s">
        <v>1807</v>
      </c>
      <c r="D2457" t="s">
        <v>366</v>
      </c>
      <c r="E2457">
        <v>200903</v>
      </c>
      <c r="H2457" t="s">
        <v>929</v>
      </c>
      <c r="K2457">
        <v>0</v>
      </c>
      <c r="M2457">
        <v>0</v>
      </c>
      <c r="O2457">
        <v>0</v>
      </c>
    </row>
    <row r="2458" spans="3:18" x14ac:dyDescent="0.3">
      <c r="C2458" t="s">
        <v>1807</v>
      </c>
      <c r="D2458" t="s">
        <v>366</v>
      </c>
      <c r="E2458">
        <v>200904</v>
      </c>
      <c r="H2458" t="s">
        <v>930</v>
      </c>
      <c r="K2458">
        <v>0</v>
      </c>
      <c r="M2458">
        <v>0</v>
      </c>
      <c r="O2458">
        <v>0</v>
      </c>
    </row>
    <row r="2459" spans="3:18" x14ac:dyDescent="0.3">
      <c r="C2459" t="s">
        <v>1807</v>
      </c>
      <c r="D2459" t="s">
        <v>366</v>
      </c>
      <c r="E2459">
        <v>200905</v>
      </c>
      <c r="H2459" t="s">
        <v>931</v>
      </c>
      <c r="K2459">
        <v>0</v>
      </c>
      <c r="M2459">
        <v>0</v>
      </c>
      <c r="O2459">
        <v>0</v>
      </c>
    </row>
    <row r="2460" spans="3:18" x14ac:dyDescent="0.3">
      <c r="C2460" t="s">
        <v>1807</v>
      </c>
      <c r="D2460" t="s">
        <v>366</v>
      </c>
      <c r="E2460">
        <v>200906</v>
      </c>
      <c r="H2460" t="s">
        <v>932</v>
      </c>
      <c r="K2460">
        <v>0</v>
      </c>
      <c r="M2460">
        <v>0</v>
      </c>
      <c r="O2460">
        <v>0</v>
      </c>
    </row>
    <row r="2461" spans="3:18" x14ac:dyDescent="0.3">
      <c r="C2461" t="s">
        <v>1807</v>
      </c>
      <c r="D2461" t="s">
        <v>366</v>
      </c>
      <c r="E2461">
        <v>200907</v>
      </c>
      <c r="H2461" t="s">
        <v>933</v>
      </c>
      <c r="K2461">
        <v>0</v>
      </c>
      <c r="M2461">
        <v>0</v>
      </c>
      <c r="O2461">
        <v>0</v>
      </c>
    </row>
    <row r="2462" spans="3:18" x14ac:dyDescent="0.3">
      <c r="C2462" t="s">
        <v>1807</v>
      </c>
      <c r="D2462" t="s">
        <v>366</v>
      </c>
      <c r="E2462">
        <v>200908</v>
      </c>
      <c r="H2462" t="s">
        <v>934</v>
      </c>
      <c r="K2462">
        <v>0</v>
      </c>
      <c r="M2462">
        <v>0</v>
      </c>
      <c r="O2462">
        <v>0</v>
      </c>
    </row>
    <row r="2463" spans="3:18" x14ac:dyDescent="0.3">
      <c r="C2463" t="s">
        <v>1807</v>
      </c>
      <c r="D2463" t="s">
        <v>366</v>
      </c>
      <c r="E2463">
        <v>200909</v>
      </c>
      <c r="H2463" t="s">
        <v>935</v>
      </c>
      <c r="K2463">
        <v>0</v>
      </c>
      <c r="M2463">
        <v>0</v>
      </c>
      <c r="O2463">
        <v>0</v>
      </c>
    </row>
    <row r="2464" spans="3:18" x14ac:dyDescent="0.3">
      <c r="C2464" t="s">
        <v>1807</v>
      </c>
      <c r="D2464" t="s">
        <v>366</v>
      </c>
      <c r="E2464">
        <v>200922</v>
      </c>
      <c r="H2464" t="s">
        <v>928</v>
      </c>
      <c r="K2464">
        <v>0</v>
      </c>
      <c r="M2464">
        <v>0</v>
      </c>
      <c r="O2464">
        <v>0</v>
      </c>
    </row>
    <row r="2465" spans="3:15" x14ac:dyDescent="0.3">
      <c r="C2465" t="s">
        <v>1807</v>
      </c>
      <c r="D2465" t="s">
        <v>366</v>
      </c>
      <c r="E2465">
        <v>200923</v>
      </c>
      <c r="H2465" t="s">
        <v>929</v>
      </c>
      <c r="K2465">
        <v>0</v>
      </c>
      <c r="M2465">
        <v>0</v>
      </c>
      <c r="O2465">
        <v>0</v>
      </c>
    </row>
    <row r="2466" spans="3:15" x14ac:dyDescent="0.3">
      <c r="C2466" t="s">
        <v>1807</v>
      </c>
      <c r="D2466" t="s">
        <v>366</v>
      </c>
      <c r="E2466">
        <v>200924</v>
      </c>
      <c r="H2466" t="s">
        <v>930</v>
      </c>
      <c r="K2466">
        <v>0</v>
      </c>
      <c r="M2466">
        <v>0</v>
      </c>
      <c r="O2466">
        <v>0</v>
      </c>
    </row>
    <row r="2467" spans="3:15" x14ac:dyDescent="0.3">
      <c r="C2467" t="s">
        <v>1807</v>
      </c>
      <c r="D2467" t="s">
        <v>366</v>
      </c>
      <c r="E2467">
        <v>200925</v>
      </c>
      <c r="H2467" t="s">
        <v>931</v>
      </c>
      <c r="K2467">
        <v>0</v>
      </c>
      <c r="M2467">
        <v>0</v>
      </c>
      <c r="O2467">
        <v>0</v>
      </c>
    </row>
    <row r="2468" spans="3:15" x14ac:dyDescent="0.3">
      <c r="C2468" t="s">
        <v>1807</v>
      </c>
      <c r="D2468" t="s">
        <v>366</v>
      </c>
      <c r="E2468">
        <v>200926</v>
      </c>
      <c r="H2468" t="s">
        <v>932</v>
      </c>
      <c r="K2468">
        <v>0</v>
      </c>
      <c r="M2468">
        <v>0</v>
      </c>
      <c r="O2468">
        <v>0</v>
      </c>
    </row>
    <row r="2469" spans="3:15" x14ac:dyDescent="0.3">
      <c r="C2469" t="s">
        <v>1807</v>
      </c>
      <c r="D2469" t="s">
        <v>366</v>
      </c>
      <c r="E2469">
        <v>200927</v>
      </c>
      <c r="H2469" t="s">
        <v>933</v>
      </c>
      <c r="K2469">
        <v>0</v>
      </c>
      <c r="M2469">
        <v>0</v>
      </c>
      <c r="O2469">
        <v>0</v>
      </c>
    </row>
    <row r="2470" spans="3:15" x14ac:dyDescent="0.3">
      <c r="C2470" t="s">
        <v>1807</v>
      </c>
      <c r="D2470" t="s">
        <v>366</v>
      </c>
      <c r="E2470">
        <v>200928</v>
      </c>
      <c r="H2470" t="s">
        <v>934</v>
      </c>
      <c r="K2470">
        <v>0</v>
      </c>
      <c r="M2470">
        <v>0</v>
      </c>
      <c r="O2470">
        <v>0</v>
      </c>
    </row>
    <row r="2471" spans="3:15" x14ac:dyDescent="0.3">
      <c r="C2471" t="s">
        <v>1807</v>
      </c>
      <c r="D2471" t="s">
        <v>366</v>
      </c>
      <c r="E2471">
        <v>200929</v>
      </c>
      <c r="H2471" t="s">
        <v>935</v>
      </c>
      <c r="K2471">
        <v>0</v>
      </c>
      <c r="M2471">
        <v>0</v>
      </c>
      <c r="O2471">
        <v>0</v>
      </c>
    </row>
    <row r="2472" spans="3:15" x14ac:dyDescent="0.3">
      <c r="C2472" t="s">
        <v>1807</v>
      </c>
      <c r="D2472" t="s">
        <v>366</v>
      </c>
      <c r="E2472">
        <v>200950</v>
      </c>
      <c r="H2472" t="s">
        <v>936</v>
      </c>
      <c r="K2472">
        <v>0</v>
      </c>
      <c r="M2472">
        <v>0</v>
      </c>
      <c r="O2472">
        <v>0</v>
      </c>
    </row>
    <row r="2473" spans="3:15" x14ac:dyDescent="0.3">
      <c r="C2473" t="s">
        <v>1807</v>
      </c>
      <c r="D2473" t="s">
        <v>366</v>
      </c>
      <c r="E2473">
        <v>200951</v>
      </c>
      <c r="H2473" t="s">
        <v>937</v>
      </c>
      <c r="K2473">
        <v>0</v>
      </c>
      <c r="M2473">
        <v>0</v>
      </c>
      <c r="O2473">
        <v>0</v>
      </c>
    </row>
    <row r="2474" spans="3:15" x14ac:dyDescent="0.3">
      <c r="C2474" t="s">
        <v>1807</v>
      </c>
      <c r="D2474" t="s">
        <v>366</v>
      </c>
      <c r="E2474">
        <v>200952</v>
      </c>
      <c r="H2474" t="s">
        <v>938</v>
      </c>
      <c r="K2474">
        <v>0</v>
      </c>
      <c r="M2474">
        <v>0</v>
      </c>
      <c r="O2474">
        <v>0</v>
      </c>
    </row>
    <row r="2475" spans="3:15" x14ac:dyDescent="0.3">
      <c r="C2475" t="s">
        <v>1807</v>
      </c>
      <c r="D2475" t="s">
        <v>366</v>
      </c>
      <c r="E2475">
        <v>200953</v>
      </c>
      <c r="H2475" t="s">
        <v>939</v>
      </c>
      <c r="K2475">
        <v>0</v>
      </c>
      <c r="M2475">
        <v>0</v>
      </c>
      <c r="O2475">
        <v>0</v>
      </c>
    </row>
    <row r="2476" spans="3:15" x14ac:dyDescent="0.3">
      <c r="C2476" t="s">
        <v>1807</v>
      </c>
      <c r="D2476" t="s">
        <v>366</v>
      </c>
      <c r="E2476">
        <v>200954</v>
      </c>
      <c r="H2476" t="s">
        <v>940</v>
      </c>
      <c r="K2476">
        <v>0</v>
      </c>
      <c r="M2476">
        <v>0</v>
      </c>
      <c r="O2476">
        <v>0</v>
      </c>
    </row>
    <row r="2477" spans="3:15" x14ac:dyDescent="0.3">
      <c r="C2477" t="s">
        <v>1807</v>
      </c>
      <c r="D2477" t="s">
        <v>366</v>
      </c>
      <c r="E2477">
        <v>200955</v>
      </c>
      <c r="H2477" t="s">
        <v>941</v>
      </c>
      <c r="K2477">
        <v>0</v>
      </c>
      <c r="M2477">
        <v>0</v>
      </c>
      <c r="O2477">
        <v>0</v>
      </c>
    </row>
    <row r="2478" spans="3:15" x14ac:dyDescent="0.3">
      <c r="C2478" t="s">
        <v>1807</v>
      </c>
      <c r="D2478" t="s">
        <v>366</v>
      </c>
      <c r="E2478">
        <v>200956</v>
      </c>
      <c r="H2478" t="s">
        <v>942</v>
      </c>
      <c r="K2478">
        <v>0</v>
      </c>
      <c r="M2478">
        <v>0</v>
      </c>
      <c r="O2478">
        <v>0</v>
      </c>
    </row>
    <row r="2479" spans="3:15" x14ac:dyDescent="0.3">
      <c r="C2479" t="s">
        <v>1807</v>
      </c>
      <c r="D2479" t="s">
        <v>366</v>
      </c>
      <c r="E2479">
        <v>200957</v>
      </c>
      <c r="H2479" t="s">
        <v>943</v>
      </c>
      <c r="K2479">
        <v>0</v>
      </c>
      <c r="M2479">
        <v>0</v>
      </c>
      <c r="O2479">
        <v>0</v>
      </c>
    </row>
    <row r="2480" spans="3:15" x14ac:dyDescent="0.3">
      <c r="C2480" t="s">
        <v>1807</v>
      </c>
      <c r="D2480" t="s">
        <v>366</v>
      </c>
      <c r="E2480">
        <v>200958</v>
      </c>
      <c r="H2480" t="s">
        <v>944</v>
      </c>
      <c r="K2480">
        <v>0</v>
      </c>
      <c r="M2480">
        <v>0</v>
      </c>
      <c r="O2480">
        <v>0</v>
      </c>
    </row>
    <row r="2481" spans="3:15" x14ac:dyDescent="0.3">
      <c r="C2481" t="s">
        <v>1807</v>
      </c>
      <c r="D2481" t="s">
        <v>366</v>
      </c>
      <c r="E2481">
        <v>200959</v>
      </c>
      <c r="H2481" t="s">
        <v>945</v>
      </c>
      <c r="K2481">
        <v>0</v>
      </c>
      <c r="M2481">
        <v>0</v>
      </c>
      <c r="O2481">
        <v>0</v>
      </c>
    </row>
    <row r="2482" spans="3:15" x14ac:dyDescent="0.3">
      <c r="C2482" t="s">
        <v>1807</v>
      </c>
      <c r="D2482" t="s">
        <v>366</v>
      </c>
      <c r="E2482">
        <v>200960</v>
      </c>
      <c r="H2482" t="s">
        <v>946</v>
      </c>
      <c r="K2482">
        <v>0</v>
      </c>
      <c r="M2482">
        <v>0</v>
      </c>
      <c r="O2482">
        <v>0</v>
      </c>
    </row>
    <row r="2483" spans="3:15" x14ac:dyDescent="0.3">
      <c r="C2483" t="s">
        <v>1807</v>
      </c>
      <c r="D2483" t="s">
        <v>366</v>
      </c>
      <c r="E2483">
        <v>200961</v>
      </c>
      <c r="H2483" t="s">
        <v>947</v>
      </c>
      <c r="K2483">
        <v>0</v>
      </c>
      <c r="M2483">
        <v>0</v>
      </c>
      <c r="O2483">
        <v>0</v>
      </c>
    </row>
    <row r="2484" spans="3:15" x14ac:dyDescent="0.3">
      <c r="C2484" t="s">
        <v>1807</v>
      </c>
      <c r="D2484" t="s">
        <v>366</v>
      </c>
      <c r="E2484">
        <v>200962</v>
      </c>
      <c r="H2484" t="s">
        <v>948</v>
      </c>
      <c r="K2484">
        <v>0</v>
      </c>
      <c r="M2484">
        <v>0</v>
      </c>
      <c r="O2484">
        <v>0</v>
      </c>
    </row>
    <row r="2485" spans="3:15" x14ac:dyDescent="0.3">
      <c r="C2485" t="s">
        <v>1807</v>
      </c>
      <c r="D2485" t="s">
        <v>366</v>
      </c>
      <c r="E2485">
        <v>200963</v>
      </c>
      <c r="H2485" t="s">
        <v>949</v>
      </c>
      <c r="K2485">
        <v>0</v>
      </c>
      <c r="M2485">
        <v>0</v>
      </c>
      <c r="O2485">
        <v>0</v>
      </c>
    </row>
    <row r="2486" spans="3:15" x14ac:dyDescent="0.3">
      <c r="C2486" t="s">
        <v>1807</v>
      </c>
      <c r="D2486" t="s">
        <v>366</v>
      </c>
      <c r="E2486">
        <v>200964</v>
      </c>
      <c r="H2486" t="s">
        <v>950</v>
      </c>
      <c r="K2486">
        <v>0</v>
      </c>
      <c r="M2486">
        <v>0</v>
      </c>
      <c r="O2486">
        <v>0</v>
      </c>
    </row>
    <row r="2487" spans="3:15" x14ac:dyDescent="0.3">
      <c r="C2487" t="s">
        <v>1807</v>
      </c>
      <c r="D2487" t="s">
        <v>366</v>
      </c>
      <c r="E2487">
        <v>200965</v>
      </c>
      <c r="H2487" t="s">
        <v>951</v>
      </c>
      <c r="K2487">
        <v>0</v>
      </c>
      <c r="M2487">
        <v>0</v>
      </c>
      <c r="O2487">
        <v>0</v>
      </c>
    </row>
    <row r="2488" spans="3:15" x14ac:dyDescent="0.3">
      <c r="C2488" t="s">
        <v>1807</v>
      </c>
      <c r="D2488" t="s">
        <v>366</v>
      </c>
      <c r="E2488">
        <v>200966</v>
      </c>
      <c r="H2488" t="s">
        <v>952</v>
      </c>
      <c r="K2488">
        <v>0</v>
      </c>
      <c r="M2488">
        <v>0</v>
      </c>
      <c r="O2488">
        <v>0</v>
      </c>
    </row>
    <row r="2489" spans="3:15" x14ac:dyDescent="0.3">
      <c r="C2489" t="s">
        <v>1807</v>
      </c>
      <c r="D2489" t="s">
        <v>366</v>
      </c>
      <c r="E2489">
        <v>200967</v>
      </c>
      <c r="H2489" t="s">
        <v>2045</v>
      </c>
      <c r="K2489">
        <v>0</v>
      </c>
      <c r="M2489">
        <v>0</v>
      </c>
      <c r="O2489">
        <v>0</v>
      </c>
    </row>
    <row r="2490" spans="3:15" x14ac:dyDescent="0.3">
      <c r="C2490" t="s">
        <v>1807</v>
      </c>
      <c r="D2490" t="s">
        <v>366</v>
      </c>
      <c r="E2490">
        <v>200970</v>
      </c>
      <c r="H2490" t="s">
        <v>936</v>
      </c>
      <c r="K2490">
        <v>0</v>
      </c>
      <c r="M2490">
        <v>0</v>
      </c>
      <c r="O2490">
        <v>0</v>
      </c>
    </row>
    <row r="2491" spans="3:15" x14ac:dyDescent="0.3">
      <c r="C2491" t="s">
        <v>1807</v>
      </c>
      <c r="D2491" t="s">
        <v>366</v>
      </c>
      <c r="E2491">
        <v>200971</v>
      </c>
      <c r="H2491" t="s">
        <v>937</v>
      </c>
      <c r="K2491">
        <v>0</v>
      </c>
      <c r="M2491">
        <v>0</v>
      </c>
      <c r="O2491">
        <v>0</v>
      </c>
    </row>
    <row r="2492" spans="3:15" x14ac:dyDescent="0.3">
      <c r="C2492" t="s">
        <v>1807</v>
      </c>
      <c r="D2492" t="s">
        <v>366</v>
      </c>
      <c r="E2492">
        <v>200972</v>
      </c>
      <c r="H2492" t="s">
        <v>938</v>
      </c>
      <c r="K2492">
        <v>0</v>
      </c>
      <c r="M2492">
        <v>0</v>
      </c>
      <c r="O2492">
        <v>0</v>
      </c>
    </row>
    <row r="2493" spans="3:15" x14ac:dyDescent="0.3">
      <c r="C2493" t="s">
        <v>1807</v>
      </c>
      <c r="D2493" t="s">
        <v>366</v>
      </c>
      <c r="E2493">
        <v>200973</v>
      </c>
      <c r="H2493" t="s">
        <v>939</v>
      </c>
      <c r="K2493">
        <v>0</v>
      </c>
      <c r="M2493">
        <v>0</v>
      </c>
      <c r="O2493">
        <v>0</v>
      </c>
    </row>
    <row r="2494" spans="3:15" x14ac:dyDescent="0.3">
      <c r="C2494" t="s">
        <v>1807</v>
      </c>
      <c r="D2494" t="s">
        <v>366</v>
      </c>
      <c r="E2494">
        <v>200974</v>
      </c>
      <c r="H2494" t="s">
        <v>940</v>
      </c>
      <c r="K2494">
        <v>0</v>
      </c>
      <c r="M2494">
        <v>0</v>
      </c>
      <c r="O2494">
        <v>0</v>
      </c>
    </row>
    <row r="2495" spans="3:15" x14ac:dyDescent="0.3">
      <c r="C2495" t="s">
        <v>1807</v>
      </c>
      <c r="D2495" t="s">
        <v>366</v>
      </c>
      <c r="E2495">
        <v>200975</v>
      </c>
      <c r="H2495" t="s">
        <v>941</v>
      </c>
      <c r="K2495">
        <v>0</v>
      </c>
      <c r="M2495">
        <v>0</v>
      </c>
      <c r="O2495">
        <v>0</v>
      </c>
    </row>
    <row r="2496" spans="3:15" x14ac:dyDescent="0.3">
      <c r="C2496" t="s">
        <v>1807</v>
      </c>
      <c r="D2496" t="s">
        <v>366</v>
      </c>
      <c r="E2496">
        <v>200976</v>
      </c>
      <c r="H2496" t="s">
        <v>942</v>
      </c>
      <c r="K2496">
        <v>0</v>
      </c>
      <c r="M2496">
        <v>0</v>
      </c>
      <c r="O2496">
        <v>0</v>
      </c>
    </row>
    <row r="2497" spans="3:15" x14ac:dyDescent="0.3">
      <c r="C2497" t="s">
        <v>1807</v>
      </c>
      <c r="D2497" t="s">
        <v>366</v>
      </c>
      <c r="E2497">
        <v>200977</v>
      </c>
      <c r="H2497" t="s">
        <v>943</v>
      </c>
      <c r="K2497">
        <v>0</v>
      </c>
      <c r="M2497">
        <v>0</v>
      </c>
      <c r="O2497">
        <v>0</v>
      </c>
    </row>
    <row r="2498" spans="3:15" x14ac:dyDescent="0.3">
      <c r="C2498" t="s">
        <v>1807</v>
      </c>
      <c r="D2498" t="s">
        <v>366</v>
      </c>
      <c r="E2498">
        <v>200978</v>
      </c>
      <c r="H2498" t="s">
        <v>953</v>
      </c>
      <c r="K2498">
        <v>0</v>
      </c>
      <c r="M2498">
        <v>0</v>
      </c>
      <c r="O2498">
        <v>0</v>
      </c>
    </row>
    <row r="2499" spans="3:15" x14ac:dyDescent="0.3">
      <c r="C2499" t="s">
        <v>1807</v>
      </c>
      <c r="D2499" t="s">
        <v>366</v>
      </c>
      <c r="E2499">
        <v>200979</v>
      </c>
      <c r="H2499" t="s">
        <v>945</v>
      </c>
      <c r="K2499">
        <v>0</v>
      </c>
      <c r="M2499">
        <v>0</v>
      </c>
      <c r="O2499">
        <v>0</v>
      </c>
    </row>
    <row r="2500" spans="3:15" x14ac:dyDescent="0.3">
      <c r="C2500" t="s">
        <v>1807</v>
      </c>
      <c r="D2500" t="s">
        <v>366</v>
      </c>
      <c r="E2500">
        <v>200980</v>
      </c>
      <c r="H2500" t="s">
        <v>946</v>
      </c>
      <c r="K2500">
        <v>0</v>
      </c>
      <c r="M2500">
        <v>0</v>
      </c>
      <c r="O2500">
        <v>0</v>
      </c>
    </row>
    <row r="2501" spans="3:15" x14ac:dyDescent="0.3">
      <c r="C2501" t="s">
        <v>1807</v>
      </c>
      <c r="D2501" t="s">
        <v>366</v>
      </c>
      <c r="E2501">
        <v>200981</v>
      </c>
      <c r="H2501" t="s">
        <v>947</v>
      </c>
      <c r="K2501">
        <v>0</v>
      </c>
      <c r="M2501">
        <v>0</v>
      </c>
      <c r="O2501">
        <v>0</v>
      </c>
    </row>
    <row r="2502" spans="3:15" x14ac:dyDescent="0.3">
      <c r="C2502" t="s">
        <v>1807</v>
      </c>
      <c r="D2502" t="s">
        <v>366</v>
      </c>
      <c r="E2502">
        <v>200982</v>
      </c>
      <c r="H2502" t="s">
        <v>948</v>
      </c>
      <c r="K2502">
        <v>0</v>
      </c>
      <c r="M2502">
        <v>0</v>
      </c>
      <c r="O2502">
        <v>0</v>
      </c>
    </row>
    <row r="2503" spans="3:15" x14ac:dyDescent="0.3">
      <c r="C2503" t="s">
        <v>1807</v>
      </c>
      <c r="D2503" t="s">
        <v>366</v>
      </c>
      <c r="E2503">
        <v>200983</v>
      </c>
      <c r="H2503" t="s">
        <v>949</v>
      </c>
      <c r="K2503">
        <v>0</v>
      </c>
      <c r="M2503">
        <v>0</v>
      </c>
      <c r="O2503">
        <v>0</v>
      </c>
    </row>
    <row r="2504" spans="3:15" x14ac:dyDescent="0.3">
      <c r="C2504" t="s">
        <v>1807</v>
      </c>
      <c r="D2504" t="s">
        <v>366</v>
      </c>
      <c r="E2504">
        <v>200984</v>
      </c>
      <c r="H2504" t="s">
        <v>950</v>
      </c>
      <c r="K2504">
        <v>0</v>
      </c>
      <c r="M2504">
        <v>0</v>
      </c>
      <c r="O2504">
        <v>0</v>
      </c>
    </row>
    <row r="2505" spans="3:15" x14ac:dyDescent="0.3">
      <c r="C2505" t="s">
        <v>1807</v>
      </c>
      <c r="D2505" t="s">
        <v>366</v>
      </c>
      <c r="E2505">
        <v>200985</v>
      </c>
      <c r="H2505" t="s">
        <v>951</v>
      </c>
      <c r="K2505">
        <v>0</v>
      </c>
      <c r="M2505">
        <v>0</v>
      </c>
      <c r="O2505">
        <v>0</v>
      </c>
    </row>
    <row r="2506" spans="3:15" x14ac:dyDescent="0.3">
      <c r="C2506" t="s">
        <v>1807</v>
      </c>
      <c r="D2506" t="s">
        <v>366</v>
      </c>
      <c r="E2506">
        <v>200986</v>
      </c>
      <c r="H2506" t="s">
        <v>952</v>
      </c>
      <c r="K2506">
        <v>0</v>
      </c>
      <c r="M2506">
        <v>0</v>
      </c>
      <c r="O2506">
        <v>0</v>
      </c>
    </row>
    <row r="2507" spans="3:15" x14ac:dyDescent="0.3">
      <c r="C2507" t="s">
        <v>1807</v>
      </c>
      <c r="D2507" t="s">
        <v>366</v>
      </c>
      <c r="E2507">
        <v>200987</v>
      </c>
      <c r="H2507" t="s">
        <v>2046</v>
      </c>
      <c r="K2507">
        <v>0</v>
      </c>
      <c r="M2507">
        <v>0</v>
      </c>
      <c r="O2507">
        <v>0</v>
      </c>
    </row>
    <row r="2508" spans="3:15" x14ac:dyDescent="0.3">
      <c r="C2508" t="s">
        <v>1807</v>
      </c>
      <c r="D2508" t="s">
        <v>366</v>
      </c>
      <c r="E2508">
        <v>200988</v>
      </c>
      <c r="H2508" t="s">
        <v>2047</v>
      </c>
      <c r="K2508">
        <v>0</v>
      </c>
      <c r="M2508">
        <v>0</v>
      </c>
      <c r="O2508">
        <v>0</v>
      </c>
    </row>
    <row r="2509" spans="3:15" x14ac:dyDescent="0.3">
      <c r="C2509" t="s">
        <v>1807</v>
      </c>
      <c r="D2509" t="s">
        <v>366</v>
      </c>
      <c r="E2509">
        <v>200989</v>
      </c>
      <c r="H2509" t="s">
        <v>2048</v>
      </c>
      <c r="K2509">
        <v>0</v>
      </c>
      <c r="M2509">
        <v>0</v>
      </c>
      <c r="O2509">
        <v>0</v>
      </c>
    </row>
    <row r="2510" spans="3:15" x14ac:dyDescent="0.3">
      <c r="C2510" t="s">
        <v>1807</v>
      </c>
      <c r="D2510" t="s">
        <v>366</v>
      </c>
      <c r="E2510">
        <v>200990</v>
      </c>
      <c r="H2510" t="s">
        <v>2049</v>
      </c>
      <c r="K2510">
        <v>0</v>
      </c>
      <c r="M2510">
        <v>0</v>
      </c>
      <c r="O2510">
        <v>0</v>
      </c>
    </row>
    <row r="2511" spans="3:15" x14ac:dyDescent="0.3">
      <c r="C2511" t="s">
        <v>1807</v>
      </c>
      <c r="D2511" t="s">
        <v>366</v>
      </c>
      <c r="E2511">
        <v>201000</v>
      </c>
      <c r="H2511" t="s">
        <v>954</v>
      </c>
      <c r="K2511">
        <v>0</v>
      </c>
      <c r="M2511">
        <v>0</v>
      </c>
      <c r="O2511">
        <v>0</v>
      </c>
    </row>
    <row r="2512" spans="3:15" x14ac:dyDescent="0.3">
      <c r="C2512" t="s">
        <v>1807</v>
      </c>
      <c r="D2512" t="s">
        <v>366</v>
      </c>
      <c r="E2512">
        <v>201001</v>
      </c>
      <c r="H2512" t="s">
        <v>955</v>
      </c>
      <c r="K2512">
        <v>0</v>
      </c>
      <c r="M2512">
        <v>0</v>
      </c>
      <c r="O2512">
        <v>0</v>
      </c>
    </row>
    <row r="2513" spans="3:17" x14ac:dyDescent="0.3">
      <c r="C2513" t="s">
        <v>1807</v>
      </c>
      <c r="D2513" t="s">
        <v>366</v>
      </c>
      <c r="E2513">
        <v>201002</v>
      </c>
      <c r="H2513" t="s">
        <v>956</v>
      </c>
      <c r="K2513">
        <v>0</v>
      </c>
      <c r="M2513">
        <v>0</v>
      </c>
      <c r="O2513">
        <v>0</v>
      </c>
    </row>
    <row r="2514" spans="3:17" x14ac:dyDescent="0.3">
      <c r="C2514" t="s">
        <v>1807</v>
      </c>
      <c r="D2514" t="s">
        <v>366</v>
      </c>
      <c r="E2514">
        <v>201003</v>
      </c>
      <c r="H2514" t="s">
        <v>957</v>
      </c>
      <c r="K2514">
        <v>0</v>
      </c>
      <c r="M2514">
        <v>0</v>
      </c>
      <c r="O2514">
        <v>0</v>
      </c>
    </row>
    <row r="2515" spans="3:17" x14ac:dyDescent="0.3">
      <c r="C2515" t="s">
        <v>1807</v>
      </c>
      <c r="D2515" t="s">
        <v>366</v>
      </c>
      <c r="E2515">
        <v>201004</v>
      </c>
      <c r="H2515" t="s">
        <v>958</v>
      </c>
      <c r="K2515">
        <v>0</v>
      </c>
      <c r="M2515">
        <v>0</v>
      </c>
      <c r="O2515">
        <v>0</v>
      </c>
    </row>
    <row r="2516" spans="3:17" x14ac:dyDescent="0.3">
      <c r="C2516" t="s">
        <v>1807</v>
      </c>
      <c r="D2516" t="s">
        <v>366</v>
      </c>
      <c r="E2516">
        <v>201005</v>
      </c>
      <c r="H2516" t="s">
        <v>959</v>
      </c>
      <c r="K2516">
        <v>0</v>
      </c>
      <c r="M2516">
        <v>0</v>
      </c>
      <c r="O2516">
        <v>0</v>
      </c>
    </row>
    <row r="2517" spans="3:17" x14ac:dyDescent="0.3">
      <c r="C2517" t="s">
        <v>1807</v>
      </c>
      <c r="D2517" t="s">
        <v>366</v>
      </c>
      <c r="E2517">
        <v>201006</v>
      </c>
      <c r="H2517" t="s">
        <v>2050</v>
      </c>
      <c r="K2517">
        <v>0</v>
      </c>
      <c r="M2517">
        <v>0</v>
      </c>
      <c r="O2517">
        <v>0</v>
      </c>
    </row>
    <row r="2518" spans="3:17" x14ac:dyDescent="0.3">
      <c r="C2518" t="s">
        <v>1807</v>
      </c>
      <c r="D2518" t="s">
        <v>366</v>
      </c>
      <c r="E2518">
        <v>201009</v>
      </c>
      <c r="H2518" t="s">
        <v>2051</v>
      </c>
      <c r="K2518">
        <v>0</v>
      </c>
      <c r="M2518">
        <v>0</v>
      </c>
      <c r="O2518">
        <v>0</v>
      </c>
    </row>
    <row r="2519" spans="3:17" x14ac:dyDescent="0.3">
      <c r="C2519" t="s">
        <v>1807</v>
      </c>
      <c r="D2519" t="s">
        <v>366</v>
      </c>
      <c r="E2519">
        <v>201010</v>
      </c>
      <c r="H2519" t="s">
        <v>2052</v>
      </c>
      <c r="K2519">
        <v>0</v>
      </c>
      <c r="M2519">
        <v>0</v>
      </c>
      <c r="O2519">
        <v>0</v>
      </c>
    </row>
    <row r="2520" spans="3:17" x14ac:dyDescent="0.3">
      <c r="C2520" t="s">
        <v>1807</v>
      </c>
      <c r="D2520" t="s">
        <v>366</v>
      </c>
      <c r="E2520">
        <v>201011</v>
      </c>
      <c r="H2520" t="s">
        <v>2053</v>
      </c>
      <c r="K2520">
        <v>0</v>
      </c>
      <c r="M2520">
        <v>0</v>
      </c>
      <c r="O2520">
        <v>0</v>
      </c>
    </row>
    <row r="2521" spans="3:17" x14ac:dyDescent="0.3">
      <c r="C2521" t="s">
        <v>1807</v>
      </c>
      <c r="D2521" t="s">
        <v>366</v>
      </c>
      <c r="E2521">
        <v>201012</v>
      </c>
      <c r="H2521" t="s">
        <v>2054</v>
      </c>
      <c r="K2521">
        <v>0</v>
      </c>
      <c r="M2521">
        <v>0</v>
      </c>
      <c r="O2521">
        <v>0</v>
      </c>
    </row>
    <row r="2522" spans="3:17" x14ac:dyDescent="0.3">
      <c r="C2522" t="s">
        <v>1807</v>
      </c>
      <c r="D2522" t="s">
        <v>366</v>
      </c>
      <c r="E2522">
        <v>201013</v>
      </c>
      <c r="H2522" t="s">
        <v>2055</v>
      </c>
      <c r="K2522" s="37">
        <v>-291671.88</v>
      </c>
      <c r="M2522" s="37">
        <v>-162348.4</v>
      </c>
      <c r="O2522" s="37">
        <v>-129323.48</v>
      </c>
      <c r="Q2522">
        <v>-79.7</v>
      </c>
    </row>
    <row r="2523" spans="3:17" x14ac:dyDescent="0.3">
      <c r="C2523" t="s">
        <v>1807</v>
      </c>
      <c r="D2523" t="s">
        <v>366</v>
      </c>
      <c r="E2523">
        <v>201014</v>
      </c>
      <c r="H2523" t="s">
        <v>2056</v>
      </c>
      <c r="K2523" s="37">
        <v>-437507.84000000003</v>
      </c>
      <c r="M2523" s="37">
        <v>-243522.62</v>
      </c>
      <c r="O2523" s="37">
        <v>-193985.22</v>
      </c>
      <c r="Q2523">
        <v>-79.7</v>
      </c>
    </row>
    <row r="2524" spans="3:17" x14ac:dyDescent="0.3">
      <c r="C2524" t="s">
        <v>1807</v>
      </c>
      <c r="D2524" t="s">
        <v>366</v>
      </c>
      <c r="E2524">
        <v>201020</v>
      </c>
      <c r="H2524" t="s">
        <v>2057</v>
      </c>
      <c r="K2524" s="37">
        <v>-796478.78</v>
      </c>
      <c r="M2524" s="37">
        <v>-803311.64</v>
      </c>
      <c r="O2524" s="37">
        <v>6832.86</v>
      </c>
      <c r="Q2524">
        <v>0.9</v>
      </c>
    </row>
    <row r="2525" spans="3:17" x14ac:dyDescent="0.3">
      <c r="C2525" t="s">
        <v>1807</v>
      </c>
      <c r="D2525" t="s">
        <v>366</v>
      </c>
      <c r="E2525">
        <v>201021</v>
      </c>
      <c r="H2525" t="s">
        <v>2058</v>
      </c>
      <c r="K2525" s="37">
        <v>-2851685.74</v>
      </c>
      <c r="M2525" s="37">
        <v>-2839123.56</v>
      </c>
      <c r="O2525" s="37">
        <v>-12562.18</v>
      </c>
      <c r="Q2525">
        <v>-0.4</v>
      </c>
    </row>
    <row r="2526" spans="3:17" x14ac:dyDescent="0.3">
      <c r="C2526" t="s">
        <v>1807</v>
      </c>
      <c r="D2526" t="s">
        <v>366</v>
      </c>
      <c r="E2526">
        <v>201022</v>
      </c>
      <c r="H2526" t="s">
        <v>2059</v>
      </c>
      <c r="K2526" s="37">
        <v>-849415.88</v>
      </c>
      <c r="M2526" s="37">
        <v>-840872.41</v>
      </c>
      <c r="O2526" s="37">
        <v>-8543.4699999999993</v>
      </c>
      <c r="Q2526">
        <v>-1</v>
      </c>
    </row>
    <row r="2527" spans="3:17" x14ac:dyDescent="0.3">
      <c r="C2527" t="s">
        <v>1807</v>
      </c>
      <c r="D2527" t="s">
        <v>366</v>
      </c>
      <c r="E2527">
        <v>201023</v>
      </c>
      <c r="H2527" t="s">
        <v>2060</v>
      </c>
      <c r="K2527">
        <v>0</v>
      </c>
      <c r="M2527">
        <v>0</v>
      </c>
      <c r="O2527">
        <v>0</v>
      </c>
    </row>
    <row r="2528" spans="3:17" x14ac:dyDescent="0.3">
      <c r="C2528" t="s">
        <v>1807</v>
      </c>
      <c r="D2528" t="s">
        <v>366</v>
      </c>
      <c r="E2528">
        <v>201024</v>
      </c>
      <c r="H2528" t="s">
        <v>2061</v>
      </c>
      <c r="K2528" s="37">
        <v>-13729.11</v>
      </c>
      <c r="M2528" s="37">
        <v>-13614.37</v>
      </c>
      <c r="O2528">
        <v>-114.74</v>
      </c>
      <c r="Q2528">
        <v>-0.8</v>
      </c>
    </row>
    <row r="2529" spans="3:15" x14ac:dyDescent="0.3">
      <c r="C2529" t="s">
        <v>1807</v>
      </c>
      <c r="D2529" t="s">
        <v>366</v>
      </c>
      <c r="E2529">
        <v>201025</v>
      </c>
      <c r="H2529" t="s">
        <v>2062</v>
      </c>
      <c r="K2529">
        <v>0</v>
      </c>
      <c r="M2529">
        <v>0</v>
      </c>
      <c r="O2529">
        <v>0</v>
      </c>
    </row>
    <row r="2530" spans="3:15" x14ac:dyDescent="0.3">
      <c r="C2530" t="s">
        <v>1807</v>
      </c>
      <c r="D2530" t="s">
        <v>366</v>
      </c>
      <c r="E2530">
        <v>201030</v>
      </c>
      <c r="H2530" t="s">
        <v>2063</v>
      </c>
      <c r="K2530">
        <v>0</v>
      </c>
      <c r="M2530">
        <v>0</v>
      </c>
      <c r="O2530">
        <v>0</v>
      </c>
    </row>
    <row r="2531" spans="3:15" x14ac:dyDescent="0.3">
      <c r="C2531" t="s">
        <v>1807</v>
      </c>
      <c r="D2531" t="s">
        <v>366</v>
      </c>
      <c r="E2531">
        <v>201031</v>
      </c>
      <c r="H2531" t="s">
        <v>2064</v>
      </c>
      <c r="K2531">
        <v>0</v>
      </c>
      <c r="M2531">
        <v>0</v>
      </c>
      <c r="O2531">
        <v>0</v>
      </c>
    </row>
    <row r="2532" spans="3:15" x14ac:dyDescent="0.3">
      <c r="C2532" t="s">
        <v>1807</v>
      </c>
      <c r="D2532" t="s">
        <v>366</v>
      </c>
      <c r="E2532">
        <v>201032</v>
      </c>
      <c r="H2532" t="s">
        <v>2065</v>
      </c>
      <c r="K2532">
        <v>0</v>
      </c>
      <c r="M2532">
        <v>0</v>
      </c>
      <c r="O2532">
        <v>0</v>
      </c>
    </row>
    <row r="2533" spans="3:15" x14ac:dyDescent="0.3">
      <c r="C2533" t="s">
        <v>1807</v>
      </c>
      <c r="D2533" t="s">
        <v>366</v>
      </c>
      <c r="E2533">
        <v>201033</v>
      </c>
      <c r="H2533" t="s">
        <v>2066</v>
      </c>
      <c r="K2533">
        <v>0</v>
      </c>
      <c r="M2533">
        <v>0</v>
      </c>
      <c r="O2533">
        <v>0</v>
      </c>
    </row>
    <row r="2534" spans="3:15" x14ac:dyDescent="0.3">
      <c r="C2534" t="s">
        <v>1807</v>
      </c>
      <c r="D2534" t="s">
        <v>366</v>
      </c>
      <c r="E2534">
        <v>201034</v>
      </c>
      <c r="H2534" t="s">
        <v>2067</v>
      </c>
      <c r="K2534">
        <v>0</v>
      </c>
      <c r="M2534">
        <v>0</v>
      </c>
      <c r="O2534">
        <v>0</v>
      </c>
    </row>
    <row r="2535" spans="3:15" x14ac:dyDescent="0.3">
      <c r="C2535" t="s">
        <v>1807</v>
      </c>
      <c r="D2535" t="s">
        <v>366</v>
      </c>
      <c r="E2535">
        <v>201035</v>
      </c>
      <c r="H2535" t="s">
        <v>2068</v>
      </c>
      <c r="K2535">
        <v>0</v>
      </c>
      <c r="M2535">
        <v>0</v>
      </c>
      <c r="O2535">
        <v>0</v>
      </c>
    </row>
    <row r="2536" spans="3:15" x14ac:dyDescent="0.3">
      <c r="C2536" t="s">
        <v>1807</v>
      </c>
      <c r="D2536" t="s">
        <v>366</v>
      </c>
      <c r="E2536">
        <v>201036</v>
      </c>
      <c r="H2536" t="s">
        <v>2069</v>
      </c>
      <c r="K2536">
        <v>0</v>
      </c>
      <c r="M2536">
        <v>0</v>
      </c>
      <c r="O2536">
        <v>0</v>
      </c>
    </row>
    <row r="2537" spans="3:15" x14ac:dyDescent="0.3">
      <c r="C2537" t="s">
        <v>1807</v>
      </c>
      <c r="D2537" t="s">
        <v>366</v>
      </c>
      <c r="E2537">
        <v>201037</v>
      </c>
      <c r="H2537" t="s">
        <v>2070</v>
      </c>
      <c r="K2537">
        <v>0</v>
      </c>
      <c r="M2537">
        <v>0</v>
      </c>
      <c r="O2537">
        <v>0</v>
      </c>
    </row>
    <row r="2538" spans="3:15" x14ac:dyDescent="0.3">
      <c r="C2538" t="s">
        <v>1807</v>
      </c>
      <c r="D2538" t="s">
        <v>366</v>
      </c>
      <c r="E2538">
        <v>201038</v>
      </c>
      <c r="H2538" t="s">
        <v>2071</v>
      </c>
      <c r="K2538">
        <v>0</v>
      </c>
      <c r="M2538">
        <v>0</v>
      </c>
      <c r="O2538">
        <v>0</v>
      </c>
    </row>
    <row r="2539" spans="3:15" x14ac:dyDescent="0.3">
      <c r="C2539" t="s">
        <v>1807</v>
      </c>
      <c r="D2539" t="s">
        <v>366</v>
      </c>
      <c r="E2539">
        <v>201039</v>
      </c>
      <c r="H2539" t="s">
        <v>2072</v>
      </c>
      <c r="K2539">
        <v>0</v>
      </c>
      <c r="M2539">
        <v>0</v>
      </c>
      <c r="O2539">
        <v>0</v>
      </c>
    </row>
    <row r="2540" spans="3:15" x14ac:dyDescent="0.3">
      <c r="C2540" t="s">
        <v>1807</v>
      </c>
      <c r="D2540" t="s">
        <v>366</v>
      </c>
      <c r="E2540">
        <v>201040</v>
      </c>
      <c r="H2540" t="s">
        <v>2073</v>
      </c>
      <c r="K2540">
        <v>0</v>
      </c>
      <c r="M2540">
        <v>0</v>
      </c>
      <c r="O2540">
        <v>0</v>
      </c>
    </row>
    <row r="2541" spans="3:15" x14ac:dyDescent="0.3">
      <c r="C2541" t="s">
        <v>1807</v>
      </c>
      <c r="D2541" t="s">
        <v>366</v>
      </c>
      <c r="E2541">
        <v>201041</v>
      </c>
      <c r="H2541" t="s">
        <v>2074</v>
      </c>
      <c r="K2541">
        <v>0</v>
      </c>
      <c r="M2541">
        <v>0</v>
      </c>
      <c r="O2541">
        <v>0</v>
      </c>
    </row>
    <row r="2542" spans="3:15" x14ac:dyDescent="0.3">
      <c r="C2542" t="s">
        <v>1807</v>
      </c>
      <c r="D2542" t="s">
        <v>366</v>
      </c>
      <c r="E2542">
        <v>201042</v>
      </c>
      <c r="H2542" t="s">
        <v>2075</v>
      </c>
      <c r="K2542">
        <v>0</v>
      </c>
      <c r="M2542">
        <v>0</v>
      </c>
      <c r="O2542">
        <v>0</v>
      </c>
    </row>
    <row r="2543" spans="3:15" x14ac:dyDescent="0.3">
      <c r="C2543" t="s">
        <v>1807</v>
      </c>
      <c r="D2543" t="s">
        <v>366</v>
      </c>
      <c r="E2543">
        <v>201043</v>
      </c>
      <c r="H2543" t="s">
        <v>2076</v>
      </c>
      <c r="K2543">
        <v>0</v>
      </c>
      <c r="M2543">
        <v>0</v>
      </c>
      <c r="O2543">
        <v>0</v>
      </c>
    </row>
    <row r="2544" spans="3:15" x14ac:dyDescent="0.3">
      <c r="C2544" t="s">
        <v>1807</v>
      </c>
      <c r="D2544" t="s">
        <v>366</v>
      </c>
      <c r="E2544">
        <v>201044</v>
      </c>
      <c r="H2544" t="s">
        <v>2077</v>
      </c>
      <c r="K2544">
        <v>0</v>
      </c>
      <c r="M2544">
        <v>0</v>
      </c>
      <c r="O2544">
        <v>0</v>
      </c>
    </row>
    <row r="2545" spans="3:17" x14ac:dyDescent="0.3">
      <c r="C2545" t="s">
        <v>1807</v>
      </c>
      <c r="D2545" t="s">
        <v>366</v>
      </c>
      <c r="E2545">
        <v>201045</v>
      </c>
      <c r="H2545" t="s">
        <v>2078</v>
      </c>
      <c r="K2545">
        <v>0</v>
      </c>
      <c r="M2545">
        <v>0</v>
      </c>
      <c r="O2545">
        <v>0</v>
      </c>
    </row>
    <row r="2546" spans="3:17" x14ac:dyDescent="0.3">
      <c r="C2546" t="s">
        <v>1807</v>
      </c>
      <c r="D2546" t="s">
        <v>366</v>
      </c>
      <c r="E2546">
        <v>201046</v>
      </c>
      <c r="H2546" t="s">
        <v>2079</v>
      </c>
      <c r="K2546">
        <v>0</v>
      </c>
      <c r="M2546">
        <v>0</v>
      </c>
      <c r="O2546">
        <v>0</v>
      </c>
    </row>
    <row r="2547" spans="3:17" x14ac:dyDescent="0.3">
      <c r="C2547" t="s">
        <v>1807</v>
      </c>
      <c r="D2547" t="s">
        <v>366</v>
      </c>
      <c r="E2547">
        <v>201047</v>
      </c>
      <c r="H2547" t="s">
        <v>2080</v>
      </c>
      <c r="K2547">
        <v>0</v>
      </c>
      <c r="M2547">
        <v>0</v>
      </c>
      <c r="O2547">
        <v>0</v>
      </c>
    </row>
    <row r="2548" spans="3:17" x14ac:dyDescent="0.3">
      <c r="C2548" t="s">
        <v>1807</v>
      </c>
      <c r="D2548" t="s">
        <v>366</v>
      </c>
      <c r="E2548">
        <v>201048</v>
      </c>
      <c r="H2548" t="s">
        <v>2081</v>
      </c>
      <c r="K2548">
        <v>0</v>
      </c>
      <c r="M2548">
        <v>0</v>
      </c>
      <c r="O2548">
        <v>0</v>
      </c>
    </row>
    <row r="2549" spans="3:17" x14ac:dyDescent="0.3">
      <c r="C2549" t="s">
        <v>1807</v>
      </c>
      <c r="D2549" t="s">
        <v>366</v>
      </c>
      <c r="E2549">
        <v>201049</v>
      </c>
      <c r="H2549" t="s">
        <v>2082</v>
      </c>
      <c r="K2549">
        <v>0</v>
      </c>
      <c r="M2549">
        <v>0</v>
      </c>
      <c r="O2549">
        <v>0</v>
      </c>
    </row>
    <row r="2550" spans="3:17" x14ac:dyDescent="0.3">
      <c r="C2550" t="s">
        <v>1807</v>
      </c>
      <c r="D2550" t="s">
        <v>366</v>
      </c>
      <c r="E2550">
        <v>201050</v>
      </c>
      <c r="H2550" t="s">
        <v>2083</v>
      </c>
      <c r="K2550">
        <v>0</v>
      </c>
      <c r="M2550">
        <v>0</v>
      </c>
      <c r="O2550">
        <v>0</v>
      </c>
    </row>
    <row r="2551" spans="3:17" x14ac:dyDescent="0.3">
      <c r="C2551" t="s">
        <v>1807</v>
      </c>
      <c r="D2551" t="s">
        <v>366</v>
      </c>
      <c r="E2551">
        <v>201051</v>
      </c>
      <c r="H2551" t="s">
        <v>2084</v>
      </c>
      <c r="K2551">
        <v>0</v>
      </c>
      <c r="M2551">
        <v>0</v>
      </c>
      <c r="O2551">
        <v>0</v>
      </c>
    </row>
    <row r="2552" spans="3:17" x14ac:dyDescent="0.3">
      <c r="C2552" t="s">
        <v>1807</v>
      </c>
      <c r="D2552" t="s">
        <v>366</v>
      </c>
      <c r="E2552">
        <v>201052</v>
      </c>
      <c r="H2552" t="s">
        <v>2085</v>
      </c>
      <c r="K2552">
        <v>0</v>
      </c>
      <c r="M2552">
        <v>0</v>
      </c>
      <c r="O2552">
        <v>0</v>
      </c>
    </row>
    <row r="2553" spans="3:17" x14ac:dyDescent="0.3">
      <c r="C2553" t="s">
        <v>1807</v>
      </c>
      <c r="D2553" t="s">
        <v>366</v>
      </c>
      <c r="E2553">
        <v>201053</v>
      </c>
      <c r="H2553" t="s">
        <v>2086</v>
      </c>
      <c r="K2553">
        <v>0</v>
      </c>
      <c r="M2553">
        <v>0</v>
      </c>
      <c r="O2553">
        <v>0</v>
      </c>
    </row>
    <row r="2554" spans="3:17" x14ac:dyDescent="0.3">
      <c r="C2554" t="s">
        <v>1807</v>
      </c>
      <c r="D2554" t="s">
        <v>366</v>
      </c>
      <c r="E2554">
        <v>201054</v>
      </c>
      <c r="H2554" t="s">
        <v>2087</v>
      </c>
      <c r="K2554">
        <v>0</v>
      </c>
      <c r="M2554">
        <v>0</v>
      </c>
      <c r="O2554">
        <v>0</v>
      </c>
    </row>
    <row r="2555" spans="3:17" x14ac:dyDescent="0.3">
      <c r="C2555" t="s">
        <v>1807</v>
      </c>
      <c r="D2555" t="s">
        <v>366</v>
      </c>
      <c r="E2555">
        <v>201055</v>
      </c>
      <c r="H2555" t="s">
        <v>2088</v>
      </c>
      <c r="K2555">
        <v>0</v>
      </c>
      <c r="M2555">
        <v>0</v>
      </c>
      <c r="O2555">
        <v>0</v>
      </c>
    </row>
    <row r="2556" spans="3:17" x14ac:dyDescent="0.3">
      <c r="C2556" t="s">
        <v>1807</v>
      </c>
      <c r="D2556" t="s">
        <v>366</v>
      </c>
      <c r="E2556">
        <v>201056</v>
      </c>
      <c r="H2556" t="s">
        <v>2089</v>
      </c>
      <c r="K2556">
        <v>0</v>
      </c>
      <c r="M2556">
        <v>0</v>
      </c>
      <c r="O2556">
        <v>0</v>
      </c>
    </row>
    <row r="2557" spans="3:17" x14ac:dyDescent="0.3">
      <c r="C2557" t="s">
        <v>1807</v>
      </c>
      <c r="D2557" t="s">
        <v>366</v>
      </c>
      <c r="E2557">
        <v>201057</v>
      </c>
      <c r="H2557" t="s">
        <v>2090</v>
      </c>
      <c r="K2557" s="37">
        <v>-1028454.37</v>
      </c>
      <c r="M2557" s="37">
        <v>-592919.84</v>
      </c>
      <c r="O2557" s="37">
        <v>-435534.53</v>
      </c>
      <c r="Q2557">
        <v>-73.5</v>
      </c>
    </row>
    <row r="2558" spans="3:17" x14ac:dyDescent="0.3">
      <c r="C2558" t="s">
        <v>1807</v>
      </c>
      <c r="D2558" t="s">
        <v>366</v>
      </c>
      <c r="E2558">
        <v>202001</v>
      </c>
      <c r="H2558" t="s">
        <v>960</v>
      </c>
      <c r="K2558">
        <v>0</v>
      </c>
      <c r="M2558">
        <v>0</v>
      </c>
      <c r="O2558">
        <v>0</v>
      </c>
    </row>
    <row r="2559" spans="3:17" x14ac:dyDescent="0.3">
      <c r="C2559" t="s">
        <v>1807</v>
      </c>
      <c r="D2559" t="s">
        <v>366</v>
      </c>
      <c r="E2559">
        <v>202002</v>
      </c>
      <c r="H2559" t="s">
        <v>960</v>
      </c>
      <c r="K2559">
        <v>0</v>
      </c>
      <c r="M2559">
        <v>0</v>
      </c>
      <c r="O2559">
        <v>0</v>
      </c>
    </row>
    <row r="2560" spans="3:17" x14ac:dyDescent="0.3">
      <c r="C2560" t="s">
        <v>1807</v>
      </c>
      <c r="D2560" t="s">
        <v>366</v>
      </c>
      <c r="E2560">
        <v>203000</v>
      </c>
      <c r="H2560" t="s">
        <v>2091</v>
      </c>
      <c r="K2560" s="37">
        <v>-9549497.0500000007</v>
      </c>
      <c r="M2560" s="37">
        <v>-7607781.2199999997</v>
      </c>
      <c r="O2560" s="37">
        <v>-1941715.83</v>
      </c>
      <c r="Q2560">
        <v>-25.5</v>
      </c>
    </row>
    <row r="2561" spans="3:17" x14ac:dyDescent="0.3">
      <c r="C2561" t="s">
        <v>1807</v>
      </c>
      <c r="D2561" t="s">
        <v>366</v>
      </c>
      <c r="E2561">
        <v>203001</v>
      </c>
      <c r="H2561" t="s">
        <v>2092</v>
      </c>
      <c r="K2561">
        <v>0</v>
      </c>
      <c r="M2561">
        <v>0</v>
      </c>
      <c r="O2561">
        <v>0</v>
      </c>
    </row>
    <row r="2562" spans="3:17" x14ac:dyDescent="0.3">
      <c r="C2562" t="s">
        <v>1807</v>
      </c>
      <c r="D2562" t="s">
        <v>366</v>
      </c>
      <c r="E2562">
        <v>203002</v>
      </c>
      <c r="H2562" t="s">
        <v>2093</v>
      </c>
      <c r="K2562">
        <v>0</v>
      </c>
      <c r="M2562">
        <v>0</v>
      </c>
      <c r="O2562">
        <v>0</v>
      </c>
    </row>
    <row r="2563" spans="3:17" x14ac:dyDescent="0.3">
      <c r="C2563" t="s">
        <v>1807</v>
      </c>
      <c r="D2563" t="s">
        <v>366</v>
      </c>
      <c r="E2563">
        <v>203003</v>
      </c>
      <c r="H2563" t="s">
        <v>2094</v>
      </c>
      <c r="K2563">
        <v>0</v>
      </c>
      <c r="M2563">
        <v>0</v>
      </c>
      <c r="O2563">
        <v>0</v>
      </c>
    </row>
    <row r="2564" spans="3:17" x14ac:dyDescent="0.3">
      <c r="C2564" t="s">
        <v>1807</v>
      </c>
      <c r="D2564" t="s">
        <v>366</v>
      </c>
      <c r="E2564">
        <v>203004</v>
      </c>
      <c r="H2564" t="s">
        <v>2095</v>
      </c>
      <c r="K2564">
        <v>0</v>
      </c>
      <c r="M2564">
        <v>0</v>
      </c>
      <c r="O2564">
        <v>0</v>
      </c>
    </row>
    <row r="2565" spans="3:17" x14ac:dyDescent="0.3">
      <c r="C2565" t="s">
        <v>1807</v>
      </c>
      <c r="D2565" t="s">
        <v>366</v>
      </c>
      <c r="E2565">
        <v>240003</v>
      </c>
      <c r="H2565" t="s">
        <v>2096</v>
      </c>
      <c r="K2565" s="37">
        <v>-3793465.56</v>
      </c>
      <c r="M2565" s="37">
        <v>-18185079.609999999</v>
      </c>
      <c r="O2565" s="37">
        <v>14391614.050000001</v>
      </c>
      <c r="Q2565">
        <v>79.099999999999994</v>
      </c>
    </row>
    <row r="2566" spans="3:17" x14ac:dyDescent="0.3">
      <c r="C2566" t="s">
        <v>1807</v>
      </c>
      <c r="D2566" t="s">
        <v>366</v>
      </c>
      <c r="E2566">
        <v>240007</v>
      </c>
      <c r="H2566" t="s">
        <v>2097</v>
      </c>
      <c r="K2566">
        <v>0</v>
      </c>
      <c r="M2566">
        <v>0</v>
      </c>
      <c r="O2566">
        <v>0</v>
      </c>
    </row>
    <row r="2567" spans="3:17" x14ac:dyDescent="0.3">
      <c r="C2567" t="s">
        <v>1807</v>
      </c>
      <c r="D2567" t="s">
        <v>366</v>
      </c>
      <c r="E2567">
        <v>240011</v>
      </c>
      <c r="H2567" t="s">
        <v>2098</v>
      </c>
      <c r="K2567">
        <v>0</v>
      </c>
      <c r="M2567">
        <v>0</v>
      </c>
      <c r="O2567">
        <v>0</v>
      </c>
    </row>
    <row r="2568" spans="3:17" x14ac:dyDescent="0.3">
      <c r="C2568" t="s">
        <v>1807</v>
      </c>
      <c r="D2568" t="s">
        <v>366</v>
      </c>
      <c r="E2568">
        <v>240019</v>
      </c>
      <c r="H2568" t="s">
        <v>2099</v>
      </c>
      <c r="K2568">
        <v>0</v>
      </c>
      <c r="M2568">
        <v>0</v>
      </c>
      <c r="O2568">
        <v>0</v>
      </c>
    </row>
    <row r="2569" spans="3:17" x14ac:dyDescent="0.3">
      <c r="C2569" t="s">
        <v>1807</v>
      </c>
      <c r="D2569" t="s">
        <v>366</v>
      </c>
      <c r="E2569">
        <v>240025</v>
      </c>
      <c r="H2569" t="s">
        <v>2100</v>
      </c>
      <c r="K2569">
        <v>0</v>
      </c>
      <c r="M2569">
        <v>0</v>
      </c>
      <c r="O2569">
        <v>0</v>
      </c>
    </row>
    <row r="2570" spans="3:17" x14ac:dyDescent="0.3">
      <c r="C2570" t="s">
        <v>1807</v>
      </c>
      <c r="D2570" t="s">
        <v>366</v>
      </c>
      <c r="E2570">
        <v>240031</v>
      </c>
      <c r="H2570" t="s">
        <v>2101</v>
      </c>
      <c r="K2570">
        <v>0</v>
      </c>
      <c r="M2570">
        <v>0</v>
      </c>
      <c r="O2570">
        <v>0</v>
      </c>
    </row>
    <row r="2571" spans="3:17" x14ac:dyDescent="0.3">
      <c r="C2571" t="s">
        <v>1807</v>
      </c>
      <c r="D2571" t="s">
        <v>366</v>
      </c>
      <c r="E2571">
        <v>240050</v>
      </c>
      <c r="H2571" t="s">
        <v>2102</v>
      </c>
      <c r="K2571">
        <v>0</v>
      </c>
      <c r="M2571">
        <v>0</v>
      </c>
      <c r="O2571">
        <v>0</v>
      </c>
    </row>
    <row r="2572" spans="3:17" x14ac:dyDescent="0.3">
      <c r="C2572" t="s">
        <v>1807</v>
      </c>
      <c r="D2572" t="s">
        <v>366</v>
      </c>
      <c r="E2572">
        <v>240051</v>
      </c>
      <c r="H2572" t="s">
        <v>2103</v>
      </c>
      <c r="K2572">
        <v>0</v>
      </c>
      <c r="M2572">
        <v>0</v>
      </c>
      <c r="O2572">
        <v>0</v>
      </c>
    </row>
    <row r="2573" spans="3:17" x14ac:dyDescent="0.3">
      <c r="C2573" t="s">
        <v>1807</v>
      </c>
      <c r="D2573" t="s">
        <v>366</v>
      </c>
      <c r="E2573">
        <v>240052</v>
      </c>
      <c r="H2573" t="s">
        <v>2104</v>
      </c>
      <c r="K2573">
        <v>0</v>
      </c>
      <c r="M2573">
        <v>0</v>
      </c>
      <c r="O2573">
        <v>0</v>
      </c>
    </row>
    <row r="2574" spans="3:17" x14ac:dyDescent="0.3">
      <c r="C2574" t="s">
        <v>1807</v>
      </c>
      <c r="D2574" t="s">
        <v>366</v>
      </c>
      <c r="E2574">
        <v>240053</v>
      </c>
      <c r="H2574" t="s">
        <v>2105</v>
      </c>
      <c r="K2574">
        <v>0</v>
      </c>
      <c r="M2574">
        <v>0</v>
      </c>
      <c r="O2574">
        <v>0</v>
      </c>
    </row>
    <row r="2575" spans="3:17" x14ac:dyDescent="0.3">
      <c r="C2575" t="s">
        <v>1807</v>
      </c>
      <c r="D2575" t="s">
        <v>366</v>
      </c>
      <c r="E2575">
        <v>240054</v>
      </c>
      <c r="H2575" t="s">
        <v>2106</v>
      </c>
      <c r="K2575">
        <v>0</v>
      </c>
      <c r="M2575">
        <v>0</v>
      </c>
      <c r="O2575">
        <v>0</v>
      </c>
    </row>
    <row r="2576" spans="3:17" x14ac:dyDescent="0.3">
      <c r="C2576" t="s">
        <v>1807</v>
      </c>
      <c r="D2576" t="s">
        <v>366</v>
      </c>
      <c r="E2576">
        <v>240055</v>
      </c>
      <c r="H2576" t="s">
        <v>2107</v>
      </c>
      <c r="K2576">
        <v>0</v>
      </c>
      <c r="M2576">
        <v>0</v>
      </c>
      <c r="O2576">
        <v>0</v>
      </c>
    </row>
    <row r="2577" spans="3:18" x14ac:dyDescent="0.3">
      <c r="C2577" t="s">
        <v>1807</v>
      </c>
      <c r="D2577" t="s">
        <v>366</v>
      </c>
      <c r="E2577">
        <v>240056</v>
      </c>
      <c r="H2577" t="s">
        <v>2108</v>
      </c>
      <c r="K2577">
        <v>0</v>
      </c>
      <c r="M2577">
        <v>0</v>
      </c>
      <c r="O2577">
        <v>0</v>
      </c>
    </row>
    <row r="2578" spans="3:18" x14ac:dyDescent="0.3">
      <c r="C2578" t="s">
        <v>1807</v>
      </c>
      <c r="D2578" t="s">
        <v>366</v>
      </c>
      <c r="E2578">
        <v>240057</v>
      </c>
      <c r="H2578" t="s">
        <v>2109</v>
      </c>
      <c r="K2578">
        <v>0</v>
      </c>
      <c r="M2578">
        <v>0</v>
      </c>
      <c r="O2578">
        <v>0</v>
      </c>
    </row>
    <row r="2579" spans="3:18" x14ac:dyDescent="0.3">
      <c r="C2579" t="s">
        <v>1807</v>
      </c>
      <c r="D2579" t="s">
        <v>366</v>
      </c>
      <c r="E2579">
        <v>240067</v>
      </c>
      <c r="H2579" t="s">
        <v>2110</v>
      </c>
      <c r="K2579">
        <v>0</v>
      </c>
      <c r="M2579">
        <v>0</v>
      </c>
      <c r="O2579">
        <v>0</v>
      </c>
    </row>
    <row r="2580" spans="3:18" x14ac:dyDescent="0.3">
      <c r="C2580" t="s">
        <v>1807</v>
      </c>
      <c r="D2580" t="s">
        <v>366</v>
      </c>
      <c r="E2580">
        <v>240068</v>
      </c>
      <c r="H2580" t="s">
        <v>2111</v>
      </c>
      <c r="K2580">
        <v>0</v>
      </c>
      <c r="M2580">
        <v>0</v>
      </c>
      <c r="O2580">
        <v>0</v>
      </c>
    </row>
    <row r="2581" spans="3:18" x14ac:dyDescent="0.3">
      <c r="C2581" t="s">
        <v>1807</v>
      </c>
      <c r="D2581" t="s">
        <v>366</v>
      </c>
      <c r="E2581">
        <v>240069</v>
      </c>
      <c r="H2581" t="s">
        <v>2112</v>
      </c>
      <c r="K2581">
        <v>0</v>
      </c>
      <c r="M2581">
        <v>0</v>
      </c>
      <c r="O2581">
        <v>0</v>
      </c>
    </row>
    <row r="2582" spans="3:18" x14ac:dyDescent="0.3">
      <c r="C2582" t="s">
        <v>1807</v>
      </c>
      <c r="D2582" t="s">
        <v>366</v>
      </c>
      <c r="E2582">
        <v>240070</v>
      </c>
      <c r="H2582" t="s">
        <v>2113</v>
      </c>
      <c r="K2582">
        <v>0</v>
      </c>
      <c r="M2582">
        <v>0</v>
      </c>
      <c r="O2582">
        <v>0</v>
      </c>
    </row>
    <row r="2583" spans="3:18" x14ac:dyDescent="0.3">
      <c r="C2583" t="s">
        <v>1807</v>
      </c>
      <c r="D2583" t="s">
        <v>366</v>
      </c>
      <c r="E2583">
        <v>240071</v>
      </c>
      <c r="H2583" t="s">
        <v>2114</v>
      </c>
      <c r="K2583">
        <v>0</v>
      </c>
      <c r="M2583">
        <v>0</v>
      </c>
      <c r="O2583">
        <v>0</v>
      </c>
    </row>
    <row r="2584" spans="3:18" x14ac:dyDescent="0.3">
      <c r="C2584" t="s">
        <v>1807</v>
      </c>
      <c r="D2584" t="s">
        <v>366</v>
      </c>
      <c r="E2584">
        <v>240072</v>
      </c>
      <c r="H2584" t="s">
        <v>2115</v>
      </c>
      <c r="K2584">
        <v>0</v>
      </c>
      <c r="M2584">
        <v>0</v>
      </c>
      <c r="O2584">
        <v>0</v>
      </c>
    </row>
    <row r="2585" spans="3:18" x14ac:dyDescent="0.3">
      <c r="C2585" t="s">
        <v>1807</v>
      </c>
      <c r="D2585" t="s">
        <v>366</v>
      </c>
      <c r="E2585">
        <v>2240003</v>
      </c>
      <c r="H2585" t="s">
        <v>995</v>
      </c>
      <c r="K2585">
        <v>0</v>
      </c>
      <c r="M2585">
        <v>0</v>
      </c>
      <c r="O2585">
        <v>0</v>
      </c>
    </row>
    <row r="2586" spans="3:18" x14ac:dyDescent="0.3">
      <c r="E2586" t="s">
        <v>998</v>
      </c>
      <c r="K2586" s="37">
        <v>-19611906.210000001</v>
      </c>
      <c r="M2586" s="37">
        <v>-31288573.670000002</v>
      </c>
      <c r="O2586" s="37">
        <v>11676667.460000001</v>
      </c>
      <c r="Q2586">
        <v>37.299999999999997</v>
      </c>
      <c r="R2586" t="s">
        <v>438</v>
      </c>
    </row>
    <row r="2587" spans="3:18" x14ac:dyDescent="0.3">
      <c r="C2587" t="s">
        <v>1807</v>
      </c>
      <c r="D2587" t="s">
        <v>366</v>
      </c>
      <c r="E2587">
        <v>204000</v>
      </c>
      <c r="H2587" t="s">
        <v>2116</v>
      </c>
      <c r="K2587" s="37">
        <v>-113781997.64</v>
      </c>
      <c r="M2587" s="37">
        <v>-113781997.64</v>
      </c>
      <c r="O2587">
        <v>0</v>
      </c>
    </row>
    <row r="2588" spans="3:18" x14ac:dyDescent="0.3">
      <c r="C2588" t="s">
        <v>1807</v>
      </c>
      <c r="D2588" t="s">
        <v>366</v>
      </c>
      <c r="E2588">
        <v>204003</v>
      </c>
      <c r="H2588" t="s">
        <v>2117</v>
      </c>
      <c r="K2588" s="37">
        <v>-2731909.48</v>
      </c>
      <c r="M2588" s="37">
        <v>-1382050.63</v>
      </c>
      <c r="O2588" s="37">
        <v>-1349858.85</v>
      </c>
      <c r="Q2588">
        <v>-97.7</v>
      </c>
    </row>
    <row r="2589" spans="3:18" x14ac:dyDescent="0.3">
      <c r="K2589" s="37">
        <v>-116513907.12</v>
      </c>
      <c r="M2589" s="37">
        <v>-115164048.27</v>
      </c>
      <c r="O2589" s="37">
        <v>-1349858.85</v>
      </c>
      <c r="Q2589">
        <v>-1.2</v>
      </c>
      <c r="R2589" t="s">
        <v>438</v>
      </c>
    </row>
    <row r="2590" spans="3:18" x14ac:dyDescent="0.3">
      <c r="C2590" t="s">
        <v>1807</v>
      </c>
      <c r="D2590" t="s">
        <v>366</v>
      </c>
      <c r="E2590">
        <v>210801</v>
      </c>
      <c r="H2590" t="s">
        <v>1010</v>
      </c>
      <c r="K2590" s="37">
        <v>-1129164144.9100001</v>
      </c>
      <c r="M2590" s="37">
        <v>-1135074677.9100001</v>
      </c>
      <c r="O2590" s="37">
        <v>5910533</v>
      </c>
      <c r="Q2590">
        <v>0.5</v>
      </c>
    </row>
    <row r="2591" spans="3:18" x14ac:dyDescent="0.3">
      <c r="C2591" t="s">
        <v>1807</v>
      </c>
      <c r="D2591" t="s">
        <v>366</v>
      </c>
      <c r="E2591">
        <v>210802</v>
      </c>
      <c r="H2591" t="s">
        <v>1011</v>
      </c>
      <c r="K2591">
        <v>0</v>
      </c>
      <c r="M2591">
        <v>0</v>
      </c>
      <c r="O2591">
        <v>0</v>
      </c>
    </row>
    <row r="2592" spans="3:18" x14ac:dyDescent="0.3">
      <c r="C2592" t="s">
        <v>1807</v>
      </c>
      <c r="D2592" t="s">
        <v>366</v>
      </c>
      <c r="E2592">
        <v>210804</v>
      </c>
      <c r="H2592" t="s">
        <v>1012</v>
      </c>
      <c r="K2592">
        <v>0</v>
      </c>
      <c r="M2592">
        <v>0</v>
      </c>
      <c r="O2592">
        <v>0</v>
      </c>
    </row>
    <row r="2593" spans="3:18" x14ac:dyDescent="0.3">
      <c r="C2593" t="s">
        <v>1807</v>
      </c>
      <c r="D2593" t="s">
        <v>366</v>
      </c>
      <c r="E2593">
        <v>210805</v>
      </c>
      <c r="H2593" t="s">
        <v>2118</v>
      </c>
      <c r="K2593">
        <v>0</v>
      </c>
      <c r="M2593">
        <v>0</v>
      </c>
      <c r="O2593">
        <v>0</v>
      </c>
    </row>
    <row r="2594" spans="3:18" x14ac:dyDescent="0.3">
      <c r="K2594" s="37">
        <v>-1129164144.9100001</v>
      </c>
      <c r="M2594" s="37">
        <v>-1135074677.9100001</v>
      </c>
      <c r="O2594" s="37">
        <v>5910533</v>
      </c>
      <c r="Q2594">
        <v>0.5</v>
      </c>
      <c r="R2594" t="s">
        <v>438</v>
      </c>
    </row>
    <row r="2595" spans="3:18" x14ac:dyDescent="0.3">
      <c r="C2595" t="s">
        <v>1807</v>
      </c>
      <c r="D2595" t="s">
        <v>366</v>
      </c>
      <c r="E2595">
        <v>210806</v>
      </c>
      <c r="H2595" t="s">
        <v>1014</v>
      </c>
      <c r="K2595" s="37">
        <v>-1626493.69</v>
      </c>
      <c r="M2595" s="37">
        <v>-969631.15</v>
      </c>
      <c r="O2595" s="37">
        <v>-656862.54</v>
      </c>
      <c r="Q2595">
        <v>-67.7</v>
      </c>
    </row>
    <row r="2596" spans="3:18" x14ac:dyDescent="0.3">
      <c r="C2596" t="s">
        <v>1807</v>
      </c>
      <c r="D2596" t="s">
        <v>366</v>
      </c>
      <c r="E2596">
        <v>210807</v>
      </c>
      <c r="H2596" t="s">
        <v>1015</v>
      </c>
      <c r="K2596">
        <v>0</v>
      </c>
      <c r="M2596">
        <v>0</v>
      </c>
      <c r="O2596">
        <v>0</v>
      </c>
    </row>
    <row r="2597" spans="3:18" x14ac:dyDescent="0.3">
      <c r="C2597" t="s">
        <v>1807</v>
      </c>
      <c r="D2597" t="s">
        <v>366</v>
      </c>
      <c r="E2597">
        <v>210808</v>
      </c>
      <c r="H2597" t="s">
        <v>1016</v>
      </c>
      <c r="K2597">
        <v>0</v>
      </c>
      <c r="M2597">
        <v>0</v>
      </c>
      <c r="O2597">
        <v>0</v>
      </c>
    </row>
    <row r="2598" spans="3:18" x14ac:dyDescent="0.3">
      <c r="E2598" t="s">
        <v>1017</v>
      </c>
      <c r="K2598" s="37">
        <v>-1626493.69</v>
      </c>
      <c r="M2598" s="37">
        <v>-969631.15</v>
      </c>
      <c r="O2598" s="37">
        <v>-656862.54</v>
      </c>
      <c r="Q2598">
        <v>-67.7</v>
      </c>
      <c r="R2598" t="s">
        <v>438</v>
      </c>
    </row>
    <row r="2599" spans="3:18" x14ac:dyDescent="0.3">
      <c r="C2599" t="s">
        <v>1807</v>
      </c>
      <c r="D2599" t="s">
        <v>366</v>
      </c>
      <c r="E2599">
        <v>210700</v>
      </c>
      <c r="H2599" t="s">
        <v>1018</v>
      </c>
      <c r="K2599">
        <v>0</v>
      </c>
      <c r="M2599">
        <v>0</v>
      </c>
      <c r="O2599">
        <v>0</v>
      </c>
    </row>
    <row r="2600" spans="3:18" x14ac:dyDescent="0.3">
      <c r="C2600" t="s">
        <v>1807</v>
      </c>
      <c r="D2600" t="s">
        <v>366</v>
      </c>
      <c r="E2600">
        <v>210701</v>
      </c>
      <c r="H2600" t="s">
        <v>1018</v>
      </c>
      <c r="K2600">
        <v>0</v>
      </c>
      <c r="M2600">
        <v>0</v>
      </c>
      <c r="O2600">
        <v>0</v>
      </c>
    </row>
    <row r="2601" spans="3:18" x14ac:dyDescent="0.3">
      <c r="E2601" t="s">
        <v>1019</v>
      </c>
      <c r="K2601">
        <v>0</v>
      </c>
      <c r="M2601">
        <v>0</v>
      </c>
      <c r="O2601">
        <v>0</v>
      </c>
      <c r="R2601" t="s">
        <v>438</v>
      </c>
    </row>
    <row r="2602" spans="3:18" x14ac:dyDescent="0.3">
      <c r="C2602" t="s">
        <v>1807</v>
      </c>
      <c r="D2602" t="s">
        <v>366</v>
      </c>
      <c r="E2602">
        <v>210600</v>
      </c>
      <c r="H2602" t="s">
        <v>1020</v>
      </c>
      <c r="K2602">
        <v>0</v>
      </c>
      <c r="M2602">
        <v>0</v>
      </c>
      <c r="O2602">
        <v>0</v>
      </c>
    </row>
    <row r="2603" spans="3:18" x14ac:dyDescent="0.3">
      <c r="C2603" t="s">
        <v>1807</v>
      </c>
      <c r="D2603" t="s">
        <v>366</v>
      </c>
      <c r="E2603">
        <v>210601</v>
      </c>
      <c r="H2603" t="s">
        <v>1021</v>
      </c>
      <c r="K2603">
        <v>0</v>
      </c>
      <c r="M2603">
        <v>0</v>
      </c>
      <c r="O2603">
        <v>0</v>
      </c>
    </row>
    <row r="2604" spans="3:18" x14ac:dyDescent="0.3">
      <c r="C2604" t="s">
        <v>1807</v>
      </c>
      <c r="D2604" t="s">
        <v>366</v>
      </c>
      <c r="E2604">
        <v>210602</v>
      </c>
      <c r="H2604" t="s">
        <v>1023</v>
      </c>
      <c r="K2604">
        <v>0</v>
      </c>
      <c r="M2604">
        <v>0</v>
      </c>
      <c r="O2604">
        <v>0</v>
      </c>
    </row>
    <row r="2605" spans="3:18" x14ac:dyDescent="0.3">
      <c r="C2605" t="s">
        <v>1807</v>
      </c>
      <c r="D2605" t="s">
        <v>366</v>
      </c>
      <c r="E2605">
        <v>210603</v>
      </c>
      <c r="H2605" t="s">
        <v>1024</v>
      </c>
      <c r="K2605" s="37">
        <v>-65395818.159999996</v>
      </c>
      <c r="M2605" s="37">
        <v>-64977811.869999997</v>
      </c>
      <c r="O2605" s="37">
        <v>-418006.29</v>
      </c>
      <c r="Q2605">
        <v>-0.6</v>
      </c>
    </row>
    <row r="2606" spans="3:18" x14ac:dyDescent="0.3">
      <c r="C2606" t="s">
        <v>1807</v>
      </c>
      <c r="D2606" t="s">
        <v>366</v>
      </c>
      <c r="E2606">
        <v>210604</v>
      </c>
      <c r="H2606" t="s">
        <v>1025</v>
      </c>
      <c r="K2606" s="37">
        <v>-81580.009999999995</v>
      </c>
      <c r="M2606" s="37">
        <v>-83963.93</v>
      </c>
      <c r="O2606" s="37">
        <v>2383.92</v>
      </c>
      <c r="Q2606">
        <v>2.8</v>
      </c>
    </row>
    <row r="2607" spans="3:18" x14ac:dyDescent="0.3">
      <c r="E2607" t="s">
        <v>1026</v>
      </c>
      <c r="K2607" s="37">
        <v>-65477398.170000002</v>
      </c>
      <c r="M2607" s="37">
        <v>-65061775.799999997</v>
      </c>
      <c r="O2607" s="37">
        <v>-415622.37</v>
      </c>
      <c r="Q2607">
        <v>-0.6</v>
      </c>
      <c r="R2607" t="s">
        <v>438</v>
      </c>
    </row>
    <row r="2608" spans="3:18" x14ac:dyDescent="0.3">
      <c r="C2608" t="s">
        <v>1807</v>
      </c>
      <c r="D2608" t="s">
        <v>366</v>
      </c>
      <c r="E2608">
        <v>140600</v>
      </c>
      <c r="H2608" t="s">
        <v>1027</v>
      </c>
      <c r="K2608" s="37">
        <v>95793364.540000007</v>
      </c>
      <c r="M2608" s="37">
        <v>95793364.540000007</v>
      </c>
      <c r="O2608">
        <v>0</v>
      </c>
    </row>
    <row r="2609" spans="3:18" x14ac:dyDescent="0.3">
      <c r="C2609" t="s">
        <v>1807</v>
      </c>
      <c r="D2609" t="s">
        <v>366</v>
      </c>
      <c r="E2609">
        <v>140601</v>
      </c>
      <c r="H2609" t="s">
        <v>1028</v>
      </c>
      <c r="K2609" s="37">
        <v>205707843.56999999</v>
      </c>
      <c r="M2609" s="37">
        <v>205707843.56999999</v>
      </c>
      <c r="O2609">
        <v>0</v>
      </c>
    </row>
    <row r="2610" spans="3:18" x14ac:dyDescent="0.3">
      <c r="C2610" t="s">
        <v>1807</v>
      </c>
      <c r="D2610" t="s">
        <v>366</v>
      </c>
      <c r="E2610">
        <v>210410</v>
      </c>
      <c r="H2610" t="s">
        <v>1029</v>
      </c>
      <c r="K2610" s="37">
        <v>-301501208.11000001</v>
      </c>
      <c r="M2610" s="37">
        <v>-301501208.11000001</v>
      </c>
      <c r="O2610">
        <v>0</v>
      </c>
    </row>
    <row r="2611" spans="3:18" x14ac:dyDescent="0.3">
      <c r="C2611" t="s">
        <v>1807</v>
      </c>
      <c r="D2611" t="s">
        <v>366</v>
      </c>
      <c r="E2611">
        <v>210420</v>
      </c>
      <c r="H2611" t="s">
        <v>1030</v>
      </c>
      <c r="K2611">
        <v>0</v>
      </c>
      <c r="M2611">
        <v>0</v>
      </c>
      <c r="O2611">
        <v>0</v>
      </c>
    </row>
    <row r="2612" spans="3:18" x14ac:dyDescent="0.3">
      <c r="C2612" t="s">
        <v>1807</v>
      </c>
      <c r="D2612" t="s">
        <v>366</v>
      </c>
      <c r="E2612">
        <v>210421</v>
      </c>
      <c r="H2612" t="s">
        <v>1031</v>
      </c>
      <c r="K2612">
        <v>0</v>
      </c>
      <c r="M2612">
        <v>0</v>
      </c>
      <c r="O2612">
        <v>0</v>
      </c>
    </row>
    <row r="2613" spans="3:18" x14ac:dyDescent="0.3">
      <c r="E2613" t="s">
        <v>1033</v>
      </c>
      <c r="K2613">
        <v>0</v>
      </c>
      <c r="M2613">
        <v>0</v>
      </c>
      <c r="O2613">
        <v>0</v>
      </c>
      <c r="R2613" t="s">
        <v>438</v>
      </c>
    </row>
    <row r="2614" spans="3:18" x14ac:dyDescent="0.3">
      <c r="C2614" t="s">
        <v>1807</v>
      </c>
      <c r="D2614" t="s">
        <v>366</v>
      </c>
      <c r="E2614">
        <v>210400</v>
      </c>
      <c r="H2614" t="s">
        <v>1034</v>
      </c>
      <c r="K2614" s="37">
        <v>-17264149.329999998</v>
      </c>
      <c r="M2614" s="37">
        <v>-17244611.66</v>
      </c>
      <c r="O2614" s="37">
        <v>-19537.669999999998</v>
      </c>
      <c r="Q2614">
        <v>-0.1</v>
      </c>
    </row>
    <row r="2615" spans="3:18" x14ac:dyDescent="0.3">
      <c r="E2615" t="s">
        <v>1036</v>
      </c>
      <c r="K2615" s="37">
        <v>-17264149.329999998</v>
      </c>
      <c r="M2615" s="37">
        <v>-17244611.66</v>
      </c>
      <c r="O2615" s="37">
        <v>-19537.669999999998</v>
      </c>
      <c r="Q2615">
        <v>-0.1</v>
      </c>
      <c r="R2615" t="s">
        <v>438</v>
      </c>
    </row>
    <row r="2616" spans="3:18" x14ac:dyDescent="0.3">
      <c r="C2616" t="s">
        <v>1807</v>
      </c>
      <c r="D2616" t="s">
        <v>366</v>
      </c>
      <c r="E2616">
        <v>210500</v>
      </c>
      <c r="H2616" t="s">
        <v>1037</v>
      </c>
      <c r="K2616">
        <v>0</v>
      </c>
      <c r="M2616">
        <v>0</v>
      </c>
      <c r="O2616">
        <v>0</v>
      </c>
    </row>
    <row r="2617" spans="3:18" x14ac:dyDescent="0.3">
      <c r="C2617" t="s">
        <v>1807</v>
      </c>
      <c r="D2617" t="s">
        <v>366</v>
      </c>
      <c r="E2617">
        <v>210501</v>
      </c>
      <c r="H2617" t="s">
        <v>1037</v>
      </c>
      <c r="K2617" s="37">
        <v>-20411088.670000002</v>
      </c>
      <c r="M2617" s="37">
        <v>-20575469.460000001</v>
      </c>
      <c r="O2617" s="37">
        <v>164380.79</v>
      </c>
      <c r="Q2617">
        <v>0.8</v>
      </c>
    </row>
    <row r="2618" spans="3:18" x14ac:dyDescent="0.3">
      <c r="E2618" t="s">
        <v>1038</v>
      </c>
      <c r="K2618" s="37">
        <v>-20411088.670000002</v>
      </c>
      <c r="M2618" s="37">
        <v>-20575469.460000001</v>
      </c>
      <c r="O2618" s="37">
        <v>164380.79</v>
      </c>
      <c r="Q2618">
        <v>0.8</v>
      </c>
      <c r="R2618" t="s">
        <v>438</v>
      </c>
    </row>
    <row r="2619" spans="3:18" x14ac:dyDescent="0.3">
      <c r="C2619" t="s">
        <v>1807</v>
      </c>
      <c r="D2619" t="s">
        <v>366</v>
      </c>
      <c r="E2619">
        <v>210803</v>
      </c>
      <c r="H2619" t="s">
        <v>2119</v>
      </c>
      <c r="K2619">
        <v>0</v>
      </c>
      <c r="M2619">
        <v>0</v>
      </c>
      <c r="O2619">
        <v>0</v>
      </c>
    </row>
    <row r="2620" spans="3:18" x14ac:dyDescent="0.3">
      <c r="C2620" t="s">
        <v>1807</v>
      </c>
      <c r="D2620" t="s">
        <v>366</v>
      </c>
      <c r="E2620">
        <v>210809</v>
      </c>
      <c r="H2620" t="s">
        <v>1040</v>
      </c>
      <c r="K2620">
        <v>0</v>
      </c>
      <c r="M2620">
        <v>0</v>
      </c>
      <c r="O2620">
        <v>0</v>
      </c>
    </row>
    <row r="2621" spans="3:18" x14ac:dyDescent="0.3">
      <c r="C2621" t="s">
        <v>1807</v>
      </c>
      <c r="D2621" t="s">
        <v>366</v>
      </c>
      <c r="E2621">
        <v>210810</v>
      </c>
      <c r="H2621" t="s">
        <v>1041</v>
      </c>
      <c r="K2621">
        <v>0</v>
      </c>
      <c r="M2621">
        <v>0</v>
      </c>
      <c r="O2621">
        <v>0</v>
      </c>
    </row>
    <row r="2622" spans="3:18" x14ac:dyDescent="0.3">
      <c r="C2622" t="s">
        <v>1807</v>
      </c>
      <c r="D2622" t="s">
        <v>366</v>
      </c>
      <c r="E2622">
        <v>210811</v>
      </c>
      <c r="H2622" t="s">
        <v>1042</v>
      </c>
      <c r="K2622">
        <v>0</v>
      </c>
      <c r="M2622">
        <v>0</v>
      </c>
      <c r="O2622">
        <v>0</v>
      </c>
    </row>
    <row r="2623" spans="3:18" x14ac:dyDescent="0.3">
      <c r="E2623" t="s">
        <v>1043</v>
      </c>
      <c r="K2623">
        <v>0</v>
      </c>
      <c r="M2623">
        <v>0</v>
      </c>
      <c r="O2623">
        <v>0</v>
      </c>
      <c r="R2623" t="s">
        <v>438</v>
      </c>
    </row>
    <row r="2624" spans="3:18" x14ac:dyDescent="0.3">
      <c r="C2624" t="s">
        <v>1807</v>
      </c>
      <c r="D2624" t="s">
        <v>366</v>
      </c>
      <c r="E2624">
        <v>200820</v>
      </c>
      <c r="H2624" t="s">
        <v>1044</v>
      </c>
      <c r="K2624" s="37">
        <v>-1845013.47</v>
      </c>
      <c r="M2624" s="37">
        <v>-1988221.46</v>
      </c>
      <c r="O2624" s="37">
        <v>143207.99</v>
      </c>
      <c r="Q2624">
        <v>7.2</v>
      </c>
    </row>
    <row r="2625" spans="3:18" x14ac:dyDescent="0.3">
      <c r="C2625" t="s">
        <v>1807</v>
      </c>
      <c r="D2625" t="s">
        <v>366</v>
      </c>
      <c r="E2625">
        <v>200822</v>
      </c>
      <c r="H2625" t="s">
        <v>2120</v>
      </c>
      <c r="K2625" s="37">
        <v>1244417.1100000001</v>
      </c>
      <c r="M2625" s="37">
        <v>1343890.66</v>
      </c>
      <c r="O2625" s="37">
        <v>-99473.55</v>
      </c>
      <c r="Q2625">
        <v>-7.4</v>
      </c>
    </row>
    <row r="2626" spans="3:18" x14ac:dyDescent="0.3">
      <c r="E2626" t="s">
        <v>1045</v>
      </c>
      <c r="K2626" s="37">
        <v>-600596.36</v>
      </c>
      <c r="M2626" s="37">
        <v>-644330.80000000005</v>
      </c>
      <c r="O2626" s="37">
        <v>43734.44</v>
      </c>
      <c r="Q2626">
        <v>6.8</v>
      </c>
      <c r="R2626" t="s">
        <v>438</v>
      </c>
    </row>
    <row r="2627" spans="3:18" x14ac:dyDescent="0.3">
      <c r="C2627" t="s">
        <v>1807</v>
      </c>
      <c r="D2627" t="s">
        <v>366</v>
      </c>
      <c r="E2627">
        <v>200810</v>
      </c>
      <c r="H2627" t="s">
        <v>1046</v>
      </c>
      <c r="K2627">
        <v>0</v>
      </c>
      <c r="M2627">
        <v>0</v>
      </c>
      <c r="O2627">
        <v>0</v>
      </c>
    </row>
    <row r="2628" spans="3:18" x14ac:dyDescent="0.3">
      <c r="C2628" t="s">
        <v>1807</v>
      </c>
      <c r="D2628" t="s">
        <v>366</v>
      </c>
      <c r="E2628">
        <v>200811</v>
      </c>
      <c r="H2628" t="s">
        <v>2121</v>
      </c>
      <c r="K2628">
        <v>0</v>
      </c>
      <c r="M2628">
        <v>0</v>
      </c>
      <c r="O2628">
        <v>0</v>
      </c>
    </row>
    <row r="2629" spans="3:18" x14ac:dyDescent="0.3">
      <c r="C2629" t="s">
        <v>1807</v>
      </c>
      <c r="D2629" t="s">
        <v>366</v>
      </c>
      <c r="E2629">
        <v>200812</v>
      </c>
      <c r="H2629" t="s">
        <v>2122</v>
      </c>
      <c r="K2629" s="37">
        <v>-1366996.88</v>
      </c>
      <c r="M2629" s="37">
        <v>-1486076.33</v>
      </c>
      <c r="O2629" s="37">
        <v>119079.45</v>
      </c>
      <c r="Q2629">
        <v>8</v>
      </c>
    </row>
    <row r="2630" spans="3:18" x14ac:dyDescent="0.3">
      <c r="E2630" t="s">
        <v>1047</v>
      </c>
      <c r="K2630" s="37">
        <v>-1366996.88</v>
      </c>
      <c r="M2630" s="37">
        <v>-1486076.33</v>
      </c>
      <c r="O2630" s="37">
        <v>119079.45</v>
      </c>
      <c r="Q2630">
        <v>8</v>
      </c>
      <c r="R2630" t="s">
        <v>438</v>
      </c>
    </row>
    <row r="2631" spans="3:18" x14ac:dyDescent="0.3">
      <c r="C2631" t="s">
        <v>1807</v>
      </c>
      <c r="D2631" t="s">
        <v>366</v>
      </c>
      <c r="E2631">
        <v>200821</v>
      </c>
      <c r="H2631" t="s">
        <v>2123</v>
      </c>
      <c r="K2631" s="37">
        <v>-1298402.8999999999</v>
      </c>
      <c r="M2631" s="37">
        <v>-1298402.8999999999</v>
      </c>
      <c r="O2631">
        <v>0</v>
      </c>
    </row>
    <row r="2632" spans="3:18" x14ac:dyDescent="0.3">
      <c r="K2632" s="37">
        <v>-1298402.8999999999</v>
      </c>
      <c r="M2632" s="37">
        <v>-1298402.8999999999</v>
      </c>
      <c r="O2632">
        <v>0</v>
      </c>
      <c r="R2632" t="s">
        <v>438</v>
      </c>
    </row>
    <row r="2633" spans="3:18" x14ac:dyDescent="0.3">
      <c r="C2633" t="s">
        <v>1807</v>
      </c>
      <c r="D2633" t="s">
        <v>366</v>
      </c>
      <c r="E2633">
        <v>200001</v>
      </c>
      <c r="H2633" t="s">
        <v>1048</v>
      </c>
      <c r="K2633" s="37">
        <v>-5891131.3300000001</v>
      </c>
      <c r="M2633" s="37">
        <v>-5761829.6399999997</v>
      </c>
      <c r="O2633" s="37">
        <v>-129301.69</v>
      </c>
      <c r="Q2633">
        <v>-2.2000000000000002</v>
      </c>
    </row>
    <row r="2634" spans="3:18" x14ac:dyDescent="0.3">
      <c r="C2634" t="s">
        <v>1807</v>
      </c>
      <c r="D2634" t="s">
        <v>366</v>
      </c>
      <c r="E2634">
        <v>200003</v>
      </c>
      <c r="H2634" t="s">
        <v>1049</v>
      </c>
      <c r="K2634" s="37">
        <v>-2737.83</v>
      </c>
      <c r="M2634" s="37">
        <v>-2737.83</v>
      </c>
      <c r="O2634">
        <v>0</v>
      </c>
    </row>
    <row r="2635" spans="3:18" x14ac:dyDescent="0.3">
      <c r="C2635" t="s">
        <v>1807</v>
      </c>
      <c r="D2635" t="s">
        <v>366</v>
      </c>
      <c r="E2635">
        <v>200005</v>
      </c>
      <c r="H2635" t="s">
        <v>1050</v>
      </c>
      <c r="K2635">
        <v>0</v>
      </c>
      <c r="M2635">
        <v>0</v>
      </c>
      <c r="O2635">
        <v>0</v>
      </c>
    </row>
    <row r="2636" spans="3:18" x14ac:dyDescent="0.3">
      <c r="C2636" t="s">
        <v>1807</v>
      </c>
      <c r="D2636" t="s">
        <v>366</v>
      </c>
      <c r="E2636">
        <v>200100</v>
      </c>
      <c r="H2636" t="s">
        <v>1051</v>
      </c>
      <c r="K2636" s="37">
        <v>-626560.39</v>
      </c>
      <c r="M2636" s="37">
        <v>-632483.6</v>
      </c>
      <c r="O2636" s="37">
        <v>5923.21</v>
      </c>
      <c r="Q2636">
        <v>0.9</v>
      </c>
    </row>
    <row r="2637" spans="3:18" x14ac:dyDescent="0.3">
      <c r="C2637" t="s">
        <v>1807</v>
      </c>
      <c r="D2637" t="s">
        <v>366</v>
      </c>
      <c r="E2637">
        <v>200101</v>
      </c>
      <c r="H2637" t="s">
        <v>1052</v>
      </c>
      <c r="K2637">
        <v>0</v>
      </c>
      <c r="M2637">
        <v>0</v>
      </c>
      <c r="O2637">
        <v>0</v>
      </c>
    </row>
    <row r="2638" spans="3:18" x14ac:dyDescent="0.3">
      <c r="C2638" t="s">
        <v>1807</v>
      </c>
      <c r="D2638" t="s">
        <v>366</v>
      </c>
      <c r="E2638">
        <v>200102</v>
      </c>
      <c r="H2638" t="s">
        <v>1053</v>
      </c>
      <c r="K2638">
        <v>0</v>
      </c>
      <c r="M2638">
        <v>0</v>
      </c>
      <c r="O2638">
        <v>0</v>
      </c>
    </row>
    <row r="2639" spans="3:18" x14ac:dyDescent="0.3">
      <c r="C2639" t="s">
        <v>1807</v>
      </c>
      <c r="D2639" t="s">
        <v>366</v>
      </c>
      <c r="E2639">
        <v>200103</v>
      </c>
      <c r="H2639" t="s">
        <v>1054</v>
      </c>
      <c r="K2639">
        <v>0</v>
      </c>
      <c r="M2639">
        <v>0</v>
      </c>
      <c r="O2639">
        <v>0</v>
      </c>
    </row>
    <row r="2640" spans="3:18" x14ac:dyDescent="0.3">
      <c r="C2640" t="s">
        <v>1807</v>
      </c>
      <c r="D2640" t="s">
        <v>366</v>
      </c>
      <c r="E2640">
        <v>200150</v>
      </c>
      <c r="H2640" t="s">
        <v>1055</v>
      </c>
      <c r="K2640">
        <v>0</v>
      </c>
      <c r="M2640">
        <v>0</v>
      </c>
      <c r="O2640">
        <v>0</v>
      </c>
    </row>
    <row r="2641" spans="3:17" x14ac:dyDescent="0.3">
      <c r="C2641" t="s">
        <v>1807</v>
      </c>
      <c r="D2641" t="s">
        <v>366</v>
      </c>
      <c r="E2641">
        <v>200151</v>
      </c>
      <c r="H2641" t="s">
        <v>1056</v>
      </c>
      <c r="K2641">
        <v>0</v>
      </c>
      <c r="M2641">
        <v>0</v>
      </c>
      <c r="O2641">
        <v>0</v>
      </c>
    </row>
    <row r="2642" spans="3:17" x14ac:dyDescent="0.3">
      <c r="C2642" t="s">
        <v>1807</v>
      </c>
      <c r="D2642" t="s">
        <v>366</v>
      </c>
      <c r="E2642">
        <v>200152</v>
      </c>
      <c r="H2642" t="s">
        <v>1057</v>
      </c>
      <c r="K2642">
        <v>0</v>
      </c>
      <c r="M2642">
        <v>0</v>
      </c>
      <c r="O2642">
        <v>0</v>
      </c>
    </row>
    <row r="2643" spans="3:17" x14ac:dyDescent="0.3">
      <c r="C2643" t="s">
        <v>1807</v>
      </c>
      <c r="D2643" t="s">
        <v>366</v>
      </c>
      <c r="E2643">
        <v>200153</v>
      </c>
      <c r="H2643" t="s">
        <v>1058</v>
      </c>
      <c r="K2643">
        <v>0</v>
      </c>
      <c r="M2643">
        <v>0</v>
      </c>
      <c r="O2643">
        <v>0</v>
      </c>
    </row>
    <row r="2644" spans="3:17" x14ac:dyDescent="0.3">
      <c r="C2644" t="s">
        <v>1807</v>
      </c>
      <c r="D2644" t="s">
        <v>366</v>
      </c>
      <c r="E2644">
        <v>200154</v>
      </c>
      <c r="H2644" t="s">
        <v>1059</v>
      </c>
      <c r="K2644">
        <v>0</v>
      </c>
      <c r="M2644">
        <v>0</v>
      </c>
      <c r="O2644">
        <v>0</v>
      </c>
    </row>
    <row r="2645" spans="3:17" x14ac:dyDescent="0.3">
      <c r="C2645" t="s">
        <v>1807</v>
      </c>
      <c r="D2645" t="s">
        <v>366</v>
      </c>
      <c r="E2645">
        <v>200155</v>
      </c>
      <c r="H2645" t="s">
        <v>1060</v>
      </c>
      <c r="K2645">
        <v>0</v>
      </c>
      <c r="M2645">
        <v>0</v>
      </c>
      <c r="O2645">
        <v>0</v>
      </c>
    </row>
    <row r="2646" spans="3:17" x14ac:dyDescent="0.3">
      <c r="C2646" t="s">
        <v>1807</v>
      </c>
      <c r="D2646" t="s">
        <v>366</v>
      </c>
      <c r="E2646">
        <v>200156</v>
      </c>
      <c r="H2646" t="s">
        <v>1061</v>
      </c>
      <c r="K2646">
        <v>0</v>
      </c>
      <c r="M2646">
        <v>0</v>
      </c>
      <c r="O2646">
        <v>0</v>
      </c>
    </row>
    <row r="2647" spans="3:17" x14ac:dyDescent="0.3">
      <c r="C2647" t="s">
        <v>1807</v>
      </c>
      <c r="D2647" t="s">
        <v>366</v>
      </c>
      <c r="E2647">
        <v>200157</v>
      </c>
      <c r="H2647" t="s">
        <v>1062</v>
      </c>
      <c r="K2647">
        <v>0</v>
      </c>
      <c r="M2647">
        <v>0</v>
      </c>
      <c r="O2647">
        <v>0</v>
      </c>
    </row>
    <row r="2648" spans="3:17" x14ac:dyDescent="0.3">
      <c r="C2648" t="s">
        <v>1807</v>
      </c>
      <c r="D2648" t="s">
        <v>366</v>
      </c>
      <c r="E2648">
        <v>200158</v>
      </c>
      <c r="H2648" t="s">
        <v>1063</v>
      </c>
      <c r="K2648">
        <v>0</v>
      </c>
      <c r="M2648">
        <v>0</v>
      </c>
      <c r="O2648">
        <v>0</v>
      </c>
    </row>
    <row r="2649" spans="3:17" x14ac:dyDescent="0.3">
      <c r="C2649" t="s">
        <v>1807</v>
      </c>
      <c r="D2649" t="s">
        <v>366</v>
      </c>
      <c r="E2649">
        <v>200159</v>
      </c>
      <c r="H2649" t="s">
        <v>1064</v>
      </c>
      <c r="K2649">
        <v>0</v>
      </c>
      <c r="M2649">
        <v>0</v>
      </c>
      <c r="O2649">
        <v>0</v>
      </c>
    </row>
    <row r="2650" spans="3:17" x14ac:dyDescent="0.3">
      <c r="C2650" t="s">
        <v>1807</v>
      </c>
      <c r="D2650" t="s">
        <v>366</v>
      </c>
      <c r="E2650">
        <v>200160</v>
      </c>
      <c r="H2650" t="s">
        <v>1065</v>
      </c>
      <c r="K2650">
        <v>0</v>
      </c>
      <c r="M2650">
        <v>0</v>
      </c>
      <c r="O2650">
        <v>0</v>
      </c>
    </row>
    <row r="2651" spans="3:17" x14ac:dyDescent="0.3">
      <c r="C2651" t="s">
        <v>1807</v>
      </c>
      <c r="D2651" t="s">
        <v>366</v>
      </c>
      <c r="E2651">
        <v>200161</v>
      </c>
      <c r="H2651" t="s">
        <v>1065</v>
      </c>
      <c r="K2651">
        <v>0</v>
      </c>
      <c r="M2651">
        <v>0</v>
      </c>
      <c r="O2651">
        <v>0</v>
      </c>
    </row>
    <row r="2652" spans="3:17" x14ac:dyDescent="0.3">
      <c r="C2652" t="s">
        <v>1807</v>
      </c>
      <c r="D2652" t="s">
        <v>366</v>
      </c>
      <c r="E2652">
        <v>200162</v>
      </c>
      <c r="H2652" t="s">
        <v>1066</v>
      </c>
      <c r="K2652">
        <v>0</v>
      </c>
      <c r="M2652">
        <v>0</v>
      </c>
      <c r="O2652">
        <v>0</v>
      </c>
    </row>
    <row r="2653" spans="3:17" x14ac:dyDescent="0.3">
      <c r="C2653" t="s">
        <v>1807</v>
      </c>
      <c r="D2653" t="s">
        <v>366</v>
      </c>
      <c r="E2653">
        <v>200170</v>
      </c>
      <c r="H2653" t="s">
        <v>1055</v>
      </c>
      <c r="K2653" s="37">
        <v>-46657037.289999999</v>
      </c>
      <c r="M2653" s="37">
        <v>-47013758.390000001</v>
      </c>
      <c r="O2653" s="37">
        <v>356721.1</v>
      </c>
      <c r="Q2653">
        <v>0.8</v>
      </c>
    </row>
    <row r="2654" spans="3:17" x14ac:dyDescent="0.3">
      <c r="C2654" t="s">
        <v>1807</v>
      </c>
      <c r="D2654" t="s">
        <v>366</v>
      </c>
      <c r="E2654">
        <v>200171</v>
      </c>
      <c r="H2654" t="s">
        <v>1056</v>
      </c>
      <c r="K2654" s="37">
        <v>-3424582.18</v>
      </c>
      <c r="M2654" s="37">
        <v>-3391267.41</v>
      </c>
      <c r="O2654" s="37">
        <v>-33314.769999999997</v>
      </c>
      <c r="Q2654">
        <v>-1</v>
      </c>
    </row>
    <row r="2655" spans="3:17" x14ac:dyDescent="0.3">
      <c r="C2655" t="s">
        <v>1807</v>
      </c>
      <c r="D2655" t="s">
        <v>366</v>
      </c>
      <c r="E2655">
        <v>200172</v>
      </c>
      <c r="H2655" t="s">
        <v>1057</v>
      </c>
      <c r="K2655" s="37">
        <v>-1158248.81</v>
      </c>
      <c r="M2655" s="37">
        <v>-1158248.81</v>
      </c>
      <c r="O2655">
        <v>0</v>
      </c>
    </row>
    <row r="2656" spans="3:17" x14ac:dyDescent="0.3">
      <c r="C2656" t="s">
        <v>1807</v>
      </c>
      <c r="D2656" t="s">
        <v>366</v>
      </c>
      <c r="E2656">
        <v>200173</v>
      </c>
      <c r="H2656" t="s">
        <v>1058</v>
      </c>
      <c r="K2656">
        <v>0</v>
      </c>
      <c r="M2656">
        <v>0</v>
      </c>
      <c r="O2656">
        <v>0</v>
      </c>
    </row>
    <row r="2657" spans="3:17" x14ac:dyDescent="0.3">
      <c r="C2657" t="s">
        <v>1807</v>
      </c>
      <c r="D2657" t="s">
        <v>366</v>
      </c>
      <c r="E2657">
        <v>200174</v>
      </c>
      <c r="H2657" t="s">
        <v>1067</v>
      </c>
      <c r="K2657" s="37">
        <v>48583444.600000001</v>
      </c>
      <c r="M2657" s="37">
        <v>49015938.189999998</v>
      </c>
      <c r="O2657" s="37">
        <v>-432493.59</v>
      </c>
      <c r="Q2657">
        <v>-0.9</v>
      </c>
    </row>
    <row r="2658" spans="3:17" x14ac:dyDescent="0.3">
      <c r="C2658" t="s">
        <v>1807</v>
      </c>
      <c r="D2658" t="s">
        <v>366</v>
      </c>
      <c r="E2658">
        <v>200175</v>
      </c>
      <c r="H2658" t="s">
        <v>1060</v>
      </c>
      <c r="K2658">
        <v>0</v>
      </c>
      <c r="M2658">
        <v>0</v>
      </c>
      <c r="O2658">
        <v>0</v>
      </c>
    </row>
    <row r="2659" spans="3:17" x14ac:dyDescent="0.3">
      <c r="C2659" t="s">
        <v>1807</v>
      </c>
      <c r="D2659" t="s">
        <v>366</v>
      </c>
      <c r="E2659">
        <v>200176</v>
      </c>
      <c r="H2659" t="s">
        <v>1061</v>
      </c>
      <c r="K2659">
        <v>0</v>
      </c>
      <c r="M2659">
        <v>0</v>
      </c>
      <c r="O2659">
        <v>0</v>
      </c>
    </row>
    <row r="2660" spans="3:17" x14ac:dyDescent="0.3">
      <c r="C2660" t="s">
        <v>1807</v>
      </c>
      <c r="D2660" t="s">
        <v>366</v>
      </c>
      <c r="E2660">
        <v>200177</v>
      </c>
      <c r="H2660" t="s">
        <v>1062</v>
      </c>
      <c r="K2660">
        <v>0</v>
      </c>
      <c r="M2660">
        <v>0</v>
      </c>
      <c r="O2660">
        <v>0</v>
      </c>
    </row>
    <row r="2661" spans="3:17" x14ac:dyDescent="0.3">
      <c r="C2661" t="s">
        <v>1807</v>
      </c>
      <c r="D2661" t="s">
        <v>366</v>
      </c>
      <c r="E2661">
        <v>200178</v>
      </c>
      <c r="H2661" t="s">
        <v>1063</v>
      </c>
      <c r="K2661">
        <v>0</v>
      </c>
      <c r="M2661">
        <v>0</v>
      </c>
      <c r="O2661">
        <v>0</v>
      </c>
    </row>
    <row r="2662" spans="3:17" x14ac:dyDescent="0.3">
      <c r="C2662" t="s">
        <v>1807</v>
      </c>
      <c r="D2662" t="s">
        <v>366</v>
      </c>
      <c r="E2662">
        <v>200179</v>
      </c>
      <c r="H2662" t="s">
        <v>1064</v>
      </c>
      <c r="K2662">
        <v>0</v>
      </c>
      <c r="M2662">
        <v>0</v>
      </c>
      <c r="O2662">
        <v>0</v>
      </c>
    </row>
    <row r="2663" spans="3:17" x14ac:dyDescent="0.3">
      <c r="C2663" t="s">
        <v>1807</v>
      </c>
      <c r="D2663" t="s">
        <v>366</v>
      </c>
      <c r="E2663">
        <v>200180</v>
      </c>
      <c r="H2663" t="s">
        <v>1065</v>
      </c>
      <c r="K2663">
        <v>0</v>
      </c>
      <c r="M2663">
        <v>0</v>
      </c>
      <c r="O2663">
        <v>0</v>
      </c>
    </row>
    <row r="2664" spans="3:17" x14ac:dyDescent="0.3">
      <c r="C2664" t="s">
        <v>1807</v>
      </c>
      <c r="D2664" t="s">
        <v>366</v>
      </c>
      <c r="E2664">
        <v>200181</v>
      </c>
      <c r="H2664" t="s">
        <v>1065</v>
      </c>
      <c r="K2664">
        <v>0</v>
      </c>
      <c r="M2664">
        <v>0</v>
      </c>
      <c r="O2664">
        <v>0</v>
      </c>
    </row>
    <row r="2665" spans="3:17" x14ac:dyDescent="0.3">
      <c r="C2665" t="s">
        <v>1807</v>
      </c>
      <c r="D2665" t="s">
        <v>366</v>
      </c>
      <c r="E2665">
        <v>200182</v>
      </c>
      <c r="H2665" t="s">
        <v>1066</v>
      </c>
      <c r="K2665">
        <v>0</v>
      </c>
      <c r="M2665">
        <v>0</v>
      </c>
      <c r="O2665">
        <v>0</v>
      </c>
    </row>
    <row r="2666" spans="3:17" x14ac:dyDescent="0.3">
      <c r="C2666" t="s">
        <v>1807</v>
      </c>
      <c r="D2666" t="s">
        <v>366</v>
      </c>
      <c r="E2666">
        <v>200183</v>
      </c>
      <c r="H2666" t="s">
        <v>2124</v>
      </c>
      <c r="K2666">
        <v>0</v>
      </c>
      <c r="M2666">
        <v>0</v>
      </c>
      <c r="O2666">
        <v>0</v>
      </c>
    </row>
    <row r="2667" spans="3:17" x14ac:dyDescent="0.3">
      <c r="C2667" t="s">
        <v>1807</v>
      </c>
      <c r="D2667" t="s">
        <v>366</v>
      </c>
      <c r="E2667">
        <v>200184</v>
      </c>
      <c r="H2667" t="s">
        <v>2125</v>
      </c>
      <c r="K2667">
        <v>0</v>
      </c>
      <c r="M2667">
        <v>0</v>
      </c>
      <c r="O2667">
        <v>0</v>
      </c>
    </row>
    <row r="2668" spans="3:17" x14ac:dyDescent="0.3">
      <c r="C2668" t="s">
        <v>1807</v>
      </c>
      <c r="D2668" t="s">
        <v>366</v>
      </c>
      <c r="E2668">
        <v>200185</v>
      </c>
      <c r="H2668" t="s">
        <v>2126</v>
      </c>
      <c r="K2668">
        <v>0</v>
      </c>
      <c r="M2668">
        <v>0</v>
      </c>
      <c r="O2668">
        <v>0</v>
      </c>
    </row>
    <row r="2669" spans="3:17" x14ac:dyDescent="0.3">
      <c r="C2669" t="s">
        <v>1807</v>
      </c>
      <c r="D2669" t="s">
        <v>366</v>
      </c>
      <c r="E2669">
        <v>200200</v>
      </c>
      <c r="H2669" t="s">
        <v>1068</v>
      </c>
      <c r="K2669" s="37">
        <v>-36027.410000000003</v>
      </c>
      <c r="M2669" s="37">
        <v>-34399.61</v>
      </c>
      <c r="O2669" s="37">
        <v>-1627.8</v>
      </c>
      <c r="Q2669">
        <v>-4.7</v>
      </c>
    </row>
    <row r="2670" spans="3:17" x14ac:dyDescent="0.3">
      <c r="C2670" t="s">
        <v>1807</v>
      </c>
      <c r="D2670" t="s">
        <v>366</v>
      </c>
      <c r="E2670">
        <v>200201</v>
      </c>
      <c r="H2670" t="s">
        <v>1069</v>
      </c>
      <c r="K2670" s="37">
        <v>-112671.15</v>
      </c>
      <c r="M2670" s="37">
        <v>-163834.54</v>
      </c>
      <c r="O2670" s="37">
        <v>51163.39</v>
      </c>
      <c r="Q2670">
        <v>31.2</v>
      </c>
    </row>
    <row r="2671" spans="3:17" x14ac:dyDescent="0.3">
      <c r="C2671" t="s">
        <v>1807</v>
      </c>
      <c r="D2671" t="s">
        <v>366</v>
      </c>
      <c r="E2671">
        <v>200202</v>
      </c>
      <c r="H2671" t="s">
        <v>1070</v>
      </c>
      <c r="K2671" s="37">
        <v>-491361.64</v>
      </c>
      <c r="M2671" s="37">
        <v>-524007.1</v>
      </c>
      <c r="O2671" s="37">
        <v>32645.46</v>
      </c>
      <c r="Q2671">
        <v>6.2</v>
      </c>
    </row>
    <row r="2672" spans="3:17" x14ac:dyDescent="0.3">
      <c r="C2672" t="s">
        <v>1807</v>
      </c>
      <c r="D2672" t="s">
        <v>366</v>
      </c>
      <c r="E2672">
        <v>200203</v>
      </c>
      <c r="H2672" t="s">
        <v>1071</v>
      </c>
      <c r="K2672" s="37">
        <v>-6640017.9800000004</v>
      </c>
      <c r="M2672" s="37">
        <v>-6625433.5800000001</v>
      </c>
      <c r="O2672" s="37">
        <v>-14584.4</v>
      </c>
      <c r="Q2672">
        <v>-0.2</v>
      </c>
    </row>
    <row r="2673" spans="3:17" x14ac:dyDescent="0.3">
      <c r="C2673" t="s">
        <v>1807</v>
      </c>
      <c r="D2673" t="s">
        <v>366</v>
      </c>
      <c r="E2673">
        <v>200204</v>
      </c>
      <c r="H2673" t="s">
        <v>1072</v>
      </c>
      <c r="K2673" s="37">
        <v>-2179570.96</v>
      </c>
      <c r="M2673" s="37">
        <v>-1679570.96</v>
      </c>
      <c r="O2673" s="37">
        <v>-500000</v>
      </c>
      <c r="Q2673">
        <v>-29.8</v>
      </c>
    </row>
    <row r="2674" spans="3:17" x14ac:dyDescent="0.3">
      <c r="C2674" t="s">
        <v>1807</v>
      </c>
      <c r="D2674" t="s">
        <v>366</v>
      </c>
      <c r="E2674">
        <v>200205</v>
      </c>
      <c r="H2674" t="s">
        <v>1073</v>
      </c>
      <c r="K2674">
        <v>0</v>
      </c>
      <c r="M2674">
        <v>0</v>
      </c>
      <c r="O2674">
        <v>0</v>
      </c>
    </row>
    <row r="2675" spans="3:17" x14ac:dyDescent="0.3">
      <c r="C2675" t="s">
        <v>1807</v>
      </c>
      <c r="D2675" t="s">
        <v>366</v>
      </c>
      <c r="E2675">
        <v>200206</v>
      </c>
      <c r="H2675" t="s">
        <v>1074</v>
      </c>
      <c r="K2675" s="37">
        <v>-202735.35</v>
      </c>
      <c r="M2675" s="37">
        <v>-236215.72</v>
      </c>
      <c r="O2675" s="37">
        <v>33480.370000000003</v>
      </c>
      <c r="Q2675">
        <v>14.2</v>
      </c>
    </row>
    <row r="2676" spans="3:17" x14ac:dyDescent="0.3">
      <c r="C2676" t="s">
        <v>1807</v>
      </c>
      <c r="D2676" t="s">
        <v>366</v>
      </c>
      <c r="E2676">
        <v>200207</v>
      </c>
      <c r="H2676" t="s">
        <v>2127</v>
      </c>
      <c r="K2676">
        <v>0</v>
      </c>
      <c r="M2676">
        <v>0</v>
      </c>
      <c r="O2676">
        <v>0</v>
      </c>
    </row>
    <row r="2677" spans="3:17" x14ac:dyDescent="0.3">
      <c r="C2677" t="s">
        <v>1807</v>
      </c>
      <c r="D2677" t="s">
        <v>366</v>
      </c>
      <c r="E2677">
        <v>200208</v>
      </c>
      <c r="H2677" t="s">
        <v>2128</v>
      </c>
      <c r="K2677">
        <v>0</v>
      </c>
      <c r="M2677">
        <v>0</v>
      </c>
      <c r="O2677">
        <v>0</v>
      </c>
    </row>
    <row r="2678" spans="3:17" x14ac:dyDescent="0.3">
      <c r="C2678" t="s">
        <v>1807</v>
      </c>
      <c r="D2678" t="s">
        <v>366</v>
      </c>
      <c r="E2678">
        <v>200209</v>
      </c>
      <c r="H2678" t="s">
        <v>2129</v>
      </c>
      <c r="K2678">
        <v>0</v>
      </c>
      <c r="M2678">
        <v>0</v>
      </c>
      <c r="O2678">
        <v>0</v>
      </c>
    </row>
    <row r="2679" spans="3:17" x14ac:dyDescent="0.3">
      <c r="C2679" t="s">
        <v>1807</v>
      </c>
      <c r="D2679" t="s">
        <v>366</v>
      </c>
      <c r="E2679">
        <v>200210</v>
      </c>
      <c r="H2679" t="s">
        <v>2130</v>
      </c>
      <c r="K2679">
        <v>0</v>
      </c>
      <c r="M2679">
        <v>0</v>
      </c>
      <c r="O2679">
        <v>0</v>
      </c>
    </row>
    <row r="2680" spans="3:17" x14ac:dyDescent="0.3">
      <c r="C2680" t="s">
        <v>1807</v>
      </c>
      <c r="D2680" t="s">
        <v>366</v>
      </c>
      <c r="E2680">
        <v>200211</v>
      </c>
      <c r="H2680" t="s">
        <v>2131</v>
      </c>
      <c r="K2680">
        <v>0</v>
      </c>
      <c r="M2680">
        <v>0</v>
      </c>
      <c r="O2680">
        <v>0</v>
      </c>
    </row>
    <row r="2681" spans="3:17" x14ac:dyDescent="0.3">
      <c r="C2681" t="s">
        <v>1807</v>
      </c>
      <c r="D2681" t="s">
        <v>366</v>
      </c>
      <c r="E2681">
        <v>200300</v>
      </c>
      <c r="H2681" t="s">
        <v>1075</v>
      </c>
      <c r="K2681" s="37">
        <v>-2637.26</v>
      </c>
      <c r="M2681" s="37">
        <v>-3081.41</v>
      </c>
      <c r="O2681">
        <v>444.15</v>
      </c>
      <c r="Q2681">
        <v>14.4</v>
      </c>
    </row>
    <row r="2682" spans="3:17" x14ac:dyDescent="0.3">
      <c r="C2682" t="s">
        <v>1807</v>
      </c>
      <c r="D2682" t="s">
        <v>366</v>
      </c>
      <c r="E2682">
        <v>200301</v>
      </c>
      <c r="H2682" t="s">
        <v>1076</v>
      </c>
      <c r="K2682" s="37">
        <v>174638.05</v>
      </c>
      <c r="M2682" s="37">
        <v>194106.56</v>
      </c>
      <c r="O2682" s="37">
        <v>-19468.509999999998</v>
      </c>
      <c r="Q2682">
        <v>-10</v>
      </c>
    </row>
    <row r="2683" spans="3:17" x14ac:dyDescent="0.3">
      <c r="C2683" t="s">
        <v>1807</v>
      </c>
      <c r="D2683" t="s">
        <v>366</v>
      </c>
      <c r="E2683">
        <v>200302</v>
      </c>
      <c r="H2683" t="s">
        <v>1075</v>
      </c>
      <c r="K2683">
        <v>0</v>
      </c>
      <c r="M2683">
        <v>0</v>
      </c>
      <c r="O2683">
        <v>0</v>
      </c>
    </row>
    <row r="2684" spans="3:17" x14ac:dyDescent="0.3">
      <c r="C2684" t="s">
        <v>1807</v>
      </c>
      <c r="D2684" t="s">
        <v>366</v>
      </c>
      <c r="E2684">
        <v>200303</v>
      </c>
      <c r="H2684" t="s">
        <v>2132</v>
      </c>
      <c r="K2684" s="37">
        <v>22975.07</v>
      </c>
      <c r="M2684" s="37">
        <v>22379.39</v>
      </c>
      <c r="O2684">
        <v>595.67999999999995</v>
      </c>
      <c r="Q2684">
        <v>2.7</v>
      </c>
    </row>
    <row r="2685" spans="3:17" x14ac:dyDescent="0.3">
      <c r="C2685" t="s">
        <v>1807</v>
      </c>
      <c r="D2685" t="s">
        <v>366</v>
      </c>
      <c r="E2685">
        <v>200304</v>
      </c>
      <c r="H2685" t="s">
        <v>2133</v>
      </c>
      <c r="K2685" s="37">
        <v>-1038996.64</v>
      </c>
      <c r="M2685" s="37">
        <v>-1035034.85</v>
      </c>
      <c r="O2685" s="37">
        <v>-3961.79</v>
      </c>
      <c r="Q2685">
        <v>-0.4</v>
      </c>
    </row>
    <row r="2686" spans="3:17" x14ac:dyDescent="0.3">
      <c r="C2686" t="s">
        <v>1807</v>
      </c>
      <c r="D2686" t="s">
        <v>366</v>
      </c>
      <c r="E2686">
        <v>200305</v>
      </c>
      <c r="H2686" t="s">
        <v>2134</v>
      </c>
      <c r="K2686" s="37">
        <v>22908.55</v>
      </c>
      <c r="M2686" s="37">
        <v>22908.55</v>
      </c>
      <c r="O2686">
        <v>0</v>
      </c>
    </row>
    <row r="2687" spans="3:17" x14ac:dyDescent="0.3">
      <c r="C2687" t="s">
        <v>1807</v>
      </c>
      <c r="D2687" t="s">
        <v>366</v>
      </c>
      <c r="E2687">
        <v>200400</v>
      </c>
      <c r="H2687" t="s">
        <v>1077</v>
      </c>
      <c r="K2687" s="37">
        <v>-4030</v>
      </c>
      <c r="M2687" s="37">
        <v>-4030</v>
      </c>
      <c r="O2687">
        <v>0</v>
      </c>
    </row>
    <row r="2688" spans="3:17" x14ac:dyDescent="0.3">
      <c r="C2688" t="s">
        <v>1807</v>
      </c>
      <c r="D2688" t="s">
        <v>366</v>
      </c>
      <c r="E2688">
        <v>200401</v>
      </c>
      <c r="H2688" t="s">
        <v>1078</v>
      </c>
      <c r="K2688">
        <v>0</v>
      </c>
      <c r="M2688">
        <v>0</v>
      </c>
      <c r="O2688">
        <v>0</v>
      </c>
    </row>
    <row r="2689" spans="3:17" x14ac:dyDescent="0.3">
      <c r="C2689" t="s">
        <v>1807</v>
      </c>
      <c r="D2689" t="s">
        <v>366</v>
      </c>
      <c r="E2689">
        <v>200402</v>
      </c>
      <c r="H2689" t="s">
        <v>1079</v>
      </c>
      <c r="K2689" s="37">
        <v>-2958552.35</v>
      </c>
      <c r="M2689" s="37">
        <v>-2958152.39</v>
      </c>
      <c r="O2689">
        <v>-399.96</v>
      </c>
    </row>
    <row r="2690" spans="3:17" x14ac:dyDescent="0.3">
      <c r="C2690" t="s">
        <v>1807</v>
      </c>
      <c r="D2690" t="s">
        <v>366</v>
      </c>
      <c r="E2690">
        <v>200403</v>
      </c>
      <c r="H2690" t="s">
        <v>1080</v>
      </c>
      <c r="K2690">
        <v>0</v>
      </c>
      <c r="M2690">
        <v>0</v>
      </c>
      <c r="O2690">
        <v>0</v>
      </c>
    </row>
    <row r="2691" spans="3:17" x14ac:dyDescent="0.3">
      <c r="C2691" t="s">
        <v>1807</v>
      </c>
      <c r="D2691" t="s">
        <v>366</v>
      </c>
      <c r="E2691">
        <v>200406</v>
      </c>
      <c r="H2691" t="s">
        <v>2135</v>
      </c>
      <c r="K2691">
        <v>0</v>
      </c>
      <c r="M2691">
        <v>0</v>
      </c>
      <c r="O2691">
        <v>0</v>
      </c>
    </row>
    <row r="2692" spans="3:17" x14ac:dyDescent="0.3">
      <c r="C2692" t="s">
        <v>1807</v>
      </c>
      <c r="D2692" t="s">
        <v>366</v>
      </c>
      <c r="E2692">
        <v>200407</v>
      </c>
      <c r="H2692" t="s">
        <v>2136</v>
      </c>
      <c r="K2692">
        <v>0</v>
      </c>
      <c r="M2692">
        <v>0</v>
      </c>
      <c r="O2692">
        <v>0</v>
      </c>
    </row>
    <row r="2693" spans="3:17" x14ac:dyDescent="0.3">
      <c r="C2693" t="s">
        <v>1807</v>
      </c>
      <c r="D2693" t="s">
        <v>366</v>
      </c>
      <c r="E2693">
        <v>200408</v>
      </c>
      <c r="H2693" t="s">
        <v>2137</v>
      </c>
      <c r="K2693">
        <v>0</v>
      </c>
      <c r="M2693">
        <v>0</v>
      </c>
      <c r="O2693">
        <v>0</v>
      </c>
    </row>
    <row r="2694" spans="3:17" x14ac:dyDescent="0.3">
      <c r="C2694" t="s">
        <v>1807</v>
      </c>
      <c r="D2694" t="s">
        <v>366</v>
      </c>
      <c r="E2694">
        <v>200409</v>
      </c>
      <c r="H2694" t="s">
        <v>2138</v>
      </c>
      <c r="K2694" s="37">
        <v>-59619.39</v>
      </c>
      <c r="M2694" s="37">
        <v>-59619.39</v>
      </c>
      <c r="O2694">
        <v>0</v>
      </c>
    </row>
    <row r="2695" spans="3:17" x14ac:dyDescent="0.3">
      <c r="C2695" t="s">
        <v>1807</v>
      </c>
      <c r="D2695" t="s">
        <v>366</v>
      </c>
      <c r="E2695">
        <v>200410</v>
      </c>
      <c r="H2695" t="s">
        <v>2139</v>
      </c>
      <c r="K2695" s="37">
        <v>-183689.14</v>
      </c>
      <c r="M2695" s="37">
        <v>-185324.36</v>
      </c>
      <c r="O2695" s="37">
        <v>1635.22</v>
      </c>
      <c r="Q2695">
        <v>0.9</v>
      </c>
    </row>
    <row r="2696" spans="3:17" x14ac:dyDescent="0.3">
      <c r="C2696" t="s">
        <v>1807</v>
      </c>
      <c r="D2696" t="s">
        <v>366</v>
      </c>
      <c r="E2696">
        <v>200500</v>
      </c>
      <c r="H2696" t="s">
        <v>1081</v>
      </c>
      <c r="K2696" s="37">
        <v>-36453.4</v>
      </c>
      <c r="M2696" s="37">
        <v>-36453.4</v>
      </c>
      <c r="O2696">
        <v>0</v>
      </c>
    </row>
    <row r="2697" spans="3:17" x14ac:dyDescent="0.3">
      <c r="C2697" t="s">
        <v>1807</v>
      </c>
      <c r="D2697" t="s">
        <v>366</v>
      </c>
      <c r="E2697">
        <v>200501</v>
      </c>
      <c r="H2697" t="s">
        <v>2140</v>
      </c>
      <c r="K2697" s="37">
        <v>3000</v>
      </c>
      <c r="M2697" s="37">
        <v>3000</v>
      </c>
      <c r="O2697">
        <v>0</v>
      </c>
    </row>
    <row r="2698" spans="3:17" x14ac:dyDescent="0.3">
      <c r="C2698" t="s">
        <v>1807</v>
      </c>
      <c r="D2698" t="s">
        <v>366</v>
      </c>
      <c r="E2698">
        <v>200600</v>
      </c>
      <c r="H2698" t="s">
        <v>1082</v>
      </c>
      <c r="K2698">
        <v>0</v>
      </c>
      <c r="M2698">
        <v>0</v>
      </c>
      <c r="O2698">
        <v>0</v>
      </c>
    </row>
    <row r="2699" spans="3:17" x14ac:dyDescent="0.3">
      <c r="C2699" t="s">
        <v>1807</v>
      </c>
      <c r="D2699" t="s">
        <v>366</v>
      </c>
      <c r="E2699">
        <v>200601</v>
      </c>
      <c r="H2699" t="s">
        <v>1083</v>
      </c>
      <c r="K2699">
        <v>0</v>
      </c>
      <c r="M2699">
        <v>0</v>
      </c>
      <c r="O2699">
        <v>0</v>
      </c>
    </row>
    <row r="2700" spans="3:17" x14ac:dyDescent="0.3">
      <c r="C2700" t="s">
        <v>1807</v>
      </c>
      <c r="D2700" t="s">
        <v>366</v>
      </c>
      <c r="E2700">
        <v>200602</v>
      </c>
      <c r="H2700" t="s">
        <v>2141</v>
      </c>
      <c r="K2700" s="37">
        <v>-408490.13</v>
      </c>
      <c r="M2700" s="37">
        <v>-408490.13</v>
      </c>
      <c r="O2700">
        <v>0</v>
      </c>
    </row>
    <row r="2701" spans="3:17" x14ac:dyDescent="0.3">
      <c r="C2701" t="s">
        <v>1807</v>
      </c>
      <c r="D2701" t="s">
        <v>366</v>
      </c>
      <c r="E2701">
        <v>200700</v>
      </c>
      <c r="H2701" t="s">
        <v>1084</v>
      </c>
      <c r="K2701" s="37">
        <v>-2311</v>
      </c>
      <c r="M2701" s="37">
        <v>-2324</v>
      </c>
      <c r="O2701">
        <v>13</v>
      </c>
      <c r="Q2701">
        <v>0.6</v>
      </c>
    </row>
    <row r="2702" spans="3:17" x14ac:dyDescent="0.3">
      <c r="C2702" t="s">
        <v>1807</v>
      </c>
      <c r="D2702" t="s">
        <v>366</v>
      </c>
      <c r="E2702">
        <v>200701</v>
      </c>
      <c r="H2702" t="s">
        <v>1085</v>
      </c>
      <c r="K2702" s="37">
        <v>-91272.9</v>
      </c>
      <c r="M2702" s="37">
        <v>-88274.9</v>
      </c>
      <c r="O2702" s="37">
        <v>-2998</v>
      </c>
      <c r="Q2702">
        <v>-3.4</v>
      </c>
    </row>
    <row r="2703" spans="3:17" x14ac:dyDescent="0.3">
      <c r="C2703" t="s">
        <v>1807</v>
      </c>
      <c r="D2703" t="s">
        <v>366</v>
      </c>
      <c r="E2703">
        <v>200702</v>
      </c>
      <c r="H2703" t="s">
        <v>1086</v>
      </c>
      <c r="K2703">
        <v>0</v>
      </c>
      <c r="M2703">
        <v>0</v>
      </c>
      <c r="O2703">
        <v>0</v>
      </c>
    </row>
    <row r="2704" spans="3:17" x14ac:dyDescent="0.3">
      <c r="C2704" t="s">
        <v>1807</v>
      </c>
      <c r="D2704" t="s">
        <v>366</v>
      </c>
      <c r="E2704">
        <v>200703</v>
      </c>
      <c r="H2704" t="s">
        <v>1087</v>
      </c>
      <c r="K2704">
        <v>0</v>
      </c>
      <c r="M2704">
        <v>0</v>
      </c>
      <c r="O2704">
        <v>0</v>
      </c>
    </row>
    <row r="2705" spans="3:17" x14ac:dyDescent="0.3">
      <c r="C2705" t="s">
        <v>1807</v>
      </c>
      <c r="D2705" t="s">
        <v>366</v>
      </c>
      <c r="E2705">
        <v>200704</v>
      </c>
      <c r="H2705" t="s">
        <v>1088</v>
      </c>
      <c r="K2705">
        <v>0</v>
      </c>
      <c r="M2705">
        <v>0</v>
      </c>
      <c r="O2705">
        <v>0</v>
      </c>
    </row>
    <row r="2706" spans="3:17" x14ac:dyDescent="0.3">
      <c r="C2706" t="s">
        <v>1807</v>
      </c>
      <c r="D2706" t="s">
        <v>366</v>
      </c>
      <c r="E2706">
        <v>200705</v>
      </c>
      <c r="H2706" t="s">
        <v>1089</v>
      </c>
      <c r="K2706">
        <v>0</v>
      </c>
      <c r="M2706">
        <v>0</v>
      </c>
      <c r="O2706">
        <v>0</v>
      </c>
    </row>
    <row r="2707" spans="3:17" x14ac:dyDescent="0.3">
      <c r="C2707" t="s">
        <v>1807</v>
      </c>
      <c r="D2707" t="s">
        <v>366</v>
      </c>
      <c r="E2707">
        <v>200706</v>
      </c>
      <c r="H2707" t="s">
        <v>1090</v>
      </c>
      <c r="K2707">
        <v>0</v>
      </c>
      <c r="M2707">
        <v>0</v>
      </c>
      <c r="O2707">
        <v>0</v>
      </c>
    </row>
    <row r="2708" spans="3:17" x14ac:dyDescent="0.3">
      <c r="C2708" t="s">
        <v>1807</v>
      </c>
      <c r="D2708" t="s">
        <v>366</v>
      </c>
      <c r="E2708">
        <v>200707</v>
      </c>
      <c r="H2708" t="s">
        <v>1091</v>
      </c>
      <c r="K2708">
        <v>0</v>
      </c>
      <c r="M2708">
        <v>0</v>
      </c>
      <c r="O2708">
        <v>0</v>
      </c>
    </row>
    <row r="2709" spans="3:17" x14ac:dyDescent="0.3">
      <c r="C2709" t="s">
        <v>1807</v>
      </c>
      <c r="D2709" t="s">
        <v>366</v>
      </c>
      <c r="E2709">
        <v>200708</v>
      </c>
      <c r="H2709" t="s">
        <v>1092</v>
      </c>
      <c r="K2709">
        <v>10</v>
      </c>
      <c r="M2709">
        <v>10</v>
      </c>
      <c r="O2709">
        <v>0</v>
      </c>
    </row>
    <row r="2710" spans="3:17" x14ac:dyDescent="0.3">
      <c r="C2710" t="s">
        <v>1807</v>
      </c>
      <c r="D2710" t="s">
        <v>366</v>
      </c>
      <c r="E2710">
        <v>200709</v>
      </c>
      <c r="H2710" t="s">
        <v>1093</v>
      </c>
      <c r="K2710" s="37">
        <v>-74566.22</v>
      </c>
      <c r="M2710" s="37">
        <v>-74923.77</v>
      </c>
      <c r="O2710">
        <v>357.55</v>
      </c>
      <c r="Q2710">
        <v>0.5</v>
      </c>
    </row>
    <row r="2711" spans="3:17" x14ac:dyDescent="0.3">
      <c r="C2711" t="s">
        <v>1807</v>
      </c>
      <c r="D2711" t="s">
        <v>366</v>
      </c>
      <c r="E2711">
        <v>200710</v>
      </c>
      <c r="H2711" t="s">
        <v>1094</v>
      </c>
      <c r="K2711">
        <v>0</v>
      </c>
      <c r="M2711">
        <v>0</v>
      </c>
      <c r="O2711">
        <v>0</v>
      </c>
    </row>
    <row r="2712" spans="3:17" x14ac:dyDescent="0.3">
      <c r="C2712" t="s">
        <v>1807</v>
      </c>
      <c r="D2712" t="s">
        <v>366</v>
      </c>
      <c r="E2712">
        <v>200711</v>
      </c>
      <c r="H2712" t="s">
        <v>1095</v>
      </c>
      <c r="K2712" s="37">
        <v>-74827.5</v>
      </c>
      <c r="M2712" s="37">
        <v>-77907.839999999997</v>
      </c>
      <c r="O2712" s="37">
        <v>3080.34</v>
      </c>
      <c r="Q2712">
        <v>4</v>
      </c>
    </row>
    <row r="2713" spans="3:17" x14ac:dyDescent="0.3">
      <c r="C2713" t="s">
        <v>1807</v>
      </c>
      <c r="D2713" t="s">
        <v>366</v>
      </c>
      <c r="E2713">
        <v>200712</v>
      </c>
      <c r="H2713" t="s">
        <v>1096</v>
      </c>
      <c r="K2713">
        <v>0</v>
      </c>
      <c r="M2713">
        <v>0</v>
      </c>
      <c r="O2713">
        <v>0</v>
      </c>
    </row>
    <row r="2714" spans="3:17" x14ac:dyDescent="0.3">
      <c r="C2714" t="s">
        <v>1807</v>
      </c>
      <c r="D2714" t="s">
        <v>366</v>
      </c>
      <c r="E2714">
        <v>200713</v>
      </c>
      <c r="H2714" t="s">
        <v>1097</v>
      </c>
      <c r="K2714">
        <v>0</v>
      </c>
      <c r="M2714">
        <v>0</v>
      </c>
      <c r="O2714">
        <v>0</v>
      </c>
    </row>
    <row r="2715" spans="3:17" x14ac:dyDescent="0.3">
      <c r="C2715" t="s">
        <v>1807</v>
      </c>
      <c r="D2715" t="s">
        <v>366</v>
      </c>
      <c r="E2715">
        <v>200714</v>
      </c>
      <c r="H2715" t="s">
        <v>1098</v>
      </c>
      <c r="K2715">
        <v>0</v>
      </c>
      <c r="M2715">
        <v>0</v>
      </c>
      <c r="O2715">
        <v>0</v>
      </c>
    </row>
    <row r="2716" spans="3:17" x14ac:dyDescent="0.3">
      <c r="C2716" t="s">
        <v>1807</v>
      </c>
      <c r="D2716" t="s">
        <v>366</v>
      </c>
      <c r="E2716">
        <v>200715</v>
      </c>
      <c r="H2716" t="s">
        <v>1099</v>
      </c>
      <c r="K2716">
        <v>-300</v>
      </c>
      <c r="M2716">
        <v>-300</v>
      </c>
      <c r="O2716">
        <v>0</v>
      </c>
    </row>
    <row r="2717" spans="3:17" x14ac:dyDescent="0.3">
      <c r="C2717" t="s">
        <v>1807</v>
      </c>
      <c r="D2717" t="s">
        <v>366</v>
      </c>
      <c r="E2717">
        <v>200716</v>
      </c>
      <c r="H2717" t="s">
        <v>1100</v>
      </c>
      <c r="K2717" s="37">
        <v>-340421.35</v>
      </c>
      <c r="M2717" s="37">
        <v>-330159.34999999998</v>
      </c>
      <c r="O2717" s="37">
        <v>-10262</v>
      </c>
      <c r="Q2717">
        <v>-3.1</v>
      </c>
    </row>
    <row r="2718" spans="3:17" x14ac:dyDescent="0.3">
      <c r="C2718" t="s">
        <v>1807</v>
      </c>
      <c r="D2718" t="s">
        <v>366</v>
      </c>
      <c r="E2718">
        <v>200717</v>
      </c>
      <c r="H2718" t="s">
        <v>1101</v>
      </c>
      <c r="K2718">
        <v>-548.11</v>
      </c>
      <c r="M2718">
        <v>-548.11</v>
      </c>
      <c r="O2718">
        <v>0</v>
      </c>
    </row>
    <row r="2719" spans="3:17" x14ac:dyDescent="0.3">
      <c r="C2719" t="s">
        <v>1807</v>
      </c>
      <c r="D2719" t="s">
        <v>366</v>
      </c>
      <c r="E2719">
        <v>200718</v>
      </c>
      <c r="H2719" t="s">
        <v>1102</v>
      </c>
      <c r="K2719" s="37">
        <v>-1486.2</v>
      </c>
      <c r="M2719" s="37">
        <v>-1486.2</v>
      </c>
      <c r="O2719">
        <v>0</v>
      </c>
    </row>
    <row r="2720" spans="3:17" x14ac:dyDescent="0.3">
      <c r="C2720" t="s">
        <v>1807</v>
      </c>
      <c r="D2720" t="s">
        <v>366</v>
      </c>
      <c r="E2720">
        <v>200719</v>
      </c>
      <c r="H2720" t="s">
        <v>1103</v>
      </c>
      <c r="K2720">
        <v>0</v>
      </c>
      <c r="M2720">
        <v>0</v>
      </c>
      <c r="O2720">
        <v>0</v>
      </c>
    </row>
    <row r="2721" spans="3:17" x14ac:dyDescent="0.3">
      <c r="C2721" t="s">
        <v>1807</v>
      </c>
      <c r="D2721" t="s">
        <v>366</v>
      </c>
      <c r="E2721">
        <v>200720</v>
      </c>
      <c r="H2721" t="s">
        <v>1104</v>
      </c>
      <c r="K2721">
        <v>0</v>
      </c>
      <c r="M2721">
        <v>0</v>
      </c>
      <c r="O2721">
        <v>0</v>
      </c>
    </row>
    <row r="2722" spans="3:17" x14ac:dyDescent="0.3">
      <c r="C2722" t="s">
        <v>1807</v>
      </c>
      <c r="D2722" t="s">
        <v>366</v>
      </c>
      <c r="E2722">
        <v>200721</v>
      </c>
      <c r="H2722" t="s">
        <v>1105</v>
      </c>
      <c r="K2722">
        <v>0</v>
      </c>
      <c r="M2722">
        <v>0</v>
      </c>
      <c r="O2722">
        <v>0</v>
      </c>
    </row>
    <row r="2723" spans="3:17" x14ac:dyDescent="0.3">
      <c r="C2723" t="s">
        <v>1807</v>
      </c>
      <c r="D2723" t="s">
        <v>366</v>
      </c>
      <c r="E2723">
        <v>200722</v>
      </c>
      <c r="H2723" t="s">
        <v>1106</v>
      </c>
      <c r="K2723">
        <v>0</v>
      </c>
      <c r="M2723">
        <v>0</v>
      </c>
      <c r="O2723">
        <v>0</v>
      </c>
    </row>
    <row r="2724" spans="3:17" x14ac:dyDescent="0.3">
      <c r="C2724" t="s">
        <v>1807</v>
      </c>
      <c r="D2724" t="s">
        <v>366</v>
      </c>
      <c r="E2724">
        <v>200723</v>
      </c>
      <c r="H2724" t="s">
        <v>1107</v>
      </c>
      <c r="K2724" s="37">
        <v>-378438</v>
      </c>
      <c r="M2724" s="37">
        <v>-374008</v>
      </c>
      <c r="O2724" s="37">
        <v>-4430</v>
      </c>
      <c r="Q2724">
        <v>-1.2</v>
      </c>
    </row>
    <row r="2725" spans="3:17" x14ac:dyDescent="0.3">
      <c r="C2725" t="s">
        <v>1807</v>
      </c>
      <c r="D2725" t="s">
        <v>366</v>
      </c>
      <c r="E2725">
        <v>200724</v>
      </c>
      <c r="H2725" t="s">
        <v>1108</v>
      </c>
      <c r="K2725" s="37">
        <v>-8693.25</v>
      </c>
      <c r="M2725" s="37">
        <v>-8740.6</v>
      </c>
      <c r="O2725">
        <v>47.35</v>
      </c>
      <c r="Q2725">
        <v>0.5</v>
      </c>
    </row>
    <row r="2726" spans="3:17" x14ac:dyDescent="0.3">
      <c r="C2726" t="s">
        <v>1807</v>
      </c>
      <c r="D2726" t="s">
        <v>366</v>
      </c>
      <c r="E2726">
        <v>200725</v>
      </c>
      <c r="H2726" t="s">
        <v>1109</v>
      </c>
      <c r="K2726">
        <v>0</v>
      </c>
      <c r="M2726">
        <v>0</v>
      </c>
      <c r="O2726">
        <v>0</v>
      </c>
    </row>
    <row r="2727" spans="3:17" x14ac:dyDescent="0.3">
      <c r="C2727" t="s">
        <v>1807</v>
      </c>
      <c r="D2727" t="s">
        <v>366</v>
      </c>
      <c r="E2727">
        <v>200726</v>
      </c>
      <c r="H2727" t="s">
        <v>1110</v>
      </c>
      <c r="K2727">
        <v>0</v>
      </c>
      <c r="M2727">
        <v>0</v>
      </c>
      <c r="O2727">
        <v>0</v>
      </c>
    </row>
    <row r="2728" spans="3:17" x14ac:dyDescent="0.3">
      <c r="C2728" t="s">
        <v>1807</v>
      </c>
      <c r="D2728" t="s">
        <v>366</v>
      </c>
      <c r="E2728">
        <v>200727</v>
      </c>
      <c r="H2728" t="s">
        <v>1111</v>
      </c>
      <c r="K2728">
        <v>0</v>
      </c>
      <c r="M2728">
        <v>0</v>
      </c>
      <c r="O2728">
        <v>0</v>
      </c>
    </row>
    <row r="2729" spans="3:17" x14ac:dyDescent="0.3">
      <c r="C2729" t="s">
        <v>1807</v>
      </c>
      <c r="D2729" t="s">
        <v>366</v>
      </c>
      <c r="E2729">
        <v>200728</v>
      </c>
      <c r="H2729" t="s">
        <v>1112</v>
      </c>
      <c r="K2729">
        <v>0</v>
      </c>
      <c r="M2729">
        <v>0</v>
      </c>
      <c r="O2729">
        <v>0</v>
      </c>
    </row>
    <row r="2730" spans="3:17" x14ac:dyDescent="0.3">
      <c r="C2730" t="s">
        <v>1807</v>
      </c>
      <c r="D2730" t="s">
        <v>366</v>
      </c>
      <c r="E2730">
        <v>200729</v>
      </c>
      <c r="H2730" t="s">
        <v>1113</v>
      </c>
      <c r="K2730">
        <v>0</v>
      </c>
      <c r="M2730">
        <v>0</v>
      </c>
      <c r="O2730">
        <v>0</v>
      </c>
    </row>
    <row r="2731" spans="3:17" x14ac:dyDescent="0.3">
      <c r="C2731" t="s">
        <v>1807</v>
      </c>
      <c r="D2731" t="s">
        <v>366</v>
      </c>
      <c r="E2731">
        <v>200730</v>
      </c>
      <c r="H2731" t="s">
        <v>1114</v>
      </c>
      <c r="K2731">
        <v>0</v>
      </c>
      <c r="M2731">
        <v>0</v>
      </c>
      <c r="O2731">
        <v>0</v>
      </c>
    </row>
    <row r="2732" spans="3:17" x14ac:dyDescent="0.3">
      <c r="C2732" t="s">
        <v>1807</v>
      </c>
      <c r="D2732" t="s">
        <v>366</v>
      </c>
      <c r="E2732">
        <v>200731</v>
      </c>
      <c r="H2732" t="s">
        <v>1115</v>
      </c>
      <c r="K2732">
        <v>0</v>
      </c>
      <c r="M2732">
        <v>0</v>
      </c>
      <c r="O2732">
        <v>0</v>
      </c>
    </row>
    <row r="2733" spans="3:17" x14ac:dyDescent="0.3">
      <c r="C2733" t="s">
        <v>1807</v>
      </c>
      <c r="D2733" t="s">
        <v>366</v>
      </c>
      <c r="E2733">
        <v>200732</v>
      </c>
      <c r="H2733" t="s">
        <v>1116</v>
      </c>
      <c r="K2733">
        <v>0</v>
      </c>
      <c r="M2733">
        <v>0</v>
      </c>
      <c r="O2733">
        <v>0</v>
      </c>
    </row>
    <row r="2734" spans="3:17" x14ac:dyDescent="0.3">
      <c r="C2734" t="s">
        <v>1807</v>
      </c>
      <c r="D2734" t="s">
        <v>366</v>
      </c>
      <c r="E2734">
        <v>200733</v>
      </c>
      <c r="H2734" t="s">
        <v>1117</v>
      </c>
      <c r="K2734">
        <v>0</v>
      </c>
      <c r="M2734">
        <v>0</v>
      </c>
      <c r="O2734">
        <v>0</v>
      </c>
    </row>
    <row r="2735" spans="3:17" x14ac:dyDescent="0.3">
      <c r="C2735" t="s">
        <v>1807</v>
      </c>
      <c r="D2735" t="s">
        <v>366</v>
      </c>
      <c r="E2735">
        <v>200734</v>
      </c>
      <c r="H2735" t="s">
        <v>1118</v>
      </c>
      <c r="K2735">
        <v>0</v>
      </c>
      <c r="M2735">
        <v>0</v>
      </c>
      <c r="O2735">
        <v>0</v>
      </c>
    </row>
    <row r="2736" spans="3:17" x14ac:dyDescent="0.3">
      <c r="C2736" t="s">
        <v>1807</v>
      </c>
      <c r="D2736" t="s">
        <v>366</v>
      </c>
      <c r="E2736">
        <v>200735</v>
      </c>
      <c r="H2736" t="s">
        <v>1119</v>
      </c>
      <c r="K2736">
        <v>0</v>
      </c>
      <c r="M2736">
        <v>0</v>
      </c>
      <c r="O2736">
        <v>0</v>
      </c>
    </row>
    <row r="2737" spans="3:17" x14ac:dyDescent="0.3">
      <c r="C2737" t="s">
        <v>1807</v>
      </c>
      <c r="D2737" t="s">
        <v>366</v>
      </c>
      <c r="E2737">
        <v>200760</v>
      </c>
      <c r="H2737" t="s">
        <v>1120</v>
      </c>
      <c r="K2737">
        <v>0</v>
      </c>
      <c r="M2737">
        <v>0</v>
      </c>
      <c r="O2737">
        <v>0</v>
      </c>
    </row>
    <row r="2738" spans="3:17" x14ac:dyDescent="0.3">
      <c r="C2738" t="s">
        <v>1807</v>
      </c>
      <c r="D2738" t="s">
        <v>366</v>
      </c>
      <c r="E2738">
        <v>200761</v>
      </c>
      <c r="H2738" t="s">
        <v>1121</v>
      </c>
      <c r="K2738" s="37">
        <v>-18640.32</v>
      </c>
      <c r="M2738" s="37">
        <v>-35390.07</v>
      </c>
      <c r="O2738" s="37">
        <v>16749.75</v>
      </c>
      <c r="Q2738">
        <v>47.3</v>
      </c>
    </row>
    <row r="2739" spans="3:17" x14ac:dyDescent="0.3">
      <c r="C2739" t="s">
        <v>1807</v>
      </c>
      <c r="D2739" t="s">
        <v>366</v>
      </c>
      <c r="E2739">
        <v>200762</v>
      </c>
      <c r="H2739" t="s">
        <v>1122</v>
      </c>
      <c r="K2739" s="37">
        <v>-544652</v>
      </c>
      <c r="M2739" s="37">
        <v>-538019</v>
      </c>
      <c r="O2739" s="37">
        <v>-6633</v>
      </c>
      <c r="Q2739">
        <v>-1.2</v>
      </c>
    </row>
    <row r="2740" spans="3:17" x14ac:dyDescent="0.3">
      <c r="C2740" t="s">
        <v>1807</v>
      </c>
      <c r="D2740" t="s">
        <v>366</v>
      </c>
      <c r="E2740">
        <v>200763</v>
      </c>
      <c r="H2740" t="s">
        <v>1123</v>
      </c>
      <c r="K2740" s="37">
        <v>-30654.85</v>
      </c>
      <c r="M2740" s="37">
        <v>-30820.5</v>
      </c>
      <c r="O2740">
        <v>165.65</v>
      </c>
      <c r="Q2740">
        <v>0.5</v>
      </c>
    </row>
    <row r="2741" spans="3:17" x14ac:dyDescent="0.3">
      <c r="C2741" t="s">
        <v>1807</v>
      </c>
      <c r="D2741" t="s">
        <v>366</v>
      </c>
      <c r="E2741">
        <v>200764</v>
      </c>
      <c r="H2741" t="s">
        <v>1124</v>
      </c>
      <c r="K2741" s="37">
        <v>-1599.16</v>
      </c>
      <c r="M2741" s="37">
        <v>-1268.8599999999999</v>
      </c>
      <c r="O2741">
        <v>-330.3</v>
      </c>
      <c r="Q2741">
        <v>-26</v>
      </c>
    </row>
    <row r="2742" spans="3:17" x14ac:dyDescent="0.3">
      <c r="C2742" t="s">
        <v>1807</v>
      </c>
      <c r="D2742" t="s">
        <v>366</v>
      </c>
      <c r="E2742">
        <v>200765</v>
      </c>
      <c r="H2742" t="s">
        <v>1125</v>
      </c>
      <c r="K2742">
        <v>0</v>
      </c>
      <c r="M2742">
        <v>0</v>
      </c>
      <c r="O2742">
        <v>0</v>
      </c>
    </row>
    <row r="2743" spans="3:17" x14ac:dyDescent="0.3">
      <c r="C2743" t="s">
        <v>1807</v>
      </c>
      <c r="D2743" t="s">
        <v>366</v>
      </c>
      <c r="E2743">
        <v>200766</v>
      </c>
      <c r="H2743" t="s">
        <v>2142</v>
      </c>
      <c r="K2743">
        <v>0</v>
      </c>
      <c r="M2743">
        <v>0</v>
      </c>
      <c r="O2743">
        <v>0</v>
      </c>
    </row>
    <row r="2744" spans="3:17" x14ac:dyDescent="0.3">
      <c r="C2744" t="s">
        <v>1807</v>
      </c>
      <c r="D2744" t="s">
        <v>366</v>
      </c>
      <c r="E2744">
        <v>200767</v>
      </c>
      <c r="H2744" t="s">
        <v>2143</v>
      </c>
      <c r="K2744">
        <v>-500</v>
      </c>
      <c r="M2744">
        <v>-500</v>
      </c>
      <c r="O2744">
        <v>0</v>
      </c>
    </row>
    <row r="2745" spans="3:17" x14ac:dyDescent="0.3">
      <c r="C2745" t="s">
        <v>1807</v>
      </c>
      <c r="D2745" t="s">
        <v>366</v>
      </c>
      <c r="E2745">
        <v>200768</v>
      </c>
      <c r="H2745" t="s">
        <v>2144</v>
      </c>
      <c r="K2745" s="37">
        <v>-20397.62</v>
      </c>
      <c r="M2745" s="37">
        <v>6857.59</v>
      </c>
      <c r="O2745" s="37">
        <v>-27255.21</v>
      </c>
      <c r="Q2745">
        <v>-397.4</v>
      </c>
    </row>
    <row r="2746" spans="3:17" x14ac:dyDescent="0.3">
      <c r="C2746" t="s">
        <v>1807</v>
      </c>
      <c r="D2746" t="s">
        <v>366</v>
      </c>
      <c r="E2746">
        <v>200769</v>
      </c>
      <c r="H2746" t="s">
        <v>1126</v>
      </c>
      <c r="K2746">
        <v>0</v>
      </c>
      <c r="M2746">
        <v>0</v>
      </c>
      <c r="O2746">
        <v>0</v>
      </c>
    </row>
    <row r="2747" spans="3:17" x14ac:dyDescent="0.3">
      <c r="C2747" t="s">
        <v>1807</v>
      </c>
      <c r="D2747" t="s">
        <v>366</v>
      </c>
      <c r="E2747">
        <v>200771</v>
      </c>
      <c r="H2747" t="s">
        <v>2145</v>
      </c>
      <c r="K2747" s="37">
        <v>-3399.1</v>
      </c>
      <c r="M2747" s="37">
        <v>-3383.35</v>
      </c>
      <c r="O2747">
        <v>-15.75</v>
      </c>
      <c r="Q2747">
        <v>-0.5</v>
      </c>
    </row>
    <row r="2748" spans="3:17" x14ac:dyDescent="0.3">
      <c r="C2748" t="s">
        <v>1807</v>
      </c>
      <c r="D2748" t="s">
        <v>366</v>
      </c>
      <c r="E2748">
        <v>200772</v>
      </c>
      <c r="H2748" t="s">
        <v>2146</v>
      </c>
      <c r="K2748" s="37">
        <v>-3399.1</v>
      </c>
      <c r="M2748" s="37">
        <v>-3383.35</v>
      </c>
      <c r="O2748">
        <v>-15.75</v>
      </c>
      <c r="Q2748">
        <v>-0.5</v>
      </c>
    </row>
    <row r="2749" spans="3:17" x14ac:dyDescent="0.3">
      <c r="C2749" t="s">
        <v>1807</v>
      </c>
      <c r="D2749" t="s">
        <v>366</v>
      </c>
      <c r="E2749">
        <v>220900</v>
      </c>
      <c r="H2749" t="s">
        <v>1127</v>
      </c>
      <c r="K2749">
        <v>0</v>
      </c>
      <c r="M2749">
        <v>0</v>
      </c>
      <c r="O2749">
        <v>0</v>
      </c>
    </row>
    <row r="2750" spans="3:17" x14ac:dyDescent="0.3">
      <c r="C2750" t="s">
        <v>1807</v>
      </c>
      <c r="D2750" t="s">
        <v>366</v>
      </c>
      <c r="E2750">
        <v>220901</v>
      </c>
      <c r="H2750" t="s">
        <v>1128</v>
      </c>
      <c r="K2750">
        <v>0</v>
      </c>
      <c r="M2750">
        <v>0</v>
      </c>
      <c r="O2750">
        <v>0</v>
      </c>
    </row>
    <row r="2751" spans="3:17" x14ac:dyDescent="0.3">
      <c r="C2751" t="s">
        <v>1807</v>
      </c>
      <c r="D2751" t="s">
        <v>366</v>
      </c>
      <c r="E2751">
        <v>220902</v>
      </c>
      <c r="H2751" t="s">
        <v>1129</v>
      </c>
      <c r="K2751">
        <v>0</v>
      </c>
      <c r="M2751">
        <v>0</v>
      </c>
      <c r="O2751">
        <v>0</v>
      </c>
    </row>
    <row r="2752" spans="3:17" x14ac:dyDescent="0.3">
      <c r="C2752" t="s">
        <v>1807</v>
      </c>
      <c r="D2752" t="s">
        <v>366</v>
      </c>
      <c r="E2752">
        <v>220906</v>
      </c>
      <c r="H2752" t="s">
        <v>2147</v>
      </c>
      <c r="K2752">
        <v>0</v>
      </c>
      <c r="M2752">
        <v>0</v>
      </c>
      <c r="O2752">
        <v>0</v>
      </c>
    </row>
    <row r="2753" spans="3:18" x14ac:dyDescent="0.3">
      <c r="C2753" t="s">
        <v>1807</v>
      </c>
      <c r="D2753" t="s">
        <v>366</v>
      </c>
      <c r="E2753">
        <v>220907</v>
      </c>
      <c r="H2753" t="s">
        <v>2148</v>
      </c>
      <c r="K2753">
        <v>0</v>
      </c>
      <c r="M2753">
        <v>0</v>
      </c>
      <c r="O2753">
        <v>0</v>
      </c>
    </row>
    <row r="2754" spans="3:18" x14ac:dyDescent="0.3">
      <c r="C2754" t="s">
        <v>1807</v>
      </c>
      <c r="D2754" t="s">
        <v>366</v>
      </c>
      <c r="E2754">
        <v>220908</v>
      </c>
      <c r="H2754" t="s">
        <v>2149</v>
      </c>
      <c r="K2754">
        <v>0</v>
      </c>
      <c r="M2754">
        <v>0</v>
      </c>
      <c r="O2754">
        <v>0</v>
      </c>
    </row>
    <row r="2755" spans="3:18" x14ac:dyDescent="0.3">
      <c r="E2755" t="s">
        <v>1144</v>
      </c>
      <c r="K2755" s="37">
        <v>-24904281.039999999</v>
      </c>
      <c r="M2755" s="37">
        <v>-24220210.739999998</v>
      </c>
      <c r="O2755" s="37">
        <v>-684070.3</v>
      </c>
      <c r="Q2755">
        <v>-2.8</v>
      </c>
      <c r="R2755" t="s">
        <v>438</v>
      </c>
    </row>
    <row r="2756" spans="3:18" x14ac:dyDescent="0.3">
      <c r="C2756" t="s">
        <v>1807</v>
      </c>
      <c r="D2756" t="s">
        <v>366</v>
      </c>
      <c r="E2756">
        <v>200104</v>
      </c>
      <c r="H2756" t="s">
        <v>1145</v>
      </c>
      <c r="K2756">
        <v>0</v>
      </c>
      <c r="M2756">
        <v>0</v>
      </c>
      <c r="O2756">
        <v>0</v>
      </c>
    </row>
    <row r="2757" spans="3:18" x14ac:dyDescent="0.3">
      <c r="C2757" t="s">
        <v>1807</v>
      </c>
      <c r="D2757" t="s">
        <v>366</v>
      </c>
      <c r="E2757">
        <v>200105</v>
      </c>
      <c r="H2757" t="s">
        <v>2150</v>
      </c>
      <c r="K2757">
        <v>0</v>
      </c>
      <c r="M2757">
        <v>0</v>
      </c>
      <c r="O2757">
        <v>0</v>
      </c>
    </row>
    <row r="2758" spans="3:18" x14ac:dyDescent="0.3">
      <c r="C2758" t="s">
        <v>1807</v>
      </c>
      <c r="D2758" t="s">
        <v>366</v>
      </c>
      <c r="E2758">
        <v>200106</v>
      </c>
      <c r="H2758" t="s">
        <v>2151</v>
      </c>
      <c r="K2758">
        <v>0</v>
      </c>
      <c r="M2758">
        <v>0</v>
      </c>
      <c r="O2758">
        <v>0</v>
      </c>
    </row>
    <row r="2759" spans="3:18" x14ac:dyDescent="0.3">
      <c r="C2759" t="s">
        <v>1807</v>
      </c>
      <c r="D2759" t="s">
        <v>366</v>
      </c>
      <c r="E2759">
        <v>200404</v>
      </c>
      <c r="H2759" t="s">
        <v>1146</v>
      </c>
      <c r="K2759">
        <v>0</v>
      </c>
      <c r="M2759">
        <v>0</v>
      </c>
      <c r="O2759">
        <v>0</v>
      </c>
    </row>
    <row r="2760" spans="3:18" x14ac:dyDescent="0.3">
      <c r="C2760" t="s">
        <v>1807</v>
      </c>
      <c r="D2760" t="s">
        <v>366</v>
      </c>
      <c r="E2760">
        <v>200405</v>
      </c>
      <c r="H2760" t="s">
        <v>1147</v>
      </c>
      <c r="K2760">
        <v>0</v>
      </c>
      <c r="M2760">
        <v>0</v>
      </c>
      <c r="O2760">
        <v>0</v>
      </c>
    </row>
    <row r="2761" spans="3:18" x14ac:dyDescent="0.3">
      <c r="K2761">
        <v>0</v>
      </c>
      <c r="M2761">
        <v>0</v>
      </c>
      <c r="O2761">
        <v>0</v>
      </c>
      <c r="R2761" t="s">
        <v>438</v>
      </c>
    </row>
    <row r="2762" spans="3:18" x14ac:dyDescent="0.3">
      <c r="C2762" t="s">
        <v>1807</v>
      </c>
      <c r="D2762" t="s">
        <v>366</v>
      </c>
      <c r="E2762">
        <v>210000</v>
      </c>
      <c r="H2762" t="s">
        <v>1158</v>
      </c>
      <c r="K2762">
        <v>0</v>
      </c>
      <c r="M2762">
        <v>0</v>
      </c>
      <c r="O2762">
        <v>0</v>
      </c>
    </row>
    <row r="2763" spans="3:18" x14ac:dyDescent="0.3">
      <c r="C2763" t="s">
        <v>1807</v>
      </c>
      <c r="D2763" t="s">
        <v>366</v>
      </c>
      <c r="E2763">
        <v>210001</v>
      </c>
      <c r="H2763" t="s">
        <v>1159</v>
      </c>
      <c r="K2763">
        <v>0</v>
      </c>
      <c r="M2763">
        <v>0</v>
      </c>
      <c r="O2763">
        <v>0</v>
      </c>
    </row>
    <row r="2764" spans="3:18" x14ac:dyDescent="0.3">
      <c r="E2764" t="s">
        <v>1160</v>
      </c>
      <c r="K2764">
        <v>0</v>
      </c>
      <c r="M2764">
        <v>0</v>
      </c>
      <c r="O2764">
        <v>0</v>
      </c>
      <c r="R2764" t="s">
        <v>438</v>
      </c>
    </row>
    <row r="2765" spans="3:18" x14ac:dyDescent="0.3">
      <c r="C2765" t="s">
        <v>1807</v>
      </c>
      <c r="D2765" t="s">
        <v>366</v>
      </c>
      <c r="E2765">
        <v>210100</v>
      </c>
      <c r="H2765" t="s">
        <v>1161</v>
      </c>
      <c r="K2765">
        <v>0</v>
      </c>
      <c r="M2765">
        <v>0</v>
      </c>
      <c r="O2765">
        <v>0</v>
      </c>
    </row>
    <row r="2766" spans="3:18" x14ac:dyDescent="0.3">
      <c r="C2766" t="s">
        <v>1807</v>
      </c>
      <c r="D2766" t="s">
        <v>366</v>
      </c>
      <c r="E2766">
        <v>210101</v>
      </c>
      <c r="H2766" t="s">
        <v>1162</v>
      </c>
      <c r="K2766">
        <v>0</v>
      </c>
      <c r="M2766">
        <v>0</v>
      </c>
      <c r="O2766">
        <v>0</v>
      </c>
    </row>
    <row r="2767" spans="3:18" x14ac:dyDescent="0.3">
      <c r="C2767" t="s">
        <v>1807</v>
      </c>
      <c r="D2767" t="s">
        <v>366</v>
      </c>
      <c r="E2767">
        <v>210102</v>
      </c>
      <c r="H2767" t="s">
        <v>1163</v>
      </c>
      <c r="K2767">
        <v>0</v>
      </c>
      <c r="M2767">
        <v>0</v>
      </c>
      <c r="O2767">
        <v>0</v>
      </c>
    </row>
    <row r="2768" spans="3:18" x14ac:dyDescent="0.3">
      <c r="C2768" t="s">
        <v>1807</v>
      </c>
      <c r="D2768" t="s">
        <v>366</v>
      </c>
      <c r="E2768">
        <v>210103</v>
      </c>
      <c r="H2768" t="s">
        <v>1164</v>
      </c>
      <c r="K2768">
        <v>0</v>
      </c>
      <c r="M2768">
        <v>0</v>
      </c>
      <c r="O2768">
        <v>0</v>
      </c>
    </row>
    <row r="2769" spans="3:18" x14ac:dyDescent="0.3">
      <c r="E2769" t="s">
        <v>1165</v>
      </c>
      <c r="K2769">
        <v>0</v>
      </c>
      <c r="M2769">
        <v>0</v>
      </c>
      <c r="O2769">
        <v>0</v>
      </c>
      <c r="R2769" t="s">
        <v>438</v>
      </c>
    </row>
    <row r="2770" spans="3:18" x14ac:dyDescent="0.3">
      <c r="C2770" t="s">
        <v>1807</v>
      </c>
      <c r="D2770" t="s">
        <v>366</v>
      </c>
      <c r="E2770">
        <v>210200</v>
      </c>
      <c r="H2770" t="s">
        <v>1166</v>
      </c>
      <c r="K2770">
        <v>0</v>
      </c>
      <c r="M2770">
        <v>0</v>
      </c>
      <c r="O2770">
        <v>0</v>
      </c>
    </row>
    <row r="2771" spans="3:18" x14ac:dyDescent="0.3">
      <c r="E2771" t="s">
        <v>1167</v>
      </c>
      <c r="K2771">
        <v>0</v>
      </c>
      <c r="M2771">
        <v>0</v>
      </c>
      <c r="O2771">
        <v>0</v>
      </c>
      <c r="R2771" t="s">
        <v>438</v>
      </c>
    </row>
    <row r="2772" spans="3:18" x14ac:dyDescent="0.3">
      <c r="C2772" t="s">
        <v>1807</v>
      </c>
      <c r="D2772" t="s">
        <v>366</v>
      </c>
      <c r="E2772">
        <v>210300</v>
      </c>
      <c r="H2772" t="s">
        <v>1168</v>
      </c>
      <c r="K2772">
        <v>0</v>
      </c>
      <c r="M2772">
        <v>0</v>
      </c>
      <c r="O2772">
        <v>0</v>
      </c>
    </row>
    <row r="2773" spans="3:18" x14ac:dyDescent="0.3">
      <c r="C2773" t="s">
        <v>1807</v>
      </c>
      <c r="D2773" t="s">
        <v>366</v>
      </c>
      <c r="E2773">
        <v>210301</v>
      </c>
      <c r="H2773" t="s">
        <v>1169</v>
      </c>
      <c r="K2773">
        <v>0</v>
      </c>
      <c r="M2773">
        <v>0</v>
      </c>
      <c r="O2773">
        <v>0</v>
      </c>
    </row>
    <row r="2774" spans="3:18" x14ac:dyDescent="0.3">
      <c r="C2774" t="s">
        <v>1807</v>
      </c>
      <c r="D2774" t="s">
        <v>366</v>
      </c>
      <c r="E2774">
        <v>210302</v>
      </c>
      <c r="H2774" t="s">
        <v>1170</v>
      </c>
      <c r="K2774">
        <v>0</v>
      </c>
      <c r="M2774">
        <v>0</v>
      </c>
      <c r="O2774">
        <v>0</v>
      </c>
    </row>
    <row r="2775" spans="3:18" x14ac:dyDescent="0.3">
      <c r="C2775" t="s">
        <v>1807</v>
      </c>
      <c r="D2775" t="s">
        <v>366</v>
      </c>
      <c r="E2775">
        <v>210303</v>
      </c>
      <c r="H2775" t="s">
        <v>1171</v>
      </c>
      <c r="K2775">
        <v>0</v>
      </c>
      <c r="M2775">
        <v>0</v>
      </c>
      <c r="O2775">
        <v>0</v>
      </c>
    </row>
    <row r="2776" spans="3:18" x14ac:dyDescent="0.3">
      <c r="C2776" t="s">
        <v>1807</v>
      </c>
      <c r="D2776" t="s">
        <v>366</v>
      </c>
      <c r="E2776">
        <v>210304</v>
      </c>
      <c r="H2776" t="s">
        <v>1172</v>
      </c>
      <c r="K2776">
        <v>0</v>
      </c>
      <c r="M2776">
        <v>0</v>
      </c>
      <c r="O2776">
        <v>0</v>
      </c>
    </row>
    <row r="2777" spans="3:18" x14ac:dyDescent="0.3">
      <c r="E2777" t="s">
        <v>1173</v>
      </c>
      <c r="K2777">
        <v>0</v>
      </c>
      <c r="M2777">
        <v>0</v>
      </c>
      <c r="O2777">
        <v>0</v>
      </c>
      <c r="R2777" t="s">
        <v>438</v>
      </c>
    </row>
    <row r="2778" spans="3:18" x14ac:dyDescent="0.3">
      <c r="C2778" t="s">
        <v>1807</v>
      </c>
      <c r="D2778" t="s">
        <v>366</v>
      </c>
      <c r="E2778">
        <v>200910</v>
      </c>
      <c r="H2778" t="s">
        <v>1174</v>
      </c>
      <c r="K2778" s="37">
        <v>-3276436.37</v>
      </c>
      <c r="M2778" s="37">
        <v>-3290101.69</v>
      </c>
      <c r="O2778" s="37">
        <v>13665.32</v>
      </c>
      <c r="Q2778">
        <v>0.4</v>
      </c>
    </row>
    <row r="2779" spans="3:18" x14ac:dyDescent="0.3">
      <c r="C2779" t="s">
        <v>1807</v>
      </c>
      <c r="D2779" t="s">
        <v>366</v>
      </c>
      <c r="E2779">
        <v>200911</v>
      </c>
      <c r="H2779" t="s">
        <v>1175</v>
      </c>
      <c r="K2779" s="37">
        <v>-10965137.51</v>
      </c>
      <c r="M2779" s="37">
        <v>-11062750.01</v>
      </c>
      <c r="O2779" s="37">
        <v>97612.5</v>
      </c>
      <c r="Q2779">
        <v>0.9</v>
      </c>
    </row>
    <row r="2780" spans="3:18" x14ac:dyDescent="0.3">
      <c r="C2780" t="s">
        <v>1807</v>
      </c>
      <c r="D2780" t="s">
        <v>366</v>
      </c>
      <c r="E2780">
        <v>200912</v>
      </c>
      <c r="H2780" t="s">
        <v>1176</v>
      </c>
      <c r="K2780">
        <v>0</v>
      </c>
      <c r="M2780">
        <v>0</v>
      </c>
      <c r="O2780">
        <v>0</v>
      </c>
    </row>
    <row r="2781" spans="3:18" x14ac:dyDescent="0.3">
      <c r="C2781" t="s">
        <v>1807</v>
      </c>
      <c r="D2781" t="s">
        <v>366</v>
      </c>
      <c r="E2781">
        <v>200914</v>
      </c>
      <c r="H2781" t="s">
        <v>2152</v>
      </c>
      <c r="K2781">
        <v>0</v>
      </c>
      <c r="M2781">
        <v>0</v>
      </c>
      <c r="O2781">
        <v>0</v>
      </c>
    </row>
    <row r="2782" spans="3:18" x14ac:dyDescent="0.3">
      <c r="C2782" t="s">
        <v>1807</v>
      </c>
      <c r="D2782" t="s">
        <v>366</v>
      </c>
      <c r="E2782">
        <v>200915</v>
      </c>
      <c r="H2782" t="s">
        <v>2153</v>
      </c>
      <c r="K2782">
        <v>0</v>
      </c>
      <c r="M2782">
        <v>0</v>
      </c>
      <c r="O2782">
        <v>0</v>
      </c>
    </row>
    <row r="2783" spans="3:18" x14ac:dyDescent="0.3">
      <c r="C2783" t="s">
        <v>1807</v>
      </c>
      <c r="D2783" t="s">
        <v>366</v>
      </c>
      <c r="E2783">
        <v>200916</v>
      </c>
      <c r="H2783" t="s">
        <v>2154</v>
      </c>
      <c r="K2783">
        <v>0</v>
      </c>
      <c r="M2783">
        <v>0</v>
      </c>
      <c r="O2783">
        <v>0</v>
      </c>
    </row>
    <row r="2784" spans="3:18" x14ac:dyDescent="0.3">
      <c r="C2784" t="s">
        <v>1807</v>
      </c>
      <c r="D2784" t="s">
        <v>366</v>
      </c>
      <c r="E2784">
        <v>200917</v>
      </c>
      <c r="H2784" t="s">
        <v>2155</v>
      </c>
      <c r="K2784">
        <v>0</v>
      </c>
      <c r="M2784">
        <v>0</v>
      </c>
      <c r="O2784">
        <v>0</v>
      </c>
    </row>
    <row r="2785" spans="3:18" x14ac:dyDescent="0.3">
      <c r="C2785" t="s">
        <v>1807</v>
      </c>
      <c r="D2785" t="s">
        <v>366</v>
      </c>
      <c r="E2785">
        <v>200918</v>
      </c>
      <c r="H2785" t="s">
        <v>2156</v>
      </c>
      <c r="K2785">
        <v>0</v>
      </c>
      <c r="M2785">
        <v>0</v>
      </c>
      <c r="O2785">
        <v>0</v>
      </c>
    </row>
    <row r="2786" spans="3:18" x14ac:dyDescent="0.3">
      <c r="C2786" t="s">
        <v>1807</v>
      </c>
      <c r="D2786" t="s">
        <v>366</v>
      </c>
      <c r="E2786">
        <v>200919</v>
      </c>
      <c r="H2786" t="s">
        <v>2157</v>
      </c>
      <c r="K2786" s="37">
        <v>-858727562.16999996</v>
      </c>
      <c r="M2786" s="37">
        <v>-854244542.53999996</v>
      </c>
      <c r="O2786" s="37">
        <v>-4483019.63</v>
      </c>
      <c r="Q2786">
        <v>-0.5</v>
      </c>
    </row>
    <row r="2787" spans="3:18" x14ac:dyDescent="0.3">
      <c r="E2787" t="s">
        <v>1182</v>
      </c>
      <c r="K2787" s="37">
        <v>-872969136.04999995</v>
      </c>
      <c r="M2787" s="37">
        <v>-868597394.24000001</v>
      </c>
      <c r="O2787" s="37">
        <v>-4371741.8099999996</v>
      </c>
      <c r="Q2787">
        <v>-0.5</v>
      </c>
      <c r="R2787" t="s">
        <v>438</v>
      </c>
    </row>
    <row r="2788" spans="3:18" x14ac:dyDescent="0.3">
      <c r="C2788" t="s">
        <v>1807</v>
      </c>
      <c r="D2788" t="s">
        <v>366</v>
      </c>
      <c r="E2788">
        <v>200830</v>
      </c>
      <c r="H2788" t="s">
        <v>1183</v>
      </c>
      <c r="K2788" s="37">
        <v>-64103395.039999999</v>
      </c>
      <c r="M2788" s="37">
        <v>-64103395.039999999</v>
      </c>
      <c r="O2788">
        <v>0</v>
      </c>
    </row>
    <row r="2789" spans="3:18" x14ac:dyDescent="0.3">
      <c r="C2789" t="s">
        <v>1807</v>
      </c>
      <c r="D2789" t="s">
        <v>366</v>
      </c>
      <c r="E2789">
        <v>200831</v>
      </c>
      <c r="H2789" t="s">
        <v>2158</v>
      </c>
      <c r="K2789">
        <v>0</v>
      </c>
      <c r="M2789">
        <v>0</v>
      </c>
      <c r="O2789">
        <v>0</v>
      </c>
    </row>
    <row r="2790" spans="3:18" x14ac:dyDescent="0.3">
      <c r="C2790" t="s">
        <v>1807</v>
      </c>
      <c r="D2790" t="s">
        <v>366</v>
      </c>
      <c r="E2790">
        <v>200832</v>
      </c>
      <c r="H2790" t="s">
        <v>2159</v>
      </c>
      <c r="K2790">
        <v>0</v>
      </c>
      <c r="M2790">
        <v>0</v>
      </c>
      <c r="O2790">
        <v>0</v>
      </c>
    </row>
    <row r="2791" spans="3:18" x14ac:dyDescent="0.3">
      <c r="E2791" t="s">
        <v>1184</v>
      </c>
      <c r="K2791" s="37">
        <v>-64103395.039999999</v>
      </c>
      <c r="M2791" s="37">
        <v>-64103395.039999999</v>
      </c>
      <c r="O2791">
        <v>0</v>
      </c>
      <c r="R2791" t="s">
        <v>438</v>
      </c>
    </row>
    <row r="2792" spans="3:18" x14ac:dyDescent="0.3">
      <c r="E2792" t="s">
        <v>1189</v>
      </c>
      <c r="K2792" s="37">
        <v>-2416142882.5</v>
      </c>
      <c r="M2792" s="37">
        <v>-2414418276.0300002</v>
      </c>
      <c r="O2792" s="37">
        <v>-1724606.47</v>
      </c>
      <c r="Q2792">
        <v>-0.1</v>
      </c>
      <c r="R2792" t="s">
        <v>420</v>
      </c>
    </row>
    <row r="2793" spans="3:18" x14ac:dyDescent="0.3">
      <c r="E2793" t="s">
        <v>1190</v>
      </c>
      <c r="K2793" s="37">
        <v>3721817834.3600001</v>
      </c>
      <c r="M2793" s="37">
        <v>3748431988.9299998</v>
      </c>
      <c r="O2793" s="37">
        <v>-26614154.57</v>
      </c>
      <c r="Q2793">
        <v>-0.7</v>
      </c>
      <c r="R2793" t="s">
        <v>403</v>
      </c>
    </row>
    <row r="2795" spans="3:18" x14ac:dyDescent="0.3">
      <c r="E2795" t="s">
        <v>1191</v>
      </c>
      <c r="K2795" s="37">
        <v>3848361881.1700001</v>
      </c>
      <c r="M2795" s="37">
        <v>3875208887.98</v>
      </c>
      <c r="O2795" s="37">
        <v>-26847006.809999999</v>
      </c>
      <c r="Q2795">
        <v>-0.7</v>
      </c>
      <c r="R2795" t="s">
        <v>1192</v>
      </c>
    </row>
    <row r="2797" spans="3:18" x14ac:dyDescent="0.3">
      <c r="E2797" t="s">
        <v>1193</v>
      </c>
    </row>
    <row r="2798" spans="3:18" x14ac:dyDescent="0.3">
      <c r="C2798" t="s">
        <v>1807</v>
      </c>
      <c r="D2798" t="s">
        <v>366</v>
      </c>
      <c r="E2798">
        <v>220241</v>
      </c>
      <c r="H2798" t="s">
        <v>2160</v>
      </c>
      <c r="K2798">
        <v>0</v>
      </c>
      <c r="M2798">
        <v>0</v>
      </c>
      <c r="O2798">
        <v>0</v>
      </c>
    </row>
    <row r="2799" spans="3:18" x14ac:dyDescent="0.3">
      <c r="C2799" t="s">
        <v>1807</v>
      </c>
      <c r="D2799" t="s">
        <v>366</v>
      </c>
      <c r="E2799">
        <v>220242</v>
      </c>
      <c r="H2799" t="s">
        <v>2161</v>
      </c>
      <c r="K2799">
        <v>0</v>
      </c>
      <c r="M2799">
        <v>0</v>
      </c>
      <c r="O2799">
        <v>0</v>
      </c>
    </row>
    <row r="2800" spans="3:18" x14ac:dyDescent="0.3">
      <c r="C2800" t="s">
        <v>1807</v>
      </c>
      <c r="D2800" t="s">
        <v>366</v>
      </c>
      <c r="E2800">
        <v>220243</v>
      </c>
      <c r="H2800" t="s">
        <v>2162</v>
      </c>
      <c r="K2800" s="37">
        <v>-105312500</v>
      </c>
      <c r="M2800" s="37">
        <v>-106250000</v>
      </c>
      <c r="O2800" s="37">
        <v>937500</v>
      </c>
      <c r="Q2800">
        <v>0.9</v>
      </c>
    </row>
    <row r="2801" spans="3:18" x14ac:dyDescent="0.3">
      <c r="K2801" s="37">
        <v>-105312500</v>
      </c>
      <c r="M2801" s="37">
        <v>-106250000</v>
      </c>
      <c r="O2801" s="37">
        <v>937500</v>
      </c>
      <c r="Q2801">
        <v>0.9</v>
      </c>
      <c r="R2801" t="s">
        <v>420</v>
      </c>
    </row>
    <row r="2802" spans="3:18" x14ac:dyDescent="0.3">
      <c r="C2802" t="s">
        <v>1807</v>
      </c>
      <c r="D2802" t="s">
        <v>366</v>
      </c>
      <c r="E2802">
        <v>220237</v>
      </c>
      <c r="H2802" t="s">
        <v>2163</v>
      </c>
      <c r="K2802">
        <v>0</v>
      </c>
      <c r="M2802">
        <v>0</v>
      </c>
      <c r="O2802">
        <v>0</v>
      </c>
    </row>
    <row r="2803" spans="3:18" x14ac:dyDescent="0.3">
      <c r="K2803">
        <v>0</v>
      </c>
      <c r="M2803">
        <v>0</v>
      </c>
      <c r="O2803">
        <v>0</v>
      </c>
      <c r="R2803" t="s">
        <v>420</v>
      </c>
    </row>
    <row r="2804" spans="3:18" x14ac:dyDescent="0.3">
      <c r="C2804" t="s">
        <v>1807</v>
      </c>
      <c r="D2804" t="s">
        <v>366</v>
      </c>
      <c r="E2804">
        <v>220231</v>
      </c>
      <c r="H2804" t="s">
        <v>2164</v>
      </c>
      <c r="K2804">
        <v>0</v>
      </c>
      <c r="M2804">
        <v>0</v>
      </c>
      <c r="O2804">
        <v>0</v>
      </c>
    </row>
    <row r="2805" spans="3:18" x14ac:dyDescent="0.3">
      <c r="K2805">
        <v>0</v>
      </c>
      <c r="M2805">
        <v>0</v>
      </c>
      <c r="O2805">
        <v>0</v>
      </c>
      <c r="R2805" t="s">
        <v>420</v>
      </c>
    </row>
    <row r="2806" spans="3:18" x14ac:dyDescent="0.3">
      <c r="C2806" t="s">
        <v>1807</v>
      </c>
      <c r="D2806" t="s">
        <v>366</v>
      </c>
      <c r="E2806">
        <v>220227</v>
      </c>
      <c r="H2806" t="s">
        <v>2165</v>
      </c>
      <c r="K2806">
        <v>0</v>
      </c>
      <c r="M2806">
        <v>0</v>
      </c>
      <c r="O2806">
        <v>0</v>
      </c>
    </row>
    <row r="2807" spans="3:18" x14ac:dyDescent="0.3">
      <c r="C2807" t="s">
        <v>1807</v>
      </c>
      <c r="D2807" t="s">
        <v>366</v>
      </c>
      <c r="E2807">
        <v>220228</v>
      </c>
      <c r="H2807" t="s">
        <v>2166</v>
      </c>
      <c r="K2807">
        <v>0</v>
      </c>
      <c r="M2807">
        <v>0</v>
      </c>
      <c r="O2807">
        <v>0</v>
      </c>
    </row>
    <row r="2808" spans="3:18" x14ac:dyDescent="0.3">
      <c r="C2808" t="s">
        <v>1807</v>
      </c>
      <c r="D2808" t="s">
        <v>366</v>
      </c>
      <c r="E2808">
        <v>220230</v>
      </c>
      <c r="H2808" t="s">
        <v>2167</v>
      </c>
      <c r="K2808">
        <v>0</v>
      </c>
      <c r="M2808">
        <v>0</v>
      </c>
      <c r="O2808">
        <v>0</v>
      </c>
    </row>
    <row r="2809" spans="3:18" x14ac:dyDescent="0.3">
      <c r="C2809" t="s">
        <v>1807</v>
      </c>
      <c r="D2809" t="s">
        <v>366</v>
      </c>
      <c r="E2809">
        <v>220235</v>
      </c>
      <c r="H2809" t="s">
        <v>2168</v>
      </c>
      <c r="K2809">
        <v>0</v>
      </c>
      <c r="M2809">
        <v>0</v>
      </c>
      <c r="O2809">
        <v>0</v>
      </c>
    </row>
    <row r="2810" spans="3:18" x14ac:dyDescent="0.3">
      <c r="C2810" t="s">
        <v>1807</v>
      </c>
      <c r="D2810" t="s">
        <v>366</v>
      </c>
      <c r="E2810">
        <v>220240</v>
      </c>
      <c r="H2810" t="s">
        <v>2169</v>
      </c>
      <c r="K2810">
        <v>0</v>
      </c>
      <c r="M2810">
        <v>0</v>
      </c>
      <c r="O2810">
        <v>0</v>
      </c>
    </row>
    <row r="2811" spans="3:18" x14ac:dyDescent="0.3">
      <c r="K2811">
        <v>0</v>
      </c>
      <c r="M2811">
        <v>0</v>
      </c>
      <c r="O2811">
        <v>0</v>
      </c>
      <c r="R2811" t="s">
        <v>420</v>
      </c>
    </row>
    <row r="2812" spans="3:18" x14ac:dyDescent="0.3">
      <c r="C2812" t="s">
        <v>1807</v>
      </c>
      <c r="D2812" t="s">
        <v>366</v>
      </c>
      <c r="E2812">
        <v>220223</v>
      </c>
      <c r="H2812" t="s">
        <v>2170</v>
      </c>
      <c r="K2812">
        <v>0</v>
      </c>
      <c r="M2812">
        <v>0</v>
      </c>
      <c r="O2812">
        <v>0</v>
      </c>
    </row>
    <row r="2813" spans="3:18" x14ac:dyDescent="0.3">
      <c r="C2813" t="s">
        <v>1807</v>
      </c>
      <c r="D2813" t="s">
        <v>366</v>
      </c>
      <c r="E2813">
        <v>220224</v>
      </c>
      <c r="H2813" t="s">
        <v>2171</v>
      </c>
      <c r="K2813">
        <v>0</v>
      </c>
      <c r="M2813">
        <v>0</v>
      </c>
      <c r="O2813">
        <v>0</v>
      </c>
    </row>
    <row r="2814" spans="3:18" x14ac:dyDescent="0.3">
      <c r="C2814" t="s">
        <v>1807</v>
      </c>
      <c r="D2814" t="s">
        <v>366</v>
      </c>
      <c r="E2814">
        <v>220229</v>
      </c>
      <c r="H2814" t="s">
        <v>2172</v>
      </c>
      <c r="K2814">
        <v>0</v>
      </c>
      <c r="M2814">
        <v>0</v>
      </c>
      <c r="O2814">
        <v>0</v>
      </c>
    </row>
    <row r="2815" spans="3:18" x14ac:dyDescent="0.3">
      <c r="C2815" t="s">
        <v>1807</v>
      </c>
      <c r="D2815" t="s">
        <v>366</v>
      </c>
      <c r="E2815">
        <v>220234</v>
      </c>
      <c r="H2815" t="s">
        <v>2173</v>
      </c>
      <c r="K2815">
        <v>0</v>
      </c>
      <c r="M2815">
        <v>0</v>
      </c>
      <c r="O2815">
        <v>0</v>
      </c>
    </row>
    <row r="2816" spans="3:18" x14ac:dyDescent="0.3">
      <c r="C2816" t="s">
        <v>1807</v>
      </c>
      <c r="D2816" t="s">
        <v>366</v>
      </c>
      <c r="E2816">
        <v>220236</v>
      </c>
      <c r="H2816" t="s">
        <v>2174</v>
      </c>
      <c r="K2816">
        <v>0</v>
      </c>
      <c r="M2816">
        <v>0</v>
      </c>
      <c r="O2816">
        <v>0</v>
      </c>
    </row>
    <row r="2817" spans="3:18" x14ac:dyDescent="0.3">
      <c r="K2817">
        <v>0</v>
      </c>
      <c r="M2817">
        <v>0</v>
      </c>
      <c r="O2817">
        <v>0</v>
      </c>
      <c r="R2817" t="s">
        <v>420</v>
      </c>
    </row>
    <row r="2818" spans="3:18" x14ac:dyDescent="0.3">
      <c r="C2818" t="s">
        <v>1807</v>
      </c>
      <c r="D2818" t="s">
        <v>366</v>
      </c>
      <c r="E2818">
        <v>220214</v>
      </c>
      <c r="H2818" t="s">
        <v>2175</v>
      </c>
      <c r="K2818">
        <v>0</v>
      </c>
      <c r="M2818">
        <v>0</v>
      </c>
      <c r="O2818">
        <v>0</v>
      </c>
    </row>
    <row r="2819" spans="3:18" x14ac:dyDescent="0.3">
      <c r="C2819" t="s">
        <v>1807</v>
      </c>
      <c r="D2819" t="s">
        <v>366</v>
      </c>
      <c r="E2819">
        <v>220215</v>
      </c>
      <c r="H2819" t="s">
        <v>2176</v>
      </c>
      <c r="K2819">
        <v>0</v>
      </c>
      <c r="M2819">
        <v>0</v>
      </c>
      <c r="O2819">
        <v>0</v>
      </c>
    </row>
    <row r="2820" spans="3:18" x14ac:dyDescent="0.3">
      <c r="C2820" t="s">
        <v>1807</v>
      </c>
      <c r="D2820" t="s">
        <v>366</v>
      </c>
      <c r="E2820">
        <v>220216</v>
      </c>
      <c r="H2820" t="s">
        <v>2177</v>
      </c>
      <c r="K2820">
        <v>0</v>
      </c>
      <c r="M2820">
        <v>0</v>
      </c>
      <c r="O2820">
        <v>0</v>
      </c>
    </row>
    <row r="2821" spans="3:18" x14ac:dyDescent="0.3">
      <c r="C2821" t="s">
        <v>1807</v>
      </c>
      <c r="D2821" t="s">
        <v>366</v>
      </c>
      <c r="E2821">
        <v>220217</v>
      </c>
      <c r="H2821" t="s">
        <v>2178</v>
      </c>
      <c r="K2821">
        <v>0</v>
      </c>
      <c r="M2821">
        <v>0</v>
      </c>
      <c r="O2821">
        <v>0</v>
      </c>
    </row>
    <row r="2822" spans="3:18" x14ac:dyDescent="0.3">
      <c r="C2822" t="s">
        <v>1807</v>
      </c>
      <c r="D2822" t="s">
        <v>366</v>
      </c>
      <c r="E2822">
        <v>220218</v>
      </c>
      <c r="H2822" t="s">
        <v>2179</v>
      </c>
      <c r="K2822">
        <v>0</v>
      </c>
      <c r="M2822">
        <v>0</v>
      </c>
      <c r="O2822">
        <v>0</v>
      </c>
    </row>
    <row r="2823" spans="3:18" x14ac:dyDescent="0.3">
      <c r="C2823" t="s">
        <v>1807</v>
      </c>
      <c r="D2823" t="s">
        <v>366</v>
      </c>
      <c r="E2823">
        <v>220221</v>
      </c>
      <c r="H2823" t="s">
        <v>2180</v>
      </c>
      <c r="K2823">
        <v>0</v>
      </c>
      <c r="M2823">
        <v>0</v>
      </c>
      <c r="O2823">
        <v>0</v>
      </c>
    </row>
    <row r="2824" spans="3:18" x14ac:dyDescent="0.3">
      <c r="C2824" t="s">
        <v>1807</v>
      </c>
      <c r="D2824" t="s">
        <v>366</v>
      </c>
      <c r="E2824">
        <v>220222</v>
      </c>
      <c r="H2824" t="s">
        <v>2181</v>
      </c>
      <c r="K2824">
        <v>0</v>
      </c>
      <c r="M2824">
        <v>0</v>
      </c>
      <c r="O2824">
        <v>0</v>
      </c>
    </row>
    <row r="2825" spans="3:18" x14ac:dyDescent="0.3">
      <c r="C2825" t="s">
        <v>1807</v>
      </c>
      <c r="D2825" t="s">
        <v>366</v>
      </c>
      <c r="E2825">
        <v>220233</v>
      </c>
      <c r="H2825" t="s">
        <v>2182</v>
      </c>
      <c r="K2825">
        <v>0</v>
      </c>
      <c r="M2825">
        <v>0</v>
      </c>
      <c r="O2825">
        <v>0</v>
      </c>
    </row>
    <row r="2826" spans="3:18" x14ac:dyDescent="0.3">
      <c r="K2826">
        <v>0</v>
      </c>
      <c r="M2826">
        <v>0</v>
      </c>
      <c r="O2826">
        <v>0</v>
      </c>
      <c r="R2826" t="s">
        <v>420</v>
      </c>
    </row>
    <row r="2827" spans="3:18" x14ac:dyDescent="0.3">
      <c r="C2827" t="s">
        <v>1807</v>
      </c>
      <c r="D2827" t="s">
        <v>366</v>
      </c>
      <c r="E2827">
        <v>220211</v>
      </c>
      <c r="H2827" t="s">
        <v>1222</v>
      </c>
      <c r="K2827">
        <v>0</v>
      </c>
      <c r="M2827">
        <v>0</v>
      </c>
      <c r="O2827">
        <v>0</v>
      </c>
    </row>
    <row r="2828" spans="3:18" x14ac:dyDescent="0.3">
      <c r="C2828" t="s">
        <v>1807</v>
      </c>
      <c r="D2828" t="s">
        <v>366</v>
      </c>
      <c r="E2828">
        <v>220212</v>
      </c>
      <c r="H2828" t="s">
        <v>1223</v>
      </c>
      <c r="K2828">
        <v>0</v>
      </c>
      <c r="M2828">
        <v>0</v>
      </c>
      <c r="O2828">
        <v>0</v>
      </c>
    </row>
    <row r="2829" spans="3:18" x14ac:dyDescent="0.3">
      <c r="C2829" t="s">
        <v>1807</v>
      </c>
      <c r="D2829" t="s">
        <v>366</v>
      </c>
      <c r="E2829">
        <v>220213</v>
      </c>
      <c r="H2829" t="s">
        <v>1224</v>
      </c>
      <c r="K2829">
        <v>0</v>
      </c>
      <c r="M2829">
        <v>0</v>
      </c>
      <c r="O2829">
        <v>0</v>
      </c>
    </row>
    <row r="2830" spans="3:18" x14ac:dyDescent="0.3">
      <c r="C2830" t="s">
        <v>1807</v>
      </c>
      <c r="D2830" t="s">
        <v>366</v>
      </c>
      <c r="E2830">
        <v>220220</v>
      </c>
      <c r="H2830" t="s">
        <v>1225</v>
      </c>
      <c r="K2830">
        <v>0</v>
      </c>
      <c r="M2830">
        <v>0</v>
      </c>
      <c r="O2830">
        <v>0</v>
      </c>
    </row>
    <row r="2831" spans="3:18" x14ac:dyDescent="0.3">
      <c r="C2831" t="s">
        <v>1807</v>
      </c>
      <c r="D2831" t="s">
        <v>366</v>
      </c>
      <c r="E2831">
        <v>220225</v>
      </c>
      <c r="H2831" t="s">
        <v>2183</v>
      </c>
      <c r="K2831">
        <v>0</v>
      </c>
      <c r="M2831">
        <v>0</v>
      </c>
      <c r="O2831">
        <v>0</v>
      </c>
    </row>
    <row r="2832" spans="3:18" x14ac:dyDescent="0.3">
      <c r="C2832" t="s">
        <v>1807</v>
      </c>
      <c r="D2832" t="s">
        <v>366</v>
      </c>
      <c r="E2832">
        <v>220226</v>
      </c>
      <c r="H2832" t="s">
        <v>2184</v>
      </c>
      <c r="K2832">
        <v>0</v>
      </c>
      <c r="M2832">
        <v>0</v>
      </c>
      <c r="O2832">
        <v>0</v>
      </c>
    </row>
    <row r="2833" spans="3:18" x14ac:dyDescent="0.3">
      <c r="K2833">
        <v>0</v>
      </c>
      <c r="M2833">
        <v>0</v>
      </c>
      <c r="O2833">
        <v>0</v>
      </c>
      <c r="R2833" t="s">
        <v>420</v>
      </c>
    </row>
    <row r="2834" spans="3:18" x14ac:dyDescent="0.3">
      <c r="C2834" t="s">
        <v>1807</v>
      </c>
      <c r="D2834" t="s">
        <v>366</v>
      </c>
      <c r="E2834">
        <v>220209</v>
      </c>
      <c r="H2834" t="s">
        <v>2185</v>
      </c>
      <c r="K2834">
        <v>0</v>
      </c>
      <c r="M2834">
        <v>0</v>
      </c>
      <c r="O2834">
        <v>0</v>
      </c>
    </row>
    <row r="2835" spans="3:18" x14ac:dyDescent="0.3">
      <c r="K2835">
        <v>0</v>
      </c>
      <c r="M2835">
        <v>0</v>
      </c>
      <c r="O2835">
        <v>0</v>
      </c>
      <c r="R2835" t="s">
        <v>420</v>
      </c>
    </row>
    <row r="2836" spans="3:18" x14ac:dyDescent="0.3">
      <c r="C2836" t="s">
        <v>1807</v>
      </c>
      <c r="D2836" t="s">
        <v>366</v>
      </c>
      <c r="E2836">
        <v>240000</v>
      </c>
      <c r="H2836" t="s">
        <v>2186</v>
      </c>
      <c r="K2836" s="37">
        <v>-1895625000</v>
      </c>
      <c r="M2836" s="37">
        <v>-1912500000</v>
      </c>
      <c r="O2836" s="37">
        <v>16875000</v>
      </c>
      <c r="Q2836">
        <v>0.9</v>
      </c>
    </row>
    <row r="2837" spans="3:18" x14ac:dyDescent="0.3">
      <c r="C2837" t="s">
        <v>1807</v>
      </c>
      <c r="D2837" t="s">
        <v>366</v>
      </c>
      <c r="E2837">
        <v>240001</v>
      </c>
      <c r="H2837" t="s">
        <v>2187</v>
      </c>
      <c r="K2837" s="37">
        <v>19383498.719999999</v>
      </c>
      <c r="M2837" s="37">
        <v>19556052.140000001</v>
      </c>
      <c r="O2837" s="37">
        <v>-172553.42</v>
      </c>
      <c r="Q2837">
        <v>-0.9</v>
      </c>
    </row>
    <row r="2838" spans="3:18" x14ac:dyDescent="0.3">
      <c r="C2838" t="s">
        <v>1807</v>
      </c>
      <c r="D2838" t="s">
        <v>366</v>
      </c>
      <c r="E2838">
        <v>240002</v>
      </c>
      <c r="H2838" t="s">
        <v>2188</v>
      </c>
      <c r="K2838" s="37">
        <v>-15237202.75</v>
      </c>
      <c r="M2838" s="37">
        <v>-15268629.74</v>
      </c>
      <c r="O2838" s="37">
        <v>31426.99</v>
      </c>
      <c r="Q2838">
        <v>0.2</v>
      </c>
    </row>
    <row r="2839" spans="3:18" x14ac:dyDescent="0.3">
      <c r="C2839" t="s">
        <v>1807</v>
      </c>
      <c r="D2839" t="s">
        <v>366</v>
      </c>
      <c r="E2839">
        <v>240004</v>
      </c>
      <c r="H2839" t="s">
        <v>2189</v>
      </c>
      <c r="K2839">
        <v>0</v>
      </c>
      <c r="M2839">
        <v>0</v>
      </c>
      <c r="O2839">
        <v>0</v>
      </c>
    </row>
    <row r="2840" spans="3:18" x14ac:dyDescent="0.3">
      <c r="C2840" t="s">
        <v>1807</v>
      </c>
      <c r="D2840" t="s">
        <v>366</v>
      </c>
      <c r="E2840">
        <v>240005</v>
      </c>
      <c r="H2840" t="s">
        <v>2190</v>
      </c>
      <c r="K2840">
        <v>0</v>
      </c>
      <c r="M2840">
        <v>0</v>
      </c>
      <c r="O2840">
        <v>0</v>
      </c>
    </row>
    <row r="2841" spans="3:18" x14ac:dyDescent="0.3">
      <c r="C2841" t="s">
        <v>1807</v>
      </c>
      <c r="D2841" t="s">
        <v>366</v>
      </c>
      <c r="E2841">
        <v>240006</v>
      </c>
      <c r="H2841" t="s">
        <v>2191</v>
      </c>
      <c r="K2841">
        <v>0</v>
      </c>
      <c r="M2841">
        <v>0</v>
      </c>
      <c r="O2841">
        <v>0</v>
      </c>
    </row>
    <row r="2842" spans="3:18" x14ac:dyDescent="0.3">
      <c r="C2842" t="s">
        <v>1807</v>
      </c>
      <c r="D2842" t="s">
        <v>366</v>
      </c>
      <c r="E2842">
        <v>240008</v>
      </c>
      <c r="H2842" t="s">
        <v>2192</v>
      </c>
      <c r="K2842">
        <v>0</v>
      </c>
      <c r="M2842">
        <v>0</v>
      </c>
      <c r="O2842">
        <v>0</v>
      </c>
    </row>
    <row r="2843" spans="3:18" x14ac:dyDescent="0.3">
      <c r="C2843" t="s">
        <v>1807</v>
      </c>
      <c r="D2843" t="s">
        <v>366</v>
      </c>
      <c r="E2843">
        <v>240009</v>
      </c>
      <c r="H2843" t="s">
        <v>2193</v>
      </c>
      <c r="K2843">
        <v>0</v>
      </c>
      <c r="M2843">
        <v>0</v>
      </c>
      <c r="O2843">
        <v>0</v>
      </c>
    </row>
    <row r="2844" spans="3:18" x14ac:dyDescent="0.3">
      <c r="C2844" t="s">
        <v>1807</v>
      </c>
      <c r="D2844" t="s">
        <v>366</v>
      </c>
      <c r="E2844">
        <v>240010</v>
      </c>
      <c r="H2844" t="s">
        <v>2194</v>
      </c>
      <c r="K2844">
        <v>0</v>
      </c>
      <c r="M2844">
        <v>0</v>
      </c>
      <c r="O2844">
        <v>0</v>
      </c>
    </row>
    <row r="2845" spans="3:18" x14ac:dyDescent="0.3">
      <c r="C2845" t="s">
        <v>1807</v>
      </c>
      <c r="D2845" t="s">
        <v>366</v>
      </c>
      <c r="E2845">
        <v>240012</v>
      </c>
      <c r="H2845" t="s">
        <v>2195</v>
      </c>
      <c r="K2845" s="37">
        <v>59826283.329999998</v>
      </c>
      <c r="M2845" s="37">
        <v>58718766.270000003</v>
      </c>
      <c r="O2845" s="37">
        <v>1107517.06</v>
      </c>
      <c r="Q2845">
        <v>1.9</v>
      </c>
    </row>
    <row r="2846" spans="3:18" x14ac:dyDescent="0.3">
      <c r="C2846" t="s">
        <v>1807</v>
      </c>
      <c r="D2846" t="s">
        <v>366</v>
      </c>
      <c r="E2846">
        <v>240013</v>
      </c>
      <c r="H2846" t="s">
        <v>2196</v>
      </c>
      <c r="K2846">
        <v>0</v>
      </c>
      <c r="M2846">
        <v>0</v>
      </c>
      <c r="O2846">
        <v>0</v>
      </c>
    </row>
    <row r="2847" spans="3:18" x14ac:dyDescent="0.3">
      <c r="C2847" t="s">
        <v>1807</v>
      </c>
      <c r="D2847" t="s">
        <v>366</v>
      </c>
      <c r="E2847">
        <v>240014</v>
      </c>
      <c r="H2847" t="s">
        <v>2197</v>
      </c>
      <c r="K2847" s="37">
        <v>-50227667.189999998</v>
      </c>
      <c r="M2847" s="37">
        <v>-50827859.68</v>
      </c>
      <c r="O2847" s="37">
        <v>600192.49</v>
      </c>
      <c r="Q2847">
        <v>1.2</v>
      </c>
    </row>
    <row r="2848" spans="3:18" x14ac:dyDescent="0.3">
      <c r="C2848" t="s">
        <v>1807</v>
      </c>
      <c r="D2848" t="s">
        <v>366</v>
      </c>
      <c r="E2848">
        <v>240015</v>
      </c>
      <c r="H2848" t="s">
        <v>2198</v>
      </c>
      <c r="K2848">
        <v>0</v>
      </c>
      <c r="M2848">
        <v>0</v>
      </c>
      <c r="O2848">
        <v>0</v>
      </c>
    </row>
    <row r="2849" spans="3:18" x14ac:dyDescent="0.3">
      <c r="C2849" t="s">
        <v>1807</v>
      </c>
      <c r="D2849" t="s">
        <v>366</v>
      </c>
      <c r="E2849">
        <v>240016</v>
      </c>
      <c r="H2849" t="s">
        <v>2199</v>
      </c>
      <c r="K2849">
        <v>0</v>
      </c>
      <c r="M2849">
        <v>0</v>
      </c>
      <c r="O2849">
        <v>0</v>
      </c>
    </row>
    <row r="2850" spans="3:18" x14ac:dyDescent="0.3">
      <c r="C2850" t="s">
        <v>1807</v>
      </c>
      <c r="D2850" t="s">
        <v>366</v>
      </c>
      <c r="E2850">
        <v>240017</v>
      </c>
      <c r="H2850" t="s">
        <v>2200</v>
      </c>
      <c r="K2850">
        <v>0</v>
      </c>
      <c r="M2850">
        <v>0</v>
      </c>
      <c r="O2850">
        <v>0</v>
      </c>
    </row>
    <row r="2851" spans="3:18" x14ac:dyDescent="0.3">
      <c r="C2851" t="s">
        <v>1807</v>
      </c>
      <c r="D2851" t="s">
        <v>366</v>
      </c>
      <c r="E2851">
        <v>240018</v>
      </c>
      <c r="H2851" t="s">
        <v>2201</v>
      </c>
      <c r="K2851">
        <v>0</v>
      </c>
      <c r="M2851">
        <v>0</v>
      </c>
      <c r="O2851">
        <v>0</v>
      </c>
    </row>
    <row r="2852" spans="3:18" x14ac:dyDescent="0.3">
      <c r="C2852" t="s">
        <v>1807</v>
      </c>
      <c r="D2852" t="s">
        <v>366</v>
      </c>
      <c r="E2852">
        <v>240020</v>
      </c>
      <c r="H2852" t="s">
        <v>2202</v>
      </c>
      <c r="K2852">
        <v>0</v>
      </c>
      <c r="M2852">
        <v>0</v>
      </c>
      <c r="O2852">
        <v>0</v>
      </c>
    </row>
    <row r="2853" spans="3:18" x14ac:dyDescent="0.3">
      <c r="C2853" t="s">
        <v>1807</v>
      </c>
      <c r="D2853" t="s">
        <v>366</v>
      </c>
      <c r="E2853">
        <v>240021</v>
      </c>
      <c r="H2853" t="s">
        <v>2203</v>
      </c>
      <c r="K2853">
        <v>0</v>
      </c>
      <c r="M2853">
        <v>0</v>
      </c>
      <c r="O2853">
        <v>0</v>
      </c>
    </row>
    <row r="2854" spans="3:18" x14ac:dyDescent="0.3">
      <c r="C2854" t="s">
        <v>1807</v>
      </c>
      <c r="D2854" t="s">
        <v>366</v>
      </c>
      <c r="E2854">
        <v>240022</v>
      </c>
      <c r="H2854" t="s">
        <v>2204</v>
      </c>
      <c r="K2854">
        <v>0</v>
      </c>
      <c r="M2854">
        <v>0</v>
      </c>
      <c r="O2854">
        <v>0</v>
      </c>
    </row>
    <row r="2855" spans="3:18" x14ac:dyDescent="0.3">
      <c r="C2855" t="s">
        <v>1807</v>
      </c>
      <c r="D2855" t="s">
        <v>366</v>
      </c>
      <c r="E2855">
        <v>240023</v>
      </c>
      <c r="H2855" t="s">
        <v>2205</v>
      </c>
      <c r="K2855">
        <v>0</v>
      </c>
      <c r="M2855">
        <v>0</v>
      </c>
      <c r="O2855">
        <v>0</v>
      </c>
    </row>
    <row r="2856" spans="3:18" x14ac:dyDescent="0.3">
      <c r="C2856" t="s">
        <v>1807</v>
      </c>
      <c r="D2856" t="s">
        <v>366</v>
      </c>
      <c r="E2856">
        <v>240024</v>
      </c>
      <c r="H2856" t="s">
        <v>2206</v>
      </c>
      <c r="K2856">
        <v>0</v>
      </c>
      <c r="M2856">
        <v>0</v>
      </c>
      <c r="O2856">
        <v>0</v>
      </c>
    </row>
    <row r="2857" spans="3:18" x14ac:dyDescent="0.3">
      <c r="C2857" t="s">
        <v>1807</v>
      </c>
      <c r="D2857" t="s">
        <v>366</v>
      </c>
      <c r="E2857">
        <v>240026</v>
      </c>
      <c r="H2857" t="s">
        <v>2207</v>
      </c>
      <c r="K2857" s="37">
        <v>310530.57</v>
      </c>
      <c r="M2857" s="37">
        <v>328797.09000000003</v>
      </c>
      <c r="O2857" s="37">
        <v>-18266.52</v>
      </c>
      <c r="Q2857">
        <v>-5.6</v>
      </c>
    </row>
    <row r="2858" spans="3:18" x14ac:dyDescent="0.3">
      <c r="C2858" t="s">
        <v>1807</v>
      </c>
      <c r="D2858" t="s">
        <v>366</v>
      </c>
      <c r="E2858">
        <v>240027</v>
      </c>
      <c r="H2858" t="s">
        <v>2208</v>
      </c>
      <c r="K2858">
        <v>0</v>
      </c>
      <c r="M2858">
        <v>0</v>
      </c>
      <c r="O2858">
        <v>0</v>
      </c>
    </row>
    <row r="2859" spans="3:18" x14ac:dyDescent="0.3">
      <c r="C2859" t="s">
        <v>1807</v>
      </c>
      <c r="D2859" t="s">
        <v>366</v>
      </c>
      <c r="E2859">
        <v>240028</v>
      </c>
      <c r="H2859" t="s">
        <v>2209</v>
      </c>
      <c r="K2859">
        <v>0</v>
      </c>
      <c r="M2859">
        <v>0</v>
      </c>
      <c r="O2859">
        <v>0</v>
      </c>
    </row>
    <row r="2860" spans="3:18" x14ac:dyDescent="0.3">
      <c r="C2860" t="s">
        <v>1807</v>
      </c>
      <c r="D2860" t="s">
        <v>366</v>
      </c>
      <c r="E2860">
        <v>240029</v>
      </c>
      <c r="H2860" t="s">
        <v>2210</v>
      </c>
      <c r="K2860">
        <v>0</v>
      </c>
      <c r="M2860">
        <v>0</v>
      </c>
      <c r="O2860">
        <v>0</v>
      </c>
    </row>
    <row r="2861" spans="3:18" x14ac:dyDescent="0.3">
      <c r="C2861" t="s">
        <v>1807</v>
      </c>
      <c r="D2861" t="s">
        <v>366</v>
      </c>
      <c r="E2861">
        <v>240030</v>
      </c>
      <c r="H2861" t="s">
        <v>2211</v>
      </c>
      <c r="K2861">
        <v>0</v>
      </c>
      <c r="M2861">
        <v>0</v>
      </c>
      <c r="O2861">
        <v>0</v>
      </c>
    </row>
    <row r="2862" spans="3:18" x14ac:dyDescent="0.3">
      <c r="C2862" t="s">
        <v>1807</v>
      </c>
      <c r="D2862" t="s">
        <v>366</v>
      </c>
      <c r="E2862">
        <v>240032</v>
      </c>
      <c r="H2862" t="s">
        <v>2212</v>
      </c>
      <c r="K2862">
        <v>0</v>
      </c>
      <c r="M2862">
        <v>0</v>
      </c>
      <c r="O2862">
        <v>0</v>
      </c>
    </row>
    <row r="2863" spans="3:18" x14ac:dyDescent="0.3">
      <c r="C2863" t="s">
        <v>1807</v>
      </c>
      <c r="D2863" t="s">
        <v>366</v>
      </c>
      <c r="E2863">
        <v>240033</v>
      </c>
      <c r="H2863" t="s">
        <v>2213</v>
      </c>
      <c r="K2863">
        <v>0</v>
      </c>
      <c r="M2863">
        <v>0</v>
      </c>
      <c r="O2863">
        <v>0</v>
      </c>
    </row>
    <row r="2864" spans="3:18" x14ac:dyDescent="0.3">
      <c r="K2864" s="37">
        <v>-1881569557.3199999</v>
      </c>
      <c r="M2864" s="37">
        <v>-1899992873.9200001</v>
      </c>
      <c r="O2864" s="37">
        <v>18423316.600000001</v>
      </c>
      <c r="Q2864">
        <v>1</v>
      </c>
      <c r="R2864" t="s">
        <v>420</v>
      </c>
    </row>
    <row r="2865" spans="3:18" x14ac:dyDescent="0.3">
      <c r="C2865" t="s">
        <v>1807</v>
      </c>
      <c r="D2865" t="s">
        <v>366</v>
      </c>
      <c r="E2865">
        <v>220205</v>
      </c>
      <c r="H2865" t="s">
        <v>2214</v>
      </c>
      <c r="K2865">
        <v>0</v>
      </c>
      <c r="M2865">
        <v>0</v>
      </c>
      <c r="O2865">
        <v>0</v>
      </c>
    </row>
    <row r="2866" spans="3:18" x14ac:dyDescent="0.3">
      <c r="C2866" t="s">
        <v>1807</v>
      </c>
      <c r="D2866" t="s">
        <v>366</v>
      </c>
      <c r="E2866">
        <v>220232</v>
      </c>
      <c r="H2866" t="s">
        <v>2215</v>
      </c>
      <c r="K2866">
        <v>0</v>
      </c>
      <c r="M2866">
        <v>0</v>
      </c>
      <c r="O2866">
        <v>0</v>
      </c>
    </row>
    <row r="2867" spans="3:18" x14ac:dyDescent="0.3">
      <c r="C2867" t="s">
        <v>1807</v>
      </c>
      <c r="D2867" t="s">
        <v>366</v>
      </c>
      <c r="E2867">
        <v>220238</v>
      </c>
      <c r="H2867" t="s">
        <v>2216</v>
      </c>
      <c r="K2867">
        <v>0</v>
      </c>
      <c r="M2867">
        <v>0</v>
      </c>
      <c r="O2867">
        <v>0</v>
      </c>
    </row>
    <row r="2868" spans="3:18" x14ac:dyDescent="0.3">
      <c r="C2868" t="s">
        <v>1807</v>
      </c>
      <c r="D2868" t="s">
        <v>366</v>
      </c>
      <c r="E2868">
        <v>220239</v>
      </c>
      <c r="H2868" t="s">
        <v>2217</v>
      </c>
      <c r="K2868">
        <v>0</v>
      </c>
      <c r="M2868">
        <v>0</v>
      </c>
      <c r="O2868">
        <v>0</v>
      </c>
    </row>
    <row r="2869" spans="3:18" x14ac:dyDescent="0.3">
      <c r="K2869">
        <v>0</v>
      </c>
      <c r="M2869">
        <v>0</v>
      </c>
      <c r="O2869">
        <v>0</v>
      </c>
      <c r="R2869" t="s">
        <v>420</v>
      </c>
    </row>
    <row r="2870" spans="3:18" x14ac:dyDescent="0.3">
      <c r="C2870" t="s">
        <v>1807</v>
      </c>
      <c r="D2870" t="s">
        <v>366</v>
      </c>
      <c r="E2870">
        <v>220005</v>
      </c>
      <c r="H2870" t="s">
        <v>2218</v>
      </c>
      <c r="K2870">
        <v>0</v>
      </c>
      <c r="M2870">
        <v>0</v>
      </c>
      <c r="O2870">
        <v>0</v>
      </c>
    </row>
    <row r="2871" spans="3:18" x14ac:dyDescent="0.3">
      <c r="K2871">
        <v>0</v>
      </c>
      <c r="M2871">
        <v>0</v>
      </c>
      <c r="O2871">
        <v>0</v>
      </c>
      <c r="R2871" t="s">
        <v>420</v>
      </c>
    </row>
    <row r="2872" spans="3:18" x14ac:dyDescent="0.3">
      <c r="C2872" t="s">
        <v>1807</v>
      </c>
      <c r="D2872" t="s">
        <v>366</v>
      </c>
      <c r="E2872">
        <v>220004</v>
      </c>
      <c r="H2872" t="s">
        <v>1232</v>
      </c>
      <c r="K2872">
        <v>0</v>
      </c>
      <c r="M2872">
        <v>0</v>
      </c>
      <c r="O2872">
        <v>0</v>
      </c>
    </row>
    <row r="2873" spans="3:18" x14ac:dyDescent="0.3">
      <c r="K2873">
        <v>0</v>
      </c>
      <c r="M2873">
        <v>0</v>
      </c>
      <c r="O2873">
        <v>0</v>
      </c>
      <c r="R2873" t="s">
        <v>420</v>
      </c>
    </row>
    <row r="2874" spans="3:18" x14ac:dyDescent="0.3">
      <c r="C2874" t="s">
        <v>1807</v>
      </c>
      <c r="D2874" t="s">
        <v>366</v>
      </c>
      <c r="E2874">
        <v>220123</v>
      </c>
      <c r="H2874" t="s">
        <v>1233</v>
      </c>
      <c r="K2874">
        <v>0</v>
      </c>
      <c r="M2874">
        <v>0</v>
      </c>
      <c r="O2874">
        <v>0</v>
      </c>
    </row>
    <row r="2875" spans="3:18" x14ac:dyDescent="0.3">
      <c r="C2875" t="s">
        <v>1807</v>
      </c>
      <c r="D2875" t="s">
        <v>366</v>
      </c>
      <c r="E2875">
        <v>220153</v>
      </c>
      <c r="H2875" t="s">
        <v>1233</v>
      </c>
      <c r="K2875">
        <v>0</v>
      </c>
      <c r="M2875">
        <v>0</v>
      </c>
      <c r="O2875">
        <v>0</v>
      </c>
    </row>
    <row r="2876" spans="3:18" x14ac:dyDescent="0.3">
      <c r="C2876" t="s">
        <v>1807</v>
      </c>
      <c r="D2876" t="s">
        <v>366</v>
      </c>
      <c r="E2876">
        <v>220208</v>
      </c>
      <c r="H2876" t="s">
        <v>2219</v>
      </c>
      <c r="K2876">
        <v>0</v>
      </c>
      <c r="M2876">
        <v>0</v>
      </c>
      <c r="O2876">
        <v>0</v>
      </c>
    </row>
    <row r="2877" spans="3:18" x14ac:dyDescent="0.3">
      <c r="E2877" t="s">
        <v>1234</v>
      </c>
      <c r="K2877">
        <v>0</v>
      </c>
      <c r="M2877">
        <v>0</v>
      </c>
      <c r="O2877">
        <v>0</v>
      </c>
      <c r="R2877" t="s">
        <v>420</v>
      </c>
    </row>
    <row r="2878" spans="3:18" x14ac:dyDescent="0.3">
      <c r="C2878" t="s">
        <v>1807</v>
      </c>
      <c r="D2878" t="s">
        <v>366</v>
      </c>
      <c r="E2878">
        <v>220200</v>
      </c>
      <c r="H2878" t="s">
        <v>1235</v>
      </c>
      <c r="K2878">
        <v>0</v>
      </c>
      <c r="M2878">
        <v>0</v>
      </c>
      <c r="O2878">
        <v>0</v>
      </c>
    </row>
    <row r="2879" spans="3:18" x14ac:dyDescent="0.3">
      <c r="C2879" t="s">
        <v>1807</v>
      </c>
      <c r="D2879" t="s">
        <v>366</v>
      </c>
      <c r="E2879">
        <v>220201</v>
      </c>
      <c r="H2879" t="s">
        <v>1235</v>
      </c>
      <c r="K2879">
        <v>0</v>
      </c>
      <c r="M2879">
        <v>0</v>
      </c>
      <c r="O2879">
        <v>0</v>
      </c>
    </row>
    <row r="2880" spans="3:18" x14ac:dyDescent="0.3">
      <c r="E2880" t="s">
        <v>1236</v>
      </c>
      <c r="K2880">
        <v>0</v>
      </c>
      <c r="M2880">
        <v>0</v>
      </c>
      <c r="O2880">
        <v>0</v>
      </c>
      <c r="R2880" t="s">
        <v>420</v>
      </c>
    </row>
    <row r="2881" spans="3:18" x14ac:dyDescent="0.3">
      <c r="C2881" t="s">
        <v>1807</v>
      </c>
      <c r="D2881" t="s">
        <v>366</v>
      </c>
      <c r="E2881">
        <v>220202</v>
      </c>
      <c r="H2881" t="s">
        <v>2220</v>
      </c>
      <c r="K2881">
        <v>0</v>
      </c>
      <c r="M2881">
        <v>0</v>
      </c>
      <c r="O2881">
        <v>0</v>
      </c>
    </row>
    <row r="2882" spans="3:18" x14ac:dyDescent="0.3">
      <c r="C2882" t="s">
        <v>1807</v>
      </c>
      <c r="D2882" t="s">
        <v>366</v>
      </c>
      <c r="E2882">
        <v>220206</v>
      </c>
      <c r="H2882" t="s">
        <v>2221</v>
      </c>
      <c r="K2882" s="37">
        <v>-49408000</v>
      </c>
      <c r="M2882" s="37">
        <v>-48127000</v>
      </c>
      <c r="O2882" s="37">
        <v>-1281000</v>
      </c>
      <c r="Q2882">
        <v>-2.7</v>
      </c>
    </row>
    <row r="2883" spans="3:18" x14ac:dyDescent="0.3">
      <c r="C2883" t="s">
        <v>1807</v>
      </c>
      <c r="D2883" t="s">
        <v>366</v>
      </c>
      <c r="E2883">
        <v>220207</v>
      </c>
      <c r="H2883" t="s">
        <v>2222</v>
      </c>
      <c r="K2883" s="37">
        <v>-74112000</v>
      </c>
      <c r="M2883" s="37">
        <v>-72190500</v>
      </c>
      <c r="O2883" s="37">
        <v>-1921500</v>
      </c>
      <c r="Q2883">
        <v>-2.7</v>
      </c>
    </row>
    <row r="2884" spans="3:18" x14ac:dyDescent="0.3">
      <c r="K2884" s="37">
        <v>-123520000</v>
      </c>
      <c r="M2884" s="37">
        <v>-120317500</v>
      </c>
      <c r="O2884" s="37">
        <v>-3202500</v>
      </c>
      <c r="Q2884">
        <v>-2.7</v>
      </c>
      <c r="R2884" t="s">
        <v>420</v>
      </c>
    </row>
    <row r="2885" spans="3:18" x14ac:dyDescent="0.3">
      <c r="C2885" t="s">
        <v>1807</v>
      </c>
      <c r="D2885" t="s">
        <v>366</v>
      </c>
      <c r="E2885">
        <v>220122</v>
      </c>
      <c r="H2885" t="s">
        <v>1237</v>
      </c>
      <c r="K2885">
        <v>0</v>
      </c>
      <c r="M2885">
        <v>0</v>
      </c>
      <c r="O2885">
        <v>0</v>
      </c>
    </row>
    <row r="2886" spans="3:18" x14ac:dyDescent="0.3">
      <c r="C2886" t="s">
        <v>1807</v>
      </c>
      <c r="D2886" t="s">
        <v>366</v>
      </c>
      <c r="E2886">
        <v>220152</v>
      </c>
      <c r="H2886" t="s">
        <v>1237</v>
      </c>
      <c r="K2886">
        <v>0</v>
      </c>
      <c r="M2886">
        <v>0</v>
      </c>
      <c r="O2886">
        <v>0</v>
      </c>
    </row>
    <row r="2887" spans="3:18" x14ac:dyDescent="0.3">
      <c r="E2887" t="s">
        <v>1238</v>
      </c>
      <c r="K2887">
        <v>0</v>
      </c>
      <c r="M2887">
        <v>0</v>
      </c>
      <c r="O2887">
        <v>0</v>
      </c>
      <c r="R2887" t="s">
        <v>420</v>
      </c>
    </row>
    <row r="2888" spans="3:18" x14ac:dyDescent="0.3">
      <c r="C2888" t="s">
        <v>1807</v>
      </c>
      <c r="D2888" t="s">
        <v>366</v>
      </c>
      <c r="E2888">
        <v>220117</v>
      </c>
      <c r="H2888" t="s">
        <v>1239</v>
      </c>
      <c r="K2888">
        <v>0</v>
      </c>
      <c r="M2888">
        <v>0</v>
      </c>
      <c r="O2888">
        <v>0</v>
      </c>
    </row>
    <row r="2889" spans="3:18" x14ac:dyDescent="0.3">
      <c r="C2889" t="s">
        <v>1807</v>
      </c>
      <c r="D2889" t="s">
        <v>366</v>
      </c>
      <c r="E2889">
        <v>220147</v>
      </c>
      <c r="H2889" t="s">
        <v>1239</v>
      </c>
      <c r="K2889">
        <v>0</v>
      </c>
      <c r="M2889">
        <v>0</v>
      </c>
      <c r="O2889">
        <v>0</v>
      </c>
    </row>
    <row r="2890" spans="3:18" x14ac:dyDescent="0.3">
      <c r="E2890" t="s">
        <v>1240</v>
      </c>
      <c r="K2890">
        <v>0</v>
      </c>
      <c r="M2890">
        <v>0</v>
      </c>
      <c r="O2890">
        <v>0</v>
      </c>
      <c r="R2890" t="s">
        <v>420</v>
      </c>
    </row>
    <row r="2891" spans="3:18" x14ac:dyDescent="0.3">
      <c r="C2891" t="s">
        <v>1807</v>
      </c>
      <c r="D2891" t="s">
        <v>366</v>
      </c>
      <c r="E2891">
        <v>220120</v>
      </c>
      <c r="H2891" t="s">
        <v>1241</v>
      </c>
      <c r="K2891">
        <v>0</v>
      </c>
      <c r="M2891">
        <v>0</v>
      </c>
      <c r="O2891">
        <v>0</v>
      </c>
    </row>
    <row r="2892" spans="3:18" x14ac:dyDescent="0.3">
      <c r="C2892" t="s">
        <v>1807</v>
      </c>
      <c r="D2892" t="s">
        <v>366</v>
      </c>
      <c r="E2892">
        <v>220150</v>
      </c>
      <c r="H2892" t="s">
        <v>1241</v>
      </c>
      <c r="K2892">
        <v>0</v>
      </c>
      <c r="M2892">
        <v>0</v>
      </c>
      <c r="O2892">
        <v>0</v>
      </c>
    </row>
    <row r="2893" spans="3:18" x14ac:dyDescent="0.3">
      <c r="E2893" t="s">
        <v>1242</v>
      </c>
      <c r="K2893">
        <v>0</v>
      </c>
      <c r="M2893">
        <v>0</v>
      </c>
      <c r="O2893">
        <v>0</v>
      </c>
      <c r="R2893" t="s">
        <v>420</v>
      </c>
    </row>
    <row r="2894" spans="3:18" x14ac:dyDescent="0.3">
      <c r="C2894" t="s">
        <v>1807</v>
      </c>
      <c r="D2894" t="s">
        <v>366</v>
      </c>
      <c r="E2894">
        <v>220119</v>
      </c>
      <c r="H2894" t="s">
        <v>1243</v>
      </c>
      <c r="K2894">
        <v>0</v>
      </c>
      <c r="M2894">
        <v>0</v>
      </c>
      <c r="O2894">
        <v>0</v>
      </c>
    </row>
    <row r="2895" spans="3:18" x14ac:dyDescent="0.3">
      <c r="C2895" t="s">
        <v>1807</v>
      </c>
      <c r="D2895" t="s">
        <v>366</v>
      </c>
      <c r="E2895">
        <v>220149</v>
      </c>
      <c r="H2895" t="s">
        <v>1243</v>
      </c>
      <c r="K2895">
        <v>0</v>
      </c>
      <c r="M2895">
        <v>0</v>
      </c>
      <c r="O2895">
        <v>0</v>
      </c>
    </row>
    <row r="2896" spans="3:18" x14ac:dyDescent="0.3">
      <c r="E2896" t="s">
        <v>1244</v>
      </c>
      <c r="K2896">
        <v>0</v>
      </c>
      <c r="M2896">
        <v>0</v>
      </c>
      <c r="O2896">
        <v>0</v>
      </c>
      <c r="R2896" t="s">
        <v>420</v>
      </c>
    </row>
    <row r="2897" spans="3:18" x14ac:dyDescent="0.3">
      <c r="C2897" t="s">
        <v>1807</v>
      </c>
      <c r="D2897" t="s">
        <v>366</v>
      </c>
      <c r="E2897">
        <v>220118</v>
      </c>
      <c r="H2897" t="s">
        <v>1245</v>
      </c>
      <c r="K2897">
        <v>0</v>
      </c>
      <c r="M2897">
        <v>0</v>
      </c>
      <c r="O2897">
        <v>0</v>
      </c>
    </row>
    <row r="2898" spans="3:18" x14ac:dyDescent="0.3">
      <c r="C2898" t="s">
        <v>1807</v>
      </c>
      <c r="D2898" t="s">
        <v>366</v>
      </c>
      <c r="E2898">
        <v>220148</v>
      </c>
      <c r="H2898" t="s">
        <v>1245</v>
      </c>
      <c r="K2898">
        <v>0</v>
      </c>
      <c r="M2898">
        <v>0</v>
      </c>
      <c r="O2898">
        <v>0</v>
      </c>
    </row>
    <row r="2899" spans="3:18" x14ac:dyDescent="0.3">
      <c r="E2899" t="s">
        <v>1246</v>
      </c>
      <c r="K2899">
        <v>0</v>
      </c>
      <c r="M2899">
        <v>0</v>
      </c>
      <c r="O2899">
        <v>0</v>
      </c>
      <c r="R2899" t="s">
        <v>420</v>
      </c>
    </row>
    <row r="2900" spans="3:18" x14ac:dyDescent="0.3">
      <c r="C2900" t="s">
        <v>1807</v>
      </c>
      <c r="D2900" t="s">
        <v>366</v>
      </c>
      <c r="E2900">
        <v>220116</v>
      </c>
      <c r="H2900" t="s">
        <v>1247</v>
      </c>
      <c r="K2900">
        <v>0</v>
      </c>
      <c r="M2900">
        <v>0</v>
      </c>
      <c r="O2900">
        <v>0</v>
      </c>
    </row>
    <row r="2901" spans="3:18" x14ac:dyDescent="0.3">
      <c r="C2901" t="s">
        <v>1807</v>
      </c>
      <c r="D2901" t="s">
        <v>366</v>
      </c>
      <c r="E2901">
        <v>220146</v>
      </c>
      <c r="H2901" t="s">
        <v>1247</v>
      </c>
      <c r="K2901">
        <v>0</v>
      </c>
      <c r="M2901">
        <v>0</v>
      </c>
      <c r="O2901">
        <v>0</v>
      </c>
    </row>
    <row r="2902" spans="3:18" x14ac:dyDescent="0.3">
      <c r="E2902" t="s">
        <v>1248</v>
      </c>
      <c r="K2902">
        <v>0</v>
      </c>
      <c r="M2902">
        <v>0</v>
      </c>
      <c r="O2902">
        <v>0</v>
      </c>
      <c r="R2902" t="s">
        <v>420</v>
      </c>
    </row>
    <row r="2903" spans="3:18" x14ac:dyDescent="0.3">
      <c r="C2903" t="s">
        <v>1807</v>
      </c>
      <c r="D2903" t="s">
        <v>366</v>
      </c>
      <c r="E2903">
        <v>220115</v>
      </c>
      <c r="H2903" t="s">
        <v>1249</v>
      </c>
      <c r="K2903">
        <v>0</v>
      </c>
      <c r="M2903">
        <v>0</v>
      </c>
      <c r="O2903">
        <v>0</v>
      </c>
    </row>
    <row r="2904" spans="3:18" x14ac:dyDescent="0.3">
      <c r="C2904" t="s">
        <v>1807</v>
      </c>
      <c r="D2904" t="s">
        <v>366</v>
      </c>
      <c r="E2904">
        <v>220145</v>
      </c>
      <c r="H2904" t="s">
        <v>1249</v>
      </c>
      <c r="K2904">
        <v>0</v>
      </c>
      <c r="M2904">
        <v>0</v>
      </c>
      <c r="O2904">
        <v>0</v>
      </c>
    </row>
    <row r="2905" spans="3:18" x14ac:dyDescent="0.3">
      <c r="E2905" t="s">
        <v>1250</v>
      </c>
      <c r="K2905">
        <v>0</v>
      </c>
      <c r="M2905">
        <v>0</v>
      </c>
      <c r="O2905">
        <v>0</v>
      </c>
      <c r="R2905" t="s">
        <v>420</v>
      </c>
    </row>
    <row r="2906" spans="3:18" x14ac:dyDescent="0.3">
      <c r="C2906" t="s">
        <v>1807</v>
      </c>
      <c r="D2906" t="s">
        <v>366</v>
      </c>
      <c r="E2906">
        <v>220114</v>
      </c>
      <c r="H2906" t="s">
        <v>1251</v>
      </c>
      <c r="K2906">
        <v>0</v>
      </c>
      <c r="M2906">
        <v>0</v>
      </c>
      <c r="O2906">
        <v>0</v>
      </c>
    </row>
    <row r="2907" spans="3:18" x14ac:dyDescent="0.3">
      <c r="C2907" t="s">
        <v>1807</v>
      </c>
      <c r="D2907" t="s">
        <v>366</v>
      </c>
      <c r="E2907">
        <v>220144</v>
      </c>
      <c r="H2907" t="s">
        <v>1251</v>
      </c>
      <c r="K2907">
        <v>0</v>
      </c>
      <c r="M2907">
        <v>0</v>
      </c>
      <c r="O2907">
        <v>0</v>
      </c>
    </row>
    <row r="2908" spans="3:18" x14ac:dyDescent="0.3">
      <c r="E2908" t="s">
        <v>1252</v>
      </c>
      <c r="K2908">
        <v>0</v>
      </c>
      <c r="M2908">
        <v>0</v>
      </c>
      <c r="O2908">
        <v>0</v>
      </c>
      <c r="R2908" t="s">
        <v>420</v>
      </c>
    </row>
    <row r="2909" spans="3:18" x14ac:dyDescent="0.3">
      <c r="C2909" t="s">
        <v>1807</v>
      </c>
      <c r="D2909" t="s">
        <v>366</v>
      </c>
      <c r="E2909">
        <v>220113</v>
      </c>
      <c r="H2909" t="s">
        <v>1253</v>
      </c>
      <c r="K2909">
        <v>0</v>
      </c>
      <c r="M2909">
        <v>0</v>
      </c>
      <c r="O2909">
        <v>0</v>
      </c>
    </row>
    <row r="2910" spans="3:18" x14ac:dyDescent="0.3">
      <c r="C2910" t="s">
        <v>1807</v>
      </c>
      <c r="D2910" t="s">
        <v>366</v>
      </c>
      <c r="E2910">
        <v>220143</v>
      </c>
      <c r="H2910" t="s">
        <v>1253</v>
      </c>
      <c r="K2910">
        <v>0</v>
      </c>
      <c r="M2910">
        <v>0</v>
      </c>
      <c r="O2910">
        <v>0</v>
      </c>
    </row>
    <row r="2911" spans="3:18" x14ac:dyDescent="0.3">
      <c r="E2911" t="s">
        <v>1254</v>
      </c>
      <c r="K2911">
        <v>0</v>
      </c>
      <c r="M2911">
        <v>0</v>
      </c>
      <c r="O2911">
        <v>0</v>
      </c>
      <c r="R2911" t="s">
        <v>420</v>
      </c>
    </row>
    <row r="2912" spans="3:18" x14ac:dyDescent="0.3">
      <c r="C2912" t="s">
        <v>1807</v>
      </c>
      <c r="D2912" t="s">
        <v>366</v>
      </c>
      <c r="E2912">
        <v>220112</v>
      </c>
      <c r="H2912" t="s">
        <v>1255</v>
      </c>
      <c r="K2912">
        <v>0</v>
      </c>
      <c r="M2912">
        <v>0</v>
      </c>
      <c r="O2912">
        <v>0</v>
      </c>
    </row>
    <row r="2913" spans="3:18" x14ac:dyDescent="0.3">
      <c r="C2913" t="s">
        <v>1807</v>
      </c>
      <c r="D2913" t="s">
        <v>366</v>
      </c>
      <c r="E2913">
        <v>220142</v>
      </c>
      <c r="H2913" t="s">
        <v>1255</v>
      </c>
      <c r="K2913">
        <v>0</v>
      </c>
      <c r="M2913">
        <v>0</v>
      </c>
      <c r="O2913">
        <v>0</v>
      </c>
    </row>
    <row r="2914" spans="3:18" x14ac:dyDescent="0.3">
      <c r="E2914" t="s">
        <v>1256</v>
      </c>
      <c r="K2914">
        <v>0</v>
      </c>
      <c r="M2914">
        <v>0</v>
      </c>
      <c r="O2914">
        <v>0</v>
      </c>
      <c r="R2914" t="s">
        <v>420</v>
      </c>
    </row>
    <row r="2915" spans="3:18" x14ac:dyDescent="0.3">
      <c r="C2915" t="s">
        <v>1807</v>
      </c>
      <c r="D2915" t="s">
        <v>366</v>
      </c>
      <c r="E2915">
        <v>220111</v>
      </c>
      <c r="H2915" t="s">
        <v>1257</v>
      </c>
      <c r="K2915">
        <v>0</v>
      </c>
      <c r="M2915">
        <v>0</v>
      </c>
      <c r="O2915">
        <v>0</v>
      </c>
    </row>
    <row r="2916" spans="3:18" x14ac:dyDescent="0.3">
      <c r="C2916" t="s">
        <v>1807</v>
      </c>
      <c r="D2916" t="s">
        <v>366</v>
      </c>
      <c r="E2916">
        <v>220141</v>
      </c>
      <c r="H2916" t="s">
        <v>1257</v>
      </c>
      <c r="K2916">
        <v>0</v>
      </c>
      <c r="M2916">
        <v>0</v>
      </c>
      <c r="O2916">
        <v>0</v>
      </c>
    </row>
    <row r="2917" spans="3:18" x14ac:dyDescent="0.3">
      <c r="C2917" t="s">
        <v>1807</v>
      </c>
      <c r="D2917" t="s">
        <v>366</v>
      </c>
      <c r="E2917">
        <v>220203</v>
      </c>
      <c r="H2917" t="s">
        <v>2223</v>
      </c>
      <c r="K2917">
        <v>0</v>
      </c>
      <c r="M2917">
        <v>0</v>
      </c>
      <c r="O2917">
        <v>0</v>
      </c>
    </row>
    <row r="2918" spans="3:18" x14ac:dyDescent="0.3">
      <c r="C2918" t="s">
        <v>1807</v>
      </c>
      <c r="D2918" t="s">
        <v>366</v>
      </c>
      <c r="E2918">
        <v>220204</v>
      </c>
      <c r="H2918" t="s">
        <v>2224</v>
      </c>
      <c r="K2918">
        <v>0</v>
      </c>
      <c r="M2918">
        <v>0</v>
      </c>
      <c r="O2918">
        <v>0</v>
      </c>
    </row>
    <row r="2919" spans="3:18" x14ac:dyDescent="0.3">
      <c r="C2919" t="s">
        <v>1807</v>
      </c>
      <c r="D2919" t="s">
        <v>366</v>
      </c>
      <c r="E2919">
        <v>220219</v>
      </c>
      <c r="H2919" t="s">
        <v>2225</v>
      </c>
      <c r="K2919">
        <v>0</v>
      </c>
      <c r="M2919">
        <v>0</v>
      </c>
      <c r="O2919">
        <v>0</v>
      </c>
    </row>
    <row r="2920" spans="3:18" x14ac:dyDescent="0.3">
      <c r="E2920" t="s">
        <v>1258</v>
      </c>
      <c r="K2920">
        <v>0</v>
      </c>
      <c r="M2920">
        <v>0</v>
      </c>
      <c r="O2920">
        <v>0</v>
      </c>
      <c r="R2920" t="s">
        <v>420</v>
      </c>
    </row>
    <row r="2921" spans="3:18" x14ac:dyDescent="0.3">
      <c r="C2921" t="s">
        <v>1807</v>
      </c>
      <c r="D2921" t="s">
        <v>366</v>
      </c>
      <c r="E2921">
        <v>220000</v>
      </c>
      <c r="H2921" t="s">
        <v>1259</v>
      </c>
      <c r="K2921">
        <v>0</v>
      </c>
      <c r="M2921">
        <v>0</v>
      </c>
      <c r="O2921">
        <v>0</v>
      </c>
    </row>
    <row r="2922" spans="3:18" x14ac:dyDescent="0.3">
      <c r="E2922" t="s">
        <v>1260</v>
      </c>
      <c r="K2922">
        <v>0</v>
      </c>
      <c r="M2922">
        <v>0</v>
      </c>
      <c r="O2922">
        <v>0</v>
      </c>
      <c r="R2922" t="s">
        <v>420</v>
      </c>
    </row>
    <row r="2923" spans="3:18" x14ac:dyDescent="0.3">
      <c r="C2923" t="s">
        <v>1807</v>
      </c>
      <c r="D2923" t="s">
        <v>366</v>
      </c>
      <c r="E2923">
        <v>220110</v>
      </c>
      <c r="H2923" t="s">
        <v>1261</v>
      </c>
      <c r="K2923">
        <v>0</v>
      </c>
      <c r="M2923">
        <v>0</v>
      </c>
      <c r="O2923">
        <v>0</v>
      </c>
    </row>
    <row r="2924" spans="3:18" x14ac:dyDescent="0.3">
      <c r="C2924" t="s">
        <v>1807</v>
      </c>
      <c r="D2924" t="s">
        <v>366</v>
      </c>
      <c r="E2924">
        <v>220140</v>
      </c>
      <c r="H2924" t="s">
        <v>1261</v>
      </c>
      <c r="K2924">
        <v>0</v>
      </c>
      <c r="M2924">
        <v>0</v>
      </c>
      <c r="O2924">
        <v>0</v>
      </c>
    </row>
    <row r="2925" spans="3:18" x14ac:dyDescent="0.3">
      <c r="C2925" t="s">
        <v>1807</v>
      </c>
      <c r="D2925" t="s">
        <v>366</v>
      </c>
      <c r="E2925">
        <v>220154</v>
      </c>
      <c r="H2925" t="s">
        <v>2226</v>
      </c>
      <c r="K2925">
        <v>0</v>
      </c>
      <c r="M2925">
        <v>0</v>
      </c>
      <c r="O2925">
        <v>0</v>
      </c>
    </row>
    <row r="2926" spans="3:18" x14ac:dyDescent="0.3">
      <c r="E2926" t="s">
        <v>1262</v>
      </c>
      <c r="K2926">
        <v>0</v>
      </c>
      <c r="M2926">
        <v>0</v>
      </c>
      <c r="O2926">
        <v>0</v>
      </c>
      <c r="R2926" t="s">
        <v>420</v>
      </c>
    </row>
    <row r="2927" spans="3:18" x14ac:dyDescent="0.3">
      <c r="C2927" t="s">
        <v>1807</v>
      </c>
      <c r="D2927" t="s">
        <v>366</v>
      </c>
      <c r="E2927">
        <v>220100</v>
      </c>
      <c r="H2927" t="s">
        <v>1263</v>
      </c>
      <c r="K2927">
        <v>0</v>
      </c>
      <c r="M2927">
        <v>0</v>
      </c>
      <c r="O2927">
        <v>0</v>
      </c>
    </row>
    <row r="2928" spans="3:18" x14ac:dyDescent="0.3">
      <c r="C2928" t="s">
        <v>1807</v>
      </c>
      <c r="D2928" t="s">
        <v>366</v>
      </c>
      <c r="E2928">
        <v>220130</v>
      </c>
      <c r="H2928" t="s">
        <v>1263</v>
      </c>
      <c r="K2928">
        <v>0</v>
      </c>
      <c r="M2928">
        <v>0</v>
      </c>
      <c r="O2928">
        <v>0</v>
      </c>
    </row>
    <row r="2929" spans="3:18" x14ac:dyDescent="0.3">
      <c r="E2929" t="s">
        <v>1264</v>
      </c>
      <c r="K2929">
        <v>0</v>
      </c>
      <c r="M2929">
        <v>0</v>
      </c>
      <c r="O2929">
        <v>0</v>
      </c>
      <c r="R2929" t="s">
        <v>420</v>
      </c>
    </row>
    <row r="2930" spans="3:18" x14ac:dyDescent="0.3">
      <c r="C2930" t="s">
        <v>1807</v>
      </c>
      <c r="D2930" t="s">
        <v>366</v>
      </c>
      <c r="E2930">
        <v>220101</v>
      </c>
      <c r="H2930" t="s">
        <v>1265</v>
      </c>
      <c r="K2930">
        <v>0</v>
      </c>
      <c r="M2930">
        <v>0</v>
      </c>
      <c r="O2930">
        <v>0</v>
      </c>
    </row>
    <row r="2931" spans="3:18" x14ac:dyDescent="0.3">
      <c r="C2931" t="s">
        <v>1807</v>
      </c>
      <c r="D2931" t="s">
        <v>366</v>
      </c>
      <c r="E2931">
        <v>220131</v>
      </c>
      <c r="H2931" t="s">
        <v>1265</v>
      </c>
      <c r="K2931">
        <v>0</v>
      </c>
      <c r="M2931">
        <v>0</v>
      </c>
      <c r="O2931">
        <v>0</v>
      </c>
    </row>
    <row r="2932" spans="3:18" x14ac:dyDescent="0.3">
      <c r="E2932" t="s">
        <v>1266</v>
      </c>
      <c r="K2932">
        <v>0</v>
      </c>
      <c r="M2932">
        <v>0</v>
      </c>
      <c r="O2932">
        <v>0</v>
      </c>
      <c r="R2932" t="s">
        <v>420</v>
      </c>
    </row>
    <row r="2933" spans="3:18" x14ac:dyDescent="0.3">
      <c r="C2933" t="s">
        <v>1807</v>
      </c>
      <c r="D2933" t="s">
        <v>366</v>
      </c>
      <c r="E2933">
        <v>220102</v>
      </c>
      <c r="H2933" t="s">
        <v>1267</v>
      </c>
      <c r="K2933">
        <v>0</v>
      </c>
      <c r="M2933">
        <v>0</v>
      </c>
      <c r="O2933">
        <v>0</v>
      </c>
    </row>
    <row r="2934" spans="3:18" x14ac:dyDescent="0.3">
      <c r="C2934" t="s">
        <v>1807</v>
      </c>
      <c r="D2934" t="s">
        <v>366</v>
      </c>
      <c r="E2934">
        <v>220121</v>
      </c>
      <c r="H2934" t="s">
        <v>1268</v>
      </c>
      <c r="K2934">
        <v>0</v>
      </c>
      <c r="M2934">
        <v>0</v>
      </c>
      <c r="O2934">
        <v>0</v>
      </c>
    </row>
    <row r="2935" spans="3:18" x14ac:dyDescent="0.3">
      <c r="C2935" t="s">
        <v>1807</v>
      </c>
      <c r="D2935" t="s">
        <v>366</v>
      </c>
      <c r="E2935">
        <v>220132</v>
      </c>
      <c r="H2935" t="s">
        <v>1267</v>
      </c>
      <c r="K2935">
        <v>0</v>
      </c>
      <c r="M2935">
        <v>0</v>
      </c>
      <c r="O2935">
        <v>0</v>
      </c>
    </row>
    <row r="2936" spans="3:18" x14ac:dyDescent="0.3">
      <c r="C2936" t="s">
        <v>1807</v>
      </c>
      <c r="D2936" t="s">
        <v>366</v>
      </c>
      <c r="E2936">
        <v>220151</v>
      </c>
      <c r="H2936" t="s">
        <v>1268</v>
      </c>
      <c r="K2936">
        <v>0</v>
      </c>
      <c r="M2936">
        <v>0</v>
      </c>
      <c r="O2936">
        <v>0</v>
      </c>
    </row>
    <row r="2937" spans="3:18" x14ac:dyDescent="0.3">
      <c r="C2937" t="s">
        <v>1807</v>
      </c>
      <c r="D2937" t="s">
        <v>366</v>
      </c>
      <c r="E2937">
        <v>220156</v>
      </c>
      <c r="H2937" t="s">
        <v>2227</v>
      </c>
      <c r="K2937">
        <v>0</v>
      </c>
      <c r="M2937">
        <v>0</v>
      </c>
      <c r="O2937">
        <v>0</v>
      </c>
    </row>
    <row r="2938" spans="3:18" x14ac:dyDescent="0.3">
      <c r="C2938" t="s">
        <v>1807</v>
      </c>
      <c r="D2938" t="s">
        <v>366</v>
      </c>
      <c r="E2938">
        <v>220159</v>
      </c>
      <c r="H2938" t="s">
        <v>2228</v>
      </c>
      <c r="K2938">
        <v>0</v>
      </c>
      <c r="M2938">
        <v>0</v>
      </c>
      <c r="O2938">
        <v>0</v>
      </c>
    </row>
    <row r="2939" spans="3:18" x14ac:dyDescent="0.3">
      <c r="C2939" t="s">
        <v>1807</v>
      </c>
      <c r="D2939" t="s">
        <v>366</v>
      </c>
      <c r="E2939">
        <v>220210</v>
      </c>
      <c r="H2939" t="s">
        <v>2229</v>
      </c>
      <c r="K2939">
        <v>0</v>
      </c>
      <c r="M2939">
        <v>0</v>
      </c>
      <c r="O2939">
        <v>0</v>
      </c>
    </row>
    <row r="2940" spans="3:18" x14ac:dyDescent="0.3">
      <c r="E2940" t="s">
        <v>1269</v>
      </c>
      <c r="K2940">
        <v>0</v>
      </c>
      <c r="M2940">
        <v>0</v>
      </c>
      <c r="O2940">
        <v>0</v>
      </c>
      <c r="R2940" t="s">
        <v>420</v>
      </c>
    </row>
    <row r="2941" spans="3:18" x14ac:dyDescent="0.3">
      <c r="C2941" t="s">
        <v>1807</v>
      </c>
      <c r="D2941" t="s">
        <v>366</v>
      </c>
      <c r="E2941">
        <v>220103</v>
      </c>
      <c r="H2941" t="s">
        <v>1270</v>
      </c>
      <c r="K2941">
        <v>0</v>
      </c>
      <c r="M2941">
        <v>0</v>
      </c>
      <c r="O2941">
        <v>0</v>
      </c>
    </row>
    <row r="2942" spans="3:18" x14ac:dyDescent="0.3">
      <c r="C2942" t="s">
        <v>1807</v>
      </c>
      <c r="D2942" t="s">
        <v>366</v>
      </c>
      <c r="E2942">
        <v>220133</v>
      </c>
      <c r="H2942" t="s">
        <v>1270</v>
      </c>
      <c r="K2942">
        <v>0</v>
      </c>
      <c r="M2942">
        <v>0</v>
      </c>
      <c r="O2942">
        <v>0</v>
      </c>
    </row>
    <row r="2943" spans="3:18" x14ac:dyDescent="0.3">
      <c r="E2943" t="s">
        <v>1271</v>
      </c>
      <c r="K2943">
        <v>0</v>
      </c>
      <c r="M2943">
        <v>0</v>
      </c>
      <c r="O2943">
        <v>0</v>
      </c>
      <c r="R2943" t="s">
        <v>420</v>
      </c>
    </row>
    <row r="2944" spans="3:18" x14ac:dyDescent="0.3">
      <c r="C2944" t="s">
        <v>1807</v>
      </c>
      <c r="D2944" t="s">
        <v>366</v>
      </c>
      <c r="E2944">
        <v>220001</v>
      </c>
      <c r="H2944" t="s">
        <v>1272</v>
      </c>
      <c r="K2944">
        <v>0</v>
      </c>
      <c r="M2944">
        <v>0</v>
      </c>
      <c r="O2944">
        <v>0</v>
      </c>
    </row>
    <row r="2945" spans="3:18" x14ac:dyDescent="0.3">
      <c r="E2945" t="s">
        <v>1273</v>
      </c>
      <c r="K2945">
        <v>0</v>
      </c>
      <c r="M2945">
        <v>0</v>
      </c>
      <c r="O2945">
        <v>0</v>
      </c>
      <c r="R2945" t="s">
        <v>420</v>
      </c>
    </row>
    <row r="2946" spans="3:18" x14ac:dyDescent="0.3">
      <c r="C2946" t="s">
        <v>1807</v>
      </c>
      <c r="D2946" t="s">
        <v>366</v>
      </c>
      <c r="E2946">
        <v>220104</v>
      </c>
      <c r="H2946" t="s">
        <v>1274</v>
      </c>
      <c r="K2946">
        <v>0</v>
      </c>
      <c r="M2946">
        <v>0</v>
      </c>
      <c r="O2946">
        <v>0</v>
      </c>
    </row>
    <row r="2947" spans="3:18" x14ac:dyDescent="0.3">
      <c r="C2947" t="s">
        <v>1807</v>
      </c>
      <c r="D2947" t="s">
        <v>366</v>
      </c>
      <c r="E2947">
        <v>220134</v>
      </c>
      <c r="H2947" t="s">
        <v>1274</v>
      </c>
      <c r="K2947">
        <v>0</v>
      </c>
      <c r="M2947">
        <v>0</v>
      </c>
      <c r="O2947">
        <v>0</v>
      </c>
    </row>
    <row r="2948" spans="3:18" x14ac:dyDescent="0.3">
      <c r="C2948" t="s">
        <v>1807</v>
      </c>
      <c r="D2948" t="s">
        <v>366</v>
      </c>
      <c r="E2948">
        <v>220155</v>
      </c>
      <c r="H2948" t="s">
        <v>2230</v>
      </c>
      <c r="K2948">
        <v>0</v>
      </c>
      <c r="M2948">
        <v>0</v>
      </c>
      <c r="O2948">
        <v>0</v>
      </c>
    </row>
    <row r="2949" spans="3:18" x14ac:dyDescent="0.3">
      <c r="E2949" t="s">
        <v>1285</v>
      </c>
      <c r="K2949">
        <v>0</v>
      </c>
      <c r="M2949">
        <v>0</v>
      </c>
      <c r="O2949">
        <v>0</v>
      </c>
      <c r="R2949" t="s">
        <v>420</v>
      </c>
    </row>
    <row r="2950" spans="3:18" x14ac:dyDescent="0.3">
      <c r="C2950" t="s">
        <v>1807</v>
      </c>
      <c r="D2950" t="s">
        <v>366</v>
      </c>
      <c r="E2950">
        <v>220105</v>
      </c>
      <c r="H2950" t="s">
        <v>1286</v>
      </c>
      <c r="K2950">
        <v>0</v>
      </c>
      <c r="M2950">
        <v>0</v>
      </c>
      <c r="O2950">
        <v>0</v>
      </c>
    </row>
    <row r="2951" spans="3:18" x14ac:dyDescent="0.3">
      <c r="C2951" t="s">
        <v>1807</v>
      </c>
      <c r="D2951" t="s">
        <v>366</v>
      </c>
      <c r="E2951">
        <v>220107</v>
      </c>
      <c r="H2951" t="s">
        <v>1287</v>
      </c>
      <c r="K2951">
        <v>0</v>
      </c>
      <c r="M2951">
        <v>0</v>
      </c>
      <c r="O2951">
        <v>0</v>
      </c>
    </row>
    <row r="2952" spans="3:18" x14ac:dyDescent="0.3">
      <c r="C2952" t="s">
        <v>1807</v>
      </c>
      <c r="D2952" t="s">
        <v>366</v>
      </c>
      <c r="E2952">
        <v>220135</v>
      </c>
      <c r="H2952" t="s">
        <v>1286</v>
      </c>
      <c r="K2952">
        <v>0</v>
      </c>
      <c r="M2952">
        <v>0</v>
      </c>
      <c r="O2952">
        <v>0</v>
      </c>
    </row>
    <row r="2953" spans="3:18" x14ac:dyDescent="0.3">
      <c r="C2953" t="s">
        <v>1807</v>
      </c>
      <c r="D2953" t="s">
        <v>366</v>
      </c>
      <c r="E2953">
        <v>220137</v>
      </c>
      <c r="H2953" t="s">
        <v>1287</v>
      </c>
      <c r="K2953">
        <v>0</v>
      </c>
      <c r="M2953">
        <v>0</v>
      </c>
      <c r="O2953">
        <v>0</v>
      </c>
    </row>
    <row r="2954" spans="3:18" x14ac:dyDescent="0.3">
      <c r="E2954" t="s">
        <v>1288</v>
      </c>
      <c r="K2954">
        <v>0</v>
      </c>
      <c r="M2954">
        <v>0</v>
      </c>
      <c r="O2954">
        <v>0</v>
      </c>
      <c r="R2954" t="s">
        <v>420</v>
      </c>
    </row>
    <row r="2955" spans="3:18" x14ac:dyDescent="0.3">
      <c r="C2955" t="s">
        <v>1807</v>
      </c>
      <c r="D2955" t="s">
        <v>366</v>
      </c>
      <c r="E2955">
        <v>220002</v>
      </c>
      <c r="H2955" t="s">
        <v>1289</v>
      </c>
      <c r="K2955">
        <v>0</v>
      </c>
      <c r="M2955">
        <v>0</v>
      </c>
      <c r="O2955">
        <v>0</v>
      </c>
    </row>
    <row r="2956" spans="3:18" x14ac:dyDescent="0.3">
      <c r="E2956" t="s">
        <v>1290</v>
      </c>
      <c r="K2956">
        <v>0</v>
      </c>
      <c r="M2956">
        <v>0</v>
      </c>
      <c r="O2956">
        <v>0</v>
      </c>
      <c r="R2956" t="s">
        <v>420</v>
      </c>
    </row>
    <row r="2957" spans="3:18" x14ac:dyDescent="0.3">
      <c r="C2957" t="s">
        <v>1807</v>
      </c>
      <c r="D2957" t="s">
        <v>366</v>
      </c>
      <c r="E2957">
        <v>220106</v>
      </c>
      <c r="H2957" t="s">
        <v>1291</v>
      </c>
      <c r="K2957">
        <v>0</v>
      </c>
      <c r="M2957">
        <v>0</v>
      </c>
      <c r="O2957">
        <v>0</v>
      </c>
    </row>
    <row r="2958" spans="3:18" x14ac:dyDescent="0.3">
      <c r="C2958" t="s">
        <v>1807</v>
      </c>
      <c r="D2958" t="s">
        <v>366</v>
      </c>
      <c r="E2958">
        <v>220136</v>
      </c>
      <c r="H2958" t="s">
        <v>1291</v>
      </c>
      <c r="K2958">
        <v>0</v>
      </c>
      <c r="M2958">
        <v>0</v>
      </c>
      <c r="O2958">
        <v>0</v>
      </c>
    </row>
    <row r="2959" spans="3:18" x14ac:dyDescent="0.3">
      <c r="E2959" t="s">
        <v>1292</v>
      </c>
      <c r="K2959">
        <v>0</v>
      </c>
      <c r="M2959">
        <v>0</v>
      </c>
      <c r="O2959">
        <v>0</v>
      </c>
      <c r="R2959" t="s">
        <v>420</v>
      </c>
    </row>
    <row r="2960" spans="3:18" x14ac:dyDescent="0.3">
      <c r="C2960" t="s">
        <v>1807</v>
      </c>
      <c r="D2960" t="s">
        <v>366</v>
      </c>
      <c r="E2960">
        <v>220003</v>
      </c>
      <c r="H2960" t="s">
        <v>1293</v>
      </c>
      <c r="K2960">
        <v>0</v>
      </c>
      <c r="M2960">
        <v>0</v>
      </c>
      <c r="O2960">
        <v>0</v>
      </c>
    </row>
    <row r="2961" spans="3:18" x14ac:dyDescent="0.3">
      <c r="E2961" t="s">
        <v>1294</v>
      </c>
      <c r="K2961">
        <v>0</v>
      </c>
      <c r="M2961">
        <v>0</v>
      </c>
      <c r="O2961">
        <v>0</v>
      </c>
      <c r="R2961" t="s">
        <v>420</v>
      </c>
    </row>
    <row r="2962" spans="3:18" x14ac:dyDescent="0.3">
      <c r="C2962" t="s">
        <v>1807</v>
      </c>
      <c r="D2962" t="s">
        <v>366</v>
      </c>
      <c r="E2962">
        <v>220108</v>
      </c>
      <c r="H2962" t="s">
        <v>1295</v>
      </c>
      <c r="K2962">
        <v>0</v>
      </c>
      <c r="M2962">
        <v>0</v>
      </c>
      <c r="O2962">
        <v>0</v>
      </c>
    </row>
    <row r="2963" spans="3:18" x14ac:dyDescent="0.3">
      <c r="C2963" t="s">
        <v>1807</v>
      </c>
      <c r="D2963" t="s">
        <v>366</v>
      </c>
      <c r="E2963">
        <v>220138</v>
      </c>
      <c r="H2963" t="s">
        <v>1295</v>
      </c>
      <c r="K2963">
        <v>0</v>
      </c>
      <c r="M2963">
        <v>0</v>
      </c>
      <c r="O2963">
        <v>0</v>
      </c>
    </row>
    <row r="2964" spans="3:18" x14ac:dyDescent="0.3">
      <c r="E2964" t="s">
        <v>1242</v>
      </c>
      <c r="K2964">
        <v>0</v>
      </c>
      <c r="M2964">
        <v>0</v>
      </c>
      <c r="O2964">
        <v>0</v>
      </c>
      <c r="R2964" t="s">
        <v>420</v>
      </c>
    </row>
    <row r="2965" spans="3:18" x14ac:dyDescent="0.3">
      <c r="C2965" t="s">
        <v>1807</v>
      </c>
      <c r="D2965" t="s">
        <v>366</v>
      </c>
      <c r="E2965">
        <v>220109</v>
      </c>
      <c r="H2965" t="s">
        <v>1296</v>
      </c>
      <c r="K2965">
        <v>0</v>
      </c>
      <c r="M2965">
        <v>0</v>
      </c>
      <c r="O2965">
        <v>0</v>
      </c>
    </row>
    <row r="2966" spans="3:18" x14ac:dyDescent="0.3">
      <c r="C2966" t="s">
        <v>1807</v>
      </c>
      <c r="D2966" t="s">
        <v>366</v>
      </c>
      <c r="E2966">
        <v>220139</v>
      </c>
      <c r="H2966" t="s">
        <v>1296</v>
      </c>
      <c r="K2966">
        <v>0</v>
      </c>
      <c r="M2966">
        <v>0</v>
      </c>
      <c r="O2966">
        <v>0</v>
      </c>
    </row>
    <row r="2967" spans="3:18" x14ac:dyDescent="0.3">
      <c r="E2967" t="s">
        <v>1297</v>
      </c>
      <c r="K2967">
        <v>0</v>
      </c>
      <c r="M2967">
        <v>0</v>
      </c>
      <c r="O2967">
        <v>0</v>
      </c>
      <c r="R2967" t="s">
        <v>420</v>
      </c>
    </row>
    <row r="2968" spans="3:18" x14ac:dyDescent="0.3">
      <c r="E2968" t="s">
        <v>1298</v>
      </c>
      <c r="K2968" s="37">
        <v>-2110402057.3199999</v>
      </c>
      <c r="M2968" s="37">
        <v>-2126560373.9200001</v>
      </c>
      <c r="O2968" s="37">
        <v>16158316.6</v>
      </c>
      <c r="Q2968">
        <v>0.8</v>
      </c>
      <c r="R2968" t="s">
        <v>403</v>
      </c>
    </row>
    <row r="2970" spans="3:18" x14ac:dyDescent="0.3">
      <c r="E2970" t="s">
        <v>1299</v>
      </c>
    </row>
    <row r="2971" spans="3:18" x14ac:dyDescent="0.3">
      <c r="C2971" t="s">
        <v>1807</v>
      </c>
      <c r="D2971" t="s">
        <v>366</v>
      </c>
      <c r="E2971">
        <v>380000</v>
      </c>
      <c r="H2971" t="s">
        <v>1302</v>
      </c>
      <c r="K2971" s="37">
        <v>-8837650</v>
      </c>
      <c r="M2971" s="37">
        <v>-8865600</v>
      </c>
      <c r="O2971" s="37">
        <v>27950</v>
      </c>
      <c r="Q2971">
        <v>0.3</v>
      </c>
    </row>
    <row r="2972" spans="3:18" x14ac:dyDescent="0.3">
      <c r="C2972" t="s">
        <v>1807</v>
      </c>
      <c r="D2972" t="s">
        <v>366</v>
      </c>
      <c r="E2972">
        <v>380002</v>
      </c>
      <c r="H2972" t="s">
        <v>2231</v>
      </c>
      <c r="K2972">
        <v>0</v>
      </c>
      <c r="M2972">
        <v>0</v>
      </c>
      <c r="O2972">
        <v>0</v>
      </c>
    </row>
    <row r="2973" spans="3:18" x14ac:dyDescent="0.3">
      <c r="K2973" s="37">
        <v>-8837650</v>
      </c>
      <c r="M2973" s="37">
        <v>-8865600</v>
      </c>
      <c r="O2973" s="37">
        <v>27950</v>
      </c>
      <c r="Q2973">
        <v>0.3</v>
      </c>
      <c r="R2973" t="s">
        <v>420</v>
      </c>
    </row>
    <row r="2974" spans="3:18" x14ac:dyDescent="0.3">
      <c r="C2974" t="s">
        <v>1807</v>
      </c>
      <c r="D2974" t="s">
        <v>366</v>
      </c>
      <c r="E2974">
        <v>380001</v>
      </c>
      <c r="H2974" t="s">
        <v>2232</v>
      </c>
      <c r="K2974">
        <v>0</v>
      </c>
      <c r="M2974">
        <v>0</v>
      </c>
      <c r="O2974">
        <v>0</v>
      </c>
    </row>
    <row r="2975" spans="3:18" x14ac:dyDescent="0.3">
      <c r="K2975">
        <v>0</v>
      </c>
      <c r="M2975">
        <v>0</v>
      </c>
      <c r="O2975">
        <v>0</v>
      </c>
      <c r="R2975" t="s">
        <v>420</v>
      </c>
    </row>
    <row r="2976" spans="3:18" x14ac:dyDescent="0.3">
      <c r="C2976" t="s">
        <v>1807</v>
      </c>
      <c r="D2976" t="s">
        <v>366</v>
      </c>
      <c r="E2976">
        <v>300000</v>
      </c>
      <c r="H2976" t="s">
        <v>1305</v>
      </c>
      <c r="K2976" s="37">
        <v>-2708665284</v>
      </c>
      <c r="M2976" s="37">
        <v>-2708665284</v>
      </c>
      <c r="O2976">
        <v>0</v>
      </c>
    </row>
    <row r="2977" spans="1:18" x14ac:dyDescent="0.3">
      <c r="E2977" t="s">
        <v>1306</v>
      </c>
      <c r="K2977" s="37">
        <v>-2708665284</v>
      </c>
      <c r="M2977" s="37">
        <v>-2708665284</v>
      </c>
      <c r="O2977">
        <v>0</v>
      </c>
      <c r="R2977" t="s">
        <v>420</v>
      </c>
    </row>
    <row r="2978" spans="1:18" x14ac:dyDescent="0.3">
      <c r="C2978" t="s">
        <v>1807</v>
      </c>
      <c r="D2978" t="s">
        <v>366</v>
      </c>
      <c r="E2978">
        <v>300001</v>
      </c>
      <c r="H2978" t="s">
        <v>2233</v>
      </c>
      <c r="K2978" s="37">
        <v>-250000000</v>
      </c>
      <c r="M2978" s="37">
        <v>-250000000</v>
      </c>
      <c r="O2978">
        <v>0</v>
      </c>
    </row>
    <row r="2979" spans="1:18" x14ac:dyDescent="0.3">
      <c r="K2979" s="37">
        <v>-250000000</v>
      </c>
      <c r="M2979" s="37">
        <v>-250000000</v>
      </c>
      <c r="O2979">
        <v>0</v>
      </c>
      <c r="R2979" t="s">
        <v>420</v>
      </c>
    </row>
    <row r="2980" spans="1:18" x14ac:dyDescent="0.3">
      <c r="C2980" t="s">
        <v>1807</v>
      </c>
      <c r="D2980" t="s">
        <v>366</v>
      </c>
      <c r="E2980">
        <v>399999</v>
      </c>
      <c r="H2980" t="s">
        <v>1307</v>
      </c>
      <c r="K2980" s="37">
        <v>1226494031.0599999</v>
      </c>
      <c r="M2980" s="37">
        <v>1226494031.0599999</v>
      </c>
      <c r="O2980">
        <v>0</v>
      </c>
    </row>
    <row r="2981" spans="1:18" x14ac:dyDescent="0.3">
      <c r="E2981" t="s">
        <v>1308</v>
      </c>
      <c r="K2981" s="37">
        <v>1226494031.0599999</v>
      </c>
      <c r="M2981" s="37">
        <v>1226494031.0599999</v>
      </c>
      <c r="O2981">
        <v>0</v>
      </c>
      <c r="R2981" t="s">
        <v>420</v>
      </c>
    </row>
    <row r="2982" spans="1:18" x14ac:dyDescent="0.3">
      <c r="E2982" t="s">
        <v>1309</v>
      </c>
      <c r="K2982">
        <v>0</v>
      </c>
      <c r="M2982" s="37">
        <v>-7611661.1200000001</v>
      </c>
      <c r="O2982" s="37">
        <v>7611661.1200000001</v>
      </c>
      <c r="Q2982">
        <v>100</v>
      </c>
      <c r="R2982" t="s">
        <v>420</v>
      </c>
    </row>
    <row r="2983" spans="1:18" x14ac:dyDescent="0.3">
      <c r="K2983" s="37">
        <v>3049079.09</v>
      </c>
      <c r="M2983">
        <v>0</v>
      </c>
      <c r="O2983" s="37">
        <v>3049079.09</v>
      </c>
      <c r="R2983" t="s">
        <v>420</v>
      </c>
    </row>
    <row r="2984" spans="1:18" x14ac:dyDescent="0.3">
      <c r="E2984" t="s">
        <v>1310</v>
      </c>
      <c r="K2984" s="37">
        <v>-1737959823.8499999</v>
      </c>
      <c r="M2984" s="37">
        <v>-1748648514.0599999</v>
      </c>
      <c r="O2984" s="37">
        <v>10688690.210000001</v>
      </c>
      <c r="Q2984">
        <v>0.6</v>
      </c>
      <c r="R2984" t="s">
        <v>403</v>
      </c>
    </row>
    <row r="2986" spans="1:18" x14ac:dyDescent="0.3">
      <c r="E2986" t="s">
        <v>1311</v>
      </c>
      <c r="K2986" s="37">
        <v>-3848361881.1700001</v>
      </c>
      <c r="M2986" s="37">
        <v>-3875208887.98</v>
      </c>
      <c r="O2986" s="37">
        <v>26847006.809999999</v>
      </c>
      <c r="Q2986">
        <v>0.7</v>
      </c>
      <c r="R2986" t="s">
        <v>1192</v>
      </c>
    </row>
    <row r="2989" spans="1:18" x14ac:dyDescent="0.3">
      <c r="A2989" t="s">
        <v>1805</v>
      </c>
    </row>
    <row r="2990" spans="1:18" x14ac:dyDescent="0.3">
      <c r="A2990" t="s">
        <v>2234</v>
      </c>
    </row>
    <row r="2992" spans="1:18" x14ac:dyDescent="0.3">
      <c r="A2992" t="s">
        <v>363</v>
      </c>
      <c r="F2992" t="s">
        <v>1807</v>
      </c>
      <c r="G2992" t="s">
        <v>365</v>
      </c>
      <c r="I2992" t="s">
        <v>366</v>
      </c>
      <c r="N2992" t="s">
        <v>367</v>
      </c>
      <c r="P2992" t="s">
        <v>60</v>
      </c>
    </row>
    <row r="2994" spans="2:18" x14ac:dyDescent="0.3">
      <c r="B2994" t="s">
        <v>368</v>
      </c>
      <c r="C2994" t="s">
        <v>369</v>
      </c>
      <c r="D2994" t="s">
        <v>370</v>
      </c>
      <c r="E2994" t="s">
        <v>371</v>
      </c>
      <c r="J2994" t="s">
        <v>372</v>
      </c>
      <c r="L2994" t="s">
        <v>373</v>
      </c>
      <c r="O2994" t="s">
        <v>374</v>
      </c>
      <c r="Q2994" t="s">
        <v>375</v>
      </c>
      <c r="R2994" t="s">
        <v>376</v>
      </c>
    </row>
    <row r="2995" spans="2:18" x14ac:dyDescent="0.3">
      <c r="B2995" t="s">
        <v>377</v>
      </c>
      <c r="C2995" t="s">
        <v>378</v>
      </c>
      <c r="D2995" t="s">
        <v>379</v>
      </c>
      <c r="J2995" t="s">
        <v>380</v>
      </c>
      <c r="L2995" t="s">
        <v>381</v>
      </c>
      <c r="O2995" t="s">
        <v>382</v>
      </c>
      <c r="Q2995" t="s">
        <v>383</v>
      </c>
      <c r="R2995" t="s">
        <v>384</v>
      </c>
    </row>
    <row r="2997" spans="2:18" x14ac:dyDescent="0.3">
      <c r="E2997" t="s">
        <v>1313</v>
      </c>
    </row>
    <row r="2998" spans="2:18" x14ac:dyDescent="0.3">
      <c r="E2998" t="s">
        <v>1314</v>
      </c>
    </row>
    <row r="2999" spans="2:18" x14ac:dyDescent="0.3">
      <c r="E2999" t="s">
        <v>1315</v>
      </c>
    </row>
    <row r="3000" spans="2:18" x14ac:dyDescent="0.3">
      <c r="E3000" t="s">
        <v>1316</v>
      </c>
    </row>
    <row r="3001" spans="2:18" x14ac:dyDescent="0.3">
      <c r="C3001" t="s">
        <v>1807</v>
      </c>
      <c r="D3001" t="s">
        <v>366</v>
      </c>
      <c r="E3001">
        <v>400110</v>
      </c>
      <c r="H3001" t="s">
        <v>2235</v>
      </c>
      <c r="K3001">
        <v>0</v>
      </c>
      <c r="M3001">
        <v>0</v>
      </c>
      <c r="O3001">
        <v>0</v>
      </c>
    </row>
    <row r="3002" spans="2:18" x14ac:dyDescent="0.3">
      <c r="K3002">
        <v>0</v>
      </c>
      <c r="M3002">
        <v>0</v>
      </c>
      <c r="O3002">
        <v>0</v>
      </c>
      <c r="R3002" t="s">
        <v>1319</v>
      </c>
    </row>
    <row r="3003" spans="2:18" x14ac:dyDescent="0.3">
      <c r="C3003" t="s">
        <v>1807</v>
      </c>
      <c r="D3003" t="s">
        <v>366</v>
      </c>
      <c r="E3003">
        <v>400104</v>
      </c>
      <c r="H3003" t="s">
        <v>1320</v>
      </c>
      <c r="K3003">
        <v>0</v>
      </c>
      <c r="M3003">
        <v>0</v>
      </c>
      <c r="O3003">
        <v>0</v>
      </c>
    </row>
    <row r="3004" spans="2:18" x14ac:dyDescent="0.3">
      <c r="K3004">
        <v>0</v>
      </c>
      <c r="M3004">
        <v>0</v>
      </c>
      <c r="O3004">
        <v>0</v>
      </c>
      <c r="R3004" t="s">
        <v>1319</v>
      </c>
    </row>
    <row r="3005" spans="2:18" x14ac:dyDescent="0.3">
      <c r="C3005" t="s">
        <v>1807</v>
      </c>
      <c r="D3005" t="s">
        <v>366</v>
      </c>
      <c r="E3005">
        <v>400100</v>
      </c>
      <c r="H3005" t="s">
        <v>1321</v>
      </c>
      <c r="K3005" s="37">
        <v>-25346868.32</v>
      </c>
      <c r="M3005" s="37">
        <v>-21402418.850000001</v>
      </c>
      <c r="O3005" s="37">
        <v>-3944449.47</v>
      </c>
      <c r="Q3005">
        <v>-18.399999999999999</v>
      </c>
    </row>
    <row r="3006" spans="2:18" x14ac:dyDescent="0.3">
      <c r="C3006" t="s">
        <v>1807</v>
      </c>
      <c r="D3006" t="s">
        <v>366</v>
      </c>
      <c r="E3006">
        <v>400105</v>
      </c>
      <c r="H3006" t="s">
        <v>2236</v>
      </c>
      <c r="K3006" s="37">
        <v>-1031.25</v>
      </c>
      <c r="M3006" s="37">
        <v>-1031.25</v>
      </c>
      <c r="O3006">
        <v>0</v>
      </c>
    </row>
    <row r="3007" spans="2:18" x14ac:dyDescent="0.3">
      <c r="C3007" t="s">
        <v>1807</v>
      </c>
      <c r="D3007" t="s">
        <v>366</v>
      </c>
      <c r="E3007">
        <v>400111</v>
      </c>
      <c r="H3007" t="s">
        <v>2237</v>
      </c>
      <c r="K3007">
        <v>0</v>
      </c>
      <c r="M3007">
        <v>0</v>
      </c>
      <c r="O3007">
        <v>0</v>
      </c>
    </row>
    <row r="3008" spans="2:18" x14ac:dyDescent="0.3">
      <c r="C3008" t="s">
        <v>1807</v>
      </c>
      <c r="D3008" t="s">
        <v>366</v>
      </c>
      <c r="E3008">
        <v>400113</v>
      </c>
      <c r="H3008" t="s">
        <v>2238</v>
      </c>
      <c r="K3008">
        <v>0</v>
      </c>
      <c r="M3008">
        <v>0</v>
      </c>
      <c r="O3008">
        <v>0</v>
      </c>
    </row>
    <row r="3009" spans="3:18" x14ac:dyDescent="0.3">
      <c r="C3009" t="s">
        <v>1807</v>
      </c>
      <c r="D3009" t="s">
        <v>366</v>
      </c>
      <c r="E3009">
        <v>400115</v>
      </c>
      <c r="H3009" t="s">
        <v>1327</v>
      </c>
      <c r="K3009" s="37">
        <v>146343.23000000001</v>
      </c>
      <c r="M3009" s="37">
        <v>143896.59</v>
      </c>
      <c r="O3009" s="37">
        <v>2446.64</v>
      </c>
      <c r="Q3009">
        <v>1.7</v>
      </c>
    </row>
    <row r="3010" spans="3:18" x14ac:dyDescent="0.3">
      <c r="C3010" t="s">
        <v>1807</v>
      </c>
      <c r="D3010" t="s">
        <v>366</v>
      </c>
      <c r="E3010">
        <v>400116</v>
      </c>
      <c r="H3010" t="s">
        <v>1327</v>
      </c>
      <c r="K3010">
        <v>0</v>
      </c>
      <c r="M3010">
        <v>0</v>
      </c>
      <c r="O3010">
        <v>0</v>
      </c>
    </row>
    <row r="3011" spans="3:18" x14ac:dyDescent="0.3">
      <c r="C3011" t="s">
        <v>1807</v>
      </c>
      <c r="D3011" t="s">
        <v>366</v>
      </c>
      <c r="E3011">
        <v>400117</v>
      </c>
      <c r="H3011" t="s">
        <v>2239</v>
      </c>
      <c r="K3011">
        <v>0</v>
      </c>
      <c r="M3011">
        <v>0</v>
      </c>
      <c r="O3011">
        <v>0</v>
      </c>
    </row>
    <row r="3012" spans="3:18" x14ac:dyDescent="0.3">
      <c r="C3012" t="s">
        <v>1807</v>
      </c>
      <c r="D3012" t="s">
        <v>366</v>
      </c>
      <c r="E3012">
        <v>400118</v>
      </c>
      <c r="H3012" t="s">
        <v>1329</v>
      </c>
      <c r="K3012">
        <v>0</v>
      </c>
      <c r="M3012">
        <v>0</v>
      </c>
      <c r="O3012">
        <v>0</v>
      </c>
    </row>
    <row r="3013" spans="3:18" x14ac:dyDescent="0.3">
      <c r="C3013" t="s">
        <v>1807</v>
      </c>
      <c r="D3013" t="s">
        <v>366</v>
      </c>
      <c r="E3013">
        <v>400119</v>
      </c>
      <c r="H3013" t="s">
        <v>2240</v>
      </c>
      <c r="K3013">
        <v>0</v>
      </c>
      <c r="M3013">
        <v>0</v>
      </c>
      <c r="O3013">
        <v>0</v>
      </c>
    </row>
    <row r="3014" spans="3:18" x14ac:dyDescent="0.3">
      <c r="E3014" t="s">
        <v>1322</v>
      </c>
      <c r="K3014" s="37">
        <v>-25201556.34</v>
      </c>
      <c r="M3014" s="37">
        <v>-21259553.510000002</v>
      </c>
      <c r="O3014" s="37">
        <v>-3942002.83</v>
      </c>
      <c r="Q3014">
        <v>-18.5</v>
      </c>
      <c r="R3014" t="s">
        <v>1319</v>
      </c>
    </row>
    <row r="3015" spans="3:18" x14ac:dyDescent="0.3">
      <c r="C3015" t="s">
        <v>1807</v>
      </c>
      <c r="D3015" t="s">
        <v>366</v>
      </c>
      <c r="E3015">
        <v>400101</v>
      </c>
      <c r="H3015" t="s">
        <v>1330</v>
      </c>
      <c r="K3015" s="37">
        <v>-1726209.83</v>
      </c>
      <c r="M3015" s="37">
        <v>-1726209.83</v>
      </c>
      <c r="O3015">
        <v>0</v>
      </c>
    </row>
    <row r="3016" spans="3:18" x14ac:dyDescent="0.3">
      <c r="C3016" t="s">
        <v>1807</v>
      </c>
      <c r="D3016" t="s">
        <v>366</v>
      </c>
      <c r="E3016">
        <v>400106</v>
      </c>
      <c r="H3016" t="s">
        <v>2241</v>
      </c>
      <c r="K3016">
        <v>0</v>
      </c>
      <c r="M3016">
        <v>0</v>
      </c>
      <c r="O3016">
        <v>0</v>
      </c>
    </row>
    <row r="3017" spans="3:18" x14ac:dyDescent="0.3">
      <c r="C3017" t="s">
        <v>1807</v>
      </c>
      <c r="D3017" t="s">
        <v>366</v>
      </c>
      <c r="E3017">
        <v>400112</v>
      </c>
      <c r="H3017" t="s">
        <v>2242</v>
      </c>
      <c r="K3017" s="37">
        <v>-21154.55</v>
      </c>
      <c r="M3017" s="37">
        <v>-18253.07</v>
      </c>
      <c r="O3017" s="37">
        <v>-2901.48</v>
      </c>
      <c r="Q3017">
        <v>-15.9</v>
      </c>
    </row>
    <row r="3018" spans="3:18" x14ac:dyDescent="0.3">
      <c r="C3018" t="s">
        <v>1807</v>
      </c>
      <c r="D3018" t="s">
        <v>366</v>
      </c>
      <c r="E3018">
        <v>400114</v>
      </c>
      <c r="H3018" t="s">
        <v>2243</v>
      </c>
      <c r="K3018">
        <v>0</v>
      </c>
      <c r="M3018">
        <v>0</v>
      </c>
      <c r="O3018">
        <v>0</v>
      </c>
    </row>
    <row r="3019" spans="3:18" x14ac:dyDescent="0.3">
      <c r="E3019" t="s">
        <v>1331</v>
      </c>
      <c r="K3019" s="37">
        <v>-1747364.38</v>
      </c>
      <c r="M3019" s="37">
        <v>-1744462.9</v>
      </c>
      <c r="O3019" s="37">
        <v>-2901.48</v>
      </c>
      <c r="Q3019">
        <v>-0.2</v>
      </c>
      <c r="R3019" t="s">
        <v>1319</v>
      </c>
    </row>
    <row r="3020" spans="3:18" x14ac:dyDescent="0.3">
      <c r="C3020" t="s">
        <v>1807</v>
      </c>
      <c r="D3020" t="s">
        <v>366</v>
      </c>
      <c r="E3020">
        <v>400200</v>
      </c>
      <c r="H3020" t="s">
        <v>1335</v>
      </c>
      <c r="K3020">
        <v>0</v>
      </c>
      <c r="M3020">
        <v>0</v>
      </c>
      <c r="O3020">
        <v>0</v>
      </c>
    </row>
    <row r="3021" spans="3:18" x14ac:dyDescent="0.3">
      <c r="C3021" t="s">
        <v>1807</v>
      </c>
      <c r="D3021" t="s">
        <v>366</v>
      </c>
      <c r="E3021">
        <v>400201</v>
      </c>
      <c r="H3021" t="s">
        <v>1336</v>
      </c>
      <c r="K3021" s="37">
        <v>-316011.58</v>
      </c>
      <c r="M3021" s="37">
        <v>-282531.21000000002</v>
      </c>
      <c r="O3021" s="37">
        <v>-33480.370000000003</v>
      </c>
      <c r="Q3021">
        <v>-11.9</v>
      </c>
    </row>
    <row r="3022" spans="3:18" x14ac:dyDescent="0.3">
      <c r="E3022" t="s">
        <v>1338</v>
      </c>
      <c r="K3022" s="37">
        <v>-316011.58</v>
      </c>
      <c r="M3022" s="37">
        <v>-282531.21000000002</v>
      </c>
      <c r="O3022" s="37">
        <v>-33480.370000000003</v>
      </c>
      <c r="Q3022">
        <v>-11.9</v>
      </c>
      <c r="R3022" t="s">
        <v>1319</v>
      </c>
    </row>
    <row r="3023" spans="3:18" x14ac:dyDescent="0.3">
      <c r="C3023" t="s">
        <v>1807</v>
      </c>
      <c r="D3023" t="s">
        <v>366</v>
      </c>
      <c r="E3023">
        <v>400203</v>
      </c>
      <c r="H3023" t="s">
        <v>1339</v>
      </c>
      <c r="K3023">
        <v>0</v>
      </c>
      <c r="M3023">
        <v>0</v>
      </c>
      <c r="O3023">
        <v>0</v>
      </c>
    </row>
    <row r="3024" spans="3:18" x14ac:dyDescent="0.3">
      <c r="E3024" t="s">
        <v>1340</v>
      </c>
      <c r="K3024">
        <v>0</v>
      </c>
      <c r="M3024">
        <v>0</v>
      </c>
      <c r="O3024">
        <v>0</v>
      </c>
      <c r="R3024" t="s">
        <v>1319</v>
      </c>
    </row>
    <row r="3025" spans="3:18" x14ac:dyDescent="0.3">
      <c r="C3025" t="s">
        <v>1807</v>
      </c>
      <c r="D3025" t="s">
        <v>366</v>
      </c>
      <c r="E3025">
        <v>400204</v>
      </c>
      <c r="H3025" t="s">
        <v>1341</v>
      </c>
      <c r="K3025">
        <v>0</v>
      </c>
      <c r="M3025">
        <v>0</v>
      </c>
      <c r="O3025">
        <v>0</v>
      </c>
    </row>
    <row r="3026" spans="3:18" x14ac:dyDescent="0.3">
      <c r="K3026">
        <v>0</v>
      </c>
      <c r="M3026">
        <v>0</v>
      </c>
      <c r="O3026">
        <v>0</v>
      </c>
      <c r="R3026" t="s">
        <v>1319</v>
      </c>
    </row>
    <row r="3027" spans="3:18" x14ac:dyDescent="0.3">
      <c r="C3027" t="s">
        <v>1807</v>
      </c>
      <c r="D3027" t="s">
        <v>366</v>
      </c>
      <c r="E3027">
        <v>400102</v>
      </c>
      <c r="H3027" t="s">
        <v>1342</v>
      </c>
      <c r="K3027" s="37">
        <v>-2983398.9</v>
      </c>
      <c r="M3027" s="37">
        <v>-2365277.21</v>
      </c>
      <c r="O3027" s="37">
        <v>-618121.68999999994</v>
      </c>
      <c r="Q3027">
        <v>-26.1</v>
      </c>
    </row>
    <row r="3028" spans="3:18" x14ac:dyDescent="0.3">
      <c r="C3028" t="s">
        <v>1807</v>
      </c>
      <c r="D3028" t="s">
        <v>366</v>
      </c>
      <c r="E3028">
        <v>400103</v>
      </c>
      <c r="H3028" t="s">
        <v>1342</v>
      </c>
      <c r="K3028" s="37">
        <v>-965676.08</v>
      </c>
      <c r="M3028" s="37">
        <v>-750421.42</v>
      </c>
      <c r="O3028" s="37">
        <v>-215254.66</v>
      </c>
      <c r="Q3028">
        <v>-28.7</v>
      </c>
    </row>
    <row r="3029" spans="3:18" x14ac:dyDescent="0.3">
      <c r="C3029" t="s">
        <v>1807</v>
      </c>
      <c r="D3029" t="s">
        <v>366</v>
      </c>
      <c r="E3029">
        <v>400300</v>
      </c>
      <c r="H3029" t="s">
        <v>1343</v>
      </c>
      <c r="K3029">
        <v>0</v>
      </c>
      <c r="M3029">
        <v>0</v>
      </c>
      <c r="O3029">
        <v>0</v>
      </c>
    </row>
    <row r="3030" spans="3:18" x14ac:dyDescent="0.3">
      <c r="C3030" t="s">
        <v>1807</v>
      </c>
      <c r="D3030" t="s">
        <v>366</v>
      </c>
      <c r="E3030">
        <v>410703</v>
      </c>
      <c r="H3030" t="s">
        <v>1344</v>
      </c>
      <c r="K3030" s="37">
        <v>-7013.11</v>
      </c>
      <c r="M3030" s="37">
        <v>-6298.11</v>
      </c>
      <c r="O3030">
        <v>-715</v>
      </c>
      <c r="Q3030">
        <v>-11.4</v>
      </c>
    </row>
    <row r="3031" spans="3:18" x14ac:dyDescent="0.3">
      <c r="E3031" t="s">
        <v>1345</v>
      </c>
      <c r="K3031" s="37">
        <v>-3956088.09</v>
      </c>
      <c r="M3031" s="37">
        <v>-3121996.74</v>
      </c>
      <c r="O3031" s="37">
        <v>-834091.35</v>
      </c>
      <c r="Q3031">
        <v>-26.7</v>
      </c>
      <c r="R3031" t="s">
        <v>1319</v>
      </c>
    </row>
    <row r="3032" spans="3:18" x14ac:dyDescent="0.3">
      <c r="E3032" t="s">
        <v>1348</v>
      </c>
      <c r="K3032" s="37">
        <v>-31221020.390000001</v>
      </c>
      <c r="M3032" s="37">
        <v>-26408544.359999999</v>
      </c>
      <c r="O3032" s="37">
        <v>-4812476.03</v>
      </c>
      <c r="Q3032">
        <v>-18.2</v>
      </c>
      <c r="R3032" t="s">
        <v>1349</v>
      </c>
    </row>
    <row r="3033" spans="3:18" x14ac:dyDescent="0.3">
      <c r="C3033" t="s">
        <v>1807</v>
      </c>
      <c r="D3033" t="s">
        <v>366</v>
      </c>
      <c r="E3033">
        <v>400309</v>
      </c>
      <c r="H3033" t="s">
        <v>2244</v>
      </c>
      <c r="K3033">
        <v>0</v>
      </c>
      <c r="M3033">
        <v>0</v>
      </c>
      <c r="O3033">
        <v>0</v>
      </c>
    </row>
    <row r="3034" spans="3:18" x14ac:dyDescent="0.3">
      <c r="K3034">
        <v>0</v>
      </c>
      <c r="M3034">
        <v>0</v>
      </c>
      <c r="O3034">
        <v>0</v>
      </c>
      <c r="R3034" t="s">
        <v>1319</v>
      </c>
    </row>
    <row r="3035" spans="3:18" x14ac:dyDescent="0.3">
      <c r="E3035" t="s">
        <v>1356</v>
      </c>
    </row>
    <row r="3036" spans="3:18" x14ac:dyDescent="0.3">
      <c r="C3036" t="s">
        <v>1807</v>
      </c>
      <c r="D3036" t="s">
        <v>366</v>
      </c>
      <c r="E3036">
        <v>400405</v>
      </c>
      <c r="H3036" t="s">
        <v>2245</v>
      </c>
      <c r="K3036">
        <v>0</v>
      </c>
      <c r="M3036">
        <v>0</v>
      </c>
      <c r="O3036">
        <v>0</v>
      </c>
    </row>
    <row r="3037" spans="3:18" x14ac:dyDescent="0.3">
      <c r="K3037">
        <v>0</v>
      </c>
      <c r="M3037">
        <v>0</v>
      </c>
      <c r="O3037">
        <v>0</v>
      </c>
      <c r="R3037" t="s">
        <v>1360</v>
      </c>
    </row>
    <row r="3038" spans="3:18" x14ac:dyDescent="0.3">
      <c r="C3038" t="s">
        <v>1807</v>
      </c>
      <c r="D3038" t="s">
        <v>366</v>
      </c>
      <c r="E3038">
        <v>400308</v>
      </c>
      <c r="H3038" t="s">
        <v>2246</v>
      </c>
      <c r="K3038">
        <v>0</v>
      </c>
      <c r="M3038">
        <v>0</v>
      </c>
      <c r="O3038">
        <v>0</v>
      </c>
    </row>
    <row r="3039" spans="3:18" x14ac:dyDescent="0.3">
      <c r="K3039">
        <v>0</v>
      </c>
      <c r="M3039">
        <v>0</v>
      </c>
      <c r="O3039">
        <v>0</v>
      </c>
      <c r="R3039" t="s">
        <v>1360</v>
      </c>
    </row>
    <row r="3040" spans="3:18" x14ac:dyDescent="0.3">
      <c r="C3040" t="s">
        <v>1807</v>
      </c>
      <c r="D3040" t="s">
        <v>366</v>
      </c>
      <c r="E3040">
        <v>400301</v>
      </c>
      <c r="H3040" t="s">
        <v>1357</v>
      </c>
      <c r="K3040" s="37">
        <v>-466324.41</v>
      </c>
      <c r="M3040" s="37">
        <v>-347244.96</v>
      </c>
      <c r="O3040" s="37">
        <v>-119079.45</v>
      </c>
      <c r="Q3040">
        <v>-34.299999999999997</v>
      </c>
    </row>
    <row r="3041" spans="3:18" x14ac:dyDescent="0.3">
      <c r="C3041" t="s">
        <v>1807</v>
      </c>
      <c r="D3041" t="s">
        <v>366</v>
      </c>
      <c r="E3041">
        <v>400306</v>
      </c>
      <c r="H3041" t="s">
        <v>1358</v>
      </c>
      <c r="K3041">
        <v>0</v>
      </c>
      <c r="M3041">
        <v>0</v>
      </c>
      <c r="O3041">
        <v>0</v>
      </c>
    </row>
    <row r="3042" spans="3:18" x14ac:dyDescent="0.3">
      <c r="E3042" t="s">
        <v>1359</v>
      </c>
      <c r="K3042" s="37">
        <v>-466324.41</v>
      </c>
      <c r="M3042" s="37">
        <v>-347244.96</v>
      </c>
      <c r="O3042" s="37">
        <v>-119079.45</v>
      </c>
      <c r="Q3042">
        <v>-34.299999999999997</v>
      </c>
      <c r="R3042" t="s">
        <v>1360</v>
      </c>
    </row>
    <row r="3043" spans="3:18" x14ac:dyDescent="0.3">
      <c r="C3043" t="s">
        <v>1807</v>
      </c>
      <c r="D3043" t="s">
        <v>366</v>
      </c>
      <c r="E3043">
        <v>400302</v>
      </c>
      <c r="H3043" t="s">
        <v>1361</v>
      </c>
      <c r="K3043">
        <v>0</v>
      </c>
      <c r="M3043">
        <v>0</v>
      </c>
      <c r="O3043">
        <v>0</v>
      </c>
    </row>
    <row r="3044" spans="3:18" x14ac:dyDescent="0.3">
      <c r="E3044" t="s">
        <v>1362</v>
      </c>
      <c r="K3044">
        <v>0</v>
      </c>
      <c r="M3044">
        <v>0</v>
      </c>
      <c r="O3044">
        <v>0</v>
      </c>
      <c r="R3044" t="s">
        <v>1360</v>
      </c>
    </row>
    <row r="3045" spans="3:18" x14ac:dyDescent="0.3">
      <c r="C3045" t="s">
        <v>1807</v>
      </c>
      <c r="D3045" t="s">
        <v>366</v>
      </c>
      <c r="E3045">
        <v>400303</v>
      </c>
      <c r="H3045" t="s">
        <v>1363</v>
      </c>
      <c r="K3045">
        <v>0</v>
      </c>
      <c r="M3045">
        <v>0</v>
      </c>
      <c r="O3045">
        <v>0</v>
      </c>
    </row>
    <row r="3046" spans="3:18" x14ac:dyDescent="0.3">
      <c r="E3046" t="s">
        <v>1364</v>
      </c>
      <c r="K3046">
        <v>0</v>
      </c>
      <c r="M3046">
        <v>0</v>
      </c>
      <c r="O3046">
        <v>0</v>
      </c>
      <c r="R3046" t="s">
        <v>1360</v>
      </c>
    </row>
    <row r="3047" spans="3:18" x14ac:dyDescent="0.3">
      <c r="C3047" t="s">
        <v>1807</v>
      </c>
      <c r="D3047" t="s">
        <v>366</v>
      </c>
      <c r="E3047">
        <v>400304</v>
      </c>
      <c r="H3047" t="s">
        <v>1365</v>
      </c>
      <c r="K3047">
        <v>0</v>
      </c>
      <c r="M3047">
        <v>0</v>
      </c>
      <c r="O3047">
        <v>0</v>
      </c>
    </row>
    <row r="3048" spans="3:18" x14ac:dyDescent="0.3">
      <c r="E3048" t="s">
        <v>1366</v>
      </c>
      <c r="K3048">
        <v>0</v>
      </c>
      <c r="M3048">
        <v>0</v>
      </c>
      <c r="O3048">
        <v>0</v>
      </c>
      <c r="R3048" t="s">
        <v>1360</v>
      </c>
    </row>
    <row r="3049" spans="3:18" x14ac:dyDescent="0.3">
      <c r="C3049" t="s">
        <v>1807</v>
      </c>
      <c r="D3049" t="s">
        <v>366</v>
      </c>
      <c r="E3049">
        <v>400305</v>
      </c>
      <c r="H3049" t="s">
        <v>1367</v>
      </c>
      <c r="K3049">
        <v>0</v>
      </c>
      <c r="M3049">
        <v>0</v>
      </c>
      <c r="O3049">
        <v>0</v>
      </c>
    </row>
    <row r="3050" spans="3:18" x14ac:dyDescent="0.3">
      <c r="E3050" t="s">
        <v>1368</v>
      </c>
      <c r="K3050">
        <v>0</v>
      </c>
      <c r="M3050">
        <v>0</v>
      </c>
      <c r="O3050">
        <v>0</v>
      </c>
      <c r="R3050" t="s">
        <v>1360</v>
      </c>
    </row>
    <row r="3051" spans="3:18" x14ac:dyDescent="0.3">
      <c r="C3051" t="s">
        <v>1807</v>
      </c>
      <c r="D3051" t="s">
        <v>366</v>
      </c>
      <c r="E3051">
        <v>400400</v>
      </c>
      <c r="H3051" t="s">
        <v>1369</v>
      </c>
      <c r="K3051">
        <v>0</v>
      </c>
      <c r="M3051">
        <v>0</v>
      </c>
      <c r="O3051">
        <v>0</v>
      </c>
    </row>
    <row r="3052" spans="3:18" x14ac:dyDescent="0.3">
      <c r="E3052" t="s">
        <v>1370</v>
      </c>
      <c r="K3052">
        <v>0</v>
      </c>
      <c r="M3052">
        <v>0</v>
      </c>
      <c r="O3052">
        <v>0</v>
      </c>
      <c r="R3052" t="s">
        <v>1360</v>
      </c>
    </row>
    <row r="3053" spans="3:18" x14ac:dyDescent="0.3">
      <c r="E3053" t="s">
        <v>2247</v>
      </c>
    </row>
    <row r="3054" spans="3:18" x14ac:dyDescent="0.3">
      <c r="C3054" t="s">
        <v>1807</v>
      </c>
      <c r="D3054" t="s">
        <v>366</v>
      </c>
      <c r="E3054">
        <v>400307</v>
      </c>
      <c r="H3054" t="s">
        <v>2248</v>
      </c>
      <c r="K3054">
        <v>0</v>
      </c>
      <c r="M3054">
        <v>0</v>
      </c>
      <c r="O3054">
        <v>0</v>
      </c>
    </row>
    <row r="3055" spans="3:18" x14ac:dyDescent="0.3">
      <c r="E3055" t="s">
        <v>2247</v>
      </c>
      <c r="K3055">
        <v>0</v>
      </c>
      <c r="M3055">
        <v>0</v>
      </c>
      <c r="O3055">
        <v>0</v>
      </c>
      <c r="R3055" t="s">
        <v>1360</v>
      </c>
    </row>
    <row r="3056" spans="3:18" x14ac:dyDescent="0.3">
      <c r="C3056" t="s">
        <v>1807</v>
      </c>
      <c r="D3056" t="s">
        <v>366</v>
      </c>
      <c r="E3056">
        <v>450000</v>
      </c>
      <c r="H3056" t="s">
        <v>1371</v>
      </c>
      <c r="K3056">
        <v>0</v>
      </c>
      <c r="M3056">
        <v>0</v>
      </c>
      <c r="O3056">
        <v>0</v>
      </c>
    </row>
    <row r="3057" spans="3:18" x14ac:dyDescent="0.3">
      <c r="E3057" t="s">
        <v>1372</v>
      </c>
      <c r="K3057">
        <v>0</v>
      </c>
      <c r="M3057">
        <v>0</v>
      </c>
      <c r="O3057">
        <v>0</v>
      </c>
      <c r="R3057" t="s">
        <v>1360</v>
      </c>
    </row>
    <row r="3058" spans="3:18" x14ac:dyDescent="0.3">
      <c r="E3058" t="s">
        <v>1373</v>
      </c>
      <c r="K3058" s="37">
        <v>-466324.41</v>
      </c>
      <c r="M3058" s="37">
        <v>-347244.96</v>
      </c>
      <c r="O3058" s="37">
        <v>-119079.45</v>
      </c>
      <c r="Q3058">
        <v>-34.299999999999997</v>
      </c>
      <c r="R3058" t="s">
        <v>1319</v>
      </c>
    </row>
    <row r="3059" spans="3:18" x14ac:dyDescent="0.3">
      <c r="C3059" t="s">
        <v>1807</v>
      </c>
      <c r="D3059" t="s">
        <v>366</v>
      </c>
      <c r="E3059">
        <v>400404</v>
      </c>
      <c r="H3059" t="s">
        <v>1374</v>
      </c>
      <c r="K3059">
        <v>0</v>
      </c>
      <c r="M3059">
        <v>0</v>
      </c>
      <c r="O3059">
        <v>0</v>
      </c>
    </row>
    <row r="3060" spans="3:18" x14ac:dyDescent="0.3">
      <c r="E3060" t="s">
        <v>1375</v>
      </c>
      <c r="K3060">
        <v>0</v>
      </c>
      <c r="M3060">
        <v>0</v>
      </c>
      <c r="O3060">
        <v>0</v>
      </c>
      <c r="R3060" t="s">
        <v>1360</v>
      </c>
    </row>
    <row r="3061" spans="3:18" x14ac:dyDescent="0.3">
      <c r="C3061" t="s">
        <v>1807</v>
      </c>
      <c r="D3061" t="s">
        <v>366</v>
      </c>
      <c r="E3061">
        <v>400401</v>
      </c>
      <c r="H3061" t="s">
        <v>1376</v>
      </c>
      <c r="K3061">
        <v>0</v>
      </c>
      <c r="M3061">
        <v>0</v>
      </c>
      <c r="O3061">
        <v>0</v>
      </c>
    </row>
    <row r="3062" spans="3:18" x14ac:dyDescent="0.3">
      <c r="C3062" t="s">
        <v>1807</v>
      </c>
      <c r="D3062" t="s">
        <v>366</v>
      </c>
      <c r="E3062">
        <v>400406</v>
      </c>
      <c r="H3062" t="s">
        <v>2249</v>
      </c>
      <c r="K3062">
        <v>0</v>
      </c>
      <c r="M3062">
        <v>0</v>
      </c>
      <c r="O3062">
        <v>0</v>
      </c>
    </row>
    <row r="3063" spans="3:18" x14ac:dyDescent="0.3">
      <c r="E3063" t="s">
        <v>1362</v>
      </c>
      <c r="K3063">
        <v>0</v>
      </c>
      <c r="M3063">
        <v>0</v>
      </c>
      <c r="O3063">
        <v>0</v>
      </c>
      <c r="R3063" t="s">
        <v>1360</v>
      </c>
    </row>
    <row r="3064" spans="3:18" x14ac:dyDescent="0.3">
      <c r="C3064" t="s">
        <v>1807</v>
      </c>
      <c r="D3064" t="s">
        <v>366</v>
      </c>
      <c r="E3064">
        <v>400402</v>
      </c>
      <c r="H3064" t="s">
        <v>1377</v>
      </c>
      <c r="K3064">
        <v>0</v>
      </c>
      <c r="M3064">
        <v>0</v>
      </c>
      <c r="O3064">
        <v>0</v>
      </c>
    </row>
    <row r="3065" spans="3:18" x14ac:dyDescent="0.3">
      <c r="E3065" t="s">
        <v>1378</v>
      </c>
      <c r="K3065">
        <v>0</v>
      </c>
      <c r="M3065">
        <v>0</v>
      </c>
      <c r="O3065">
        <v>0</v>
      </c>
      <c r="R3065" t="s">
        <v>1360</v>
      </c>
    </row>
    <row r="3066" spans="3:18" x14ac:dyDescent="0.3">
      <c r="C3066" t="s">
        <v>1807</v>
      </c>
      <c r="D3066" t="s">
        <v>366</v>
      </c>
      <c r="E3066">
        <v>400403</v>
      </c>
      <c r="H3066" t="s">
        <v>1379</v>
      </c>
      <c r="K3066">
        <v>0</v>
      </c>
      <c r="M3066">
        <v>0</v>
      </c>
      <c r="O3066">
        <v>0</v>
      </c>
    </row>
    <row r="3067" spans="3:18" x14ac:dyDescent="0.3">
      <c r="E3067" t="s">
        <v>1380</v>
      </c>
      <c r="K3067">
        <v>0</v>
      </c>
      <c r="M3067">
        <v>0</v>
      </c>
      <c r="O3067">
        <v>0</v>
      </c>
      <c r="R3067" t="s">
        <v>1360</v>
      </c>
    </row>
    <row r="3068" spans="3:18" x14ac:dyDescent="0.3">
      <c r="C3068" t="s">
        <v>1807</v>
      </c>
      <c r="D3068" t="s">
        <v>366</v>
      </c>
      <c r="E3068">
        <v>400501</v>
      </c>
      <c r="H3068" t="s">
        <v>1381</v>
      </c>
      <c r="K3068">
        <v>0</v>
      </c>
      <c r="M3068">
        <v>0</v>
      </c>
      <c r="O3068">
        <v>0</v>
      </c>
    </row>
    <row r="3069" spans="3:18" x14ac:dyDescent="0.3">
      <c r="E3069" t="s">
        <v>1382</v>
      </c>
      <c r="K3069">
        <v>0</v>
      </c>
      <c r="M3069">
        <v>0</v>
      </c>
      <c r="O3069">
        <v>0</v>
      </c>
      <c r="R3069" t="s">
        <v>1360</v>
      </c>
    </row>
    <row r="3070" spans="3:18" x14ac:dyDescent="0.3">
      <c r="C3070" t="s">
        <v>1807</v>
      </c>
      <c r="D3070" t="s">
        <v>366</v>
      </c>
      <c r="E3070">
        <v>400500</v>
      </c>
      <c r="H3070" t="s">
        <v>1383</v>
      </c>
      <c r="K3070" s="37">
        <v>-51016.83</v>
      </c>
      <c r="M3070" s="37">
        <v>-51016.83</v>
      </c>
      <c r="O3070">
        <v>0</v>
      </c>
    </row>
    <row r="3071" spans="3:18" x14ac:dyDescent="0.3">
      <c r="E3071" t="s">
        <v>1384</v>
      </c>
      <c r="K3071" s="37">
        <v>-51016.83</v>
      </c>
      <c r="M3071" s="37">
        <v>-51016.83</v>
      </c>
      <c r="O3071">
        <v>0</v>
      </c>
      <c r="R3071" t="s">
        <v>1360</v>
      </c>
    </row>
    <row r="3072" spans="3:18" x14ac:dyDescent="0.3">
      <c r="C3072" t="s">
        <v>1807</v>
      </c>
      <c r="D3072" t="s">
        <v>366</v>
      </c>
      <c r="E3072">
        <v>500150</v>
      </c>
      <c r="H3072" t="s">
        <v>2250</v>
      </c>
      <c r="K3072">
        <v>0</v>
      </c>
      <c r="M3072">
        <v>0</v>
      </c>
      <c r="O3072">
        <v>0</v>
      </c>
    </row>
    <row r="3073" spans="3:18" x14ac:dyDescent="0.3">
      <c r="C3073" t="s">
        <v>1807</v>
      </c>
      <c r="D3073" t="s">
        <v>366</v>
      </c>
      <c r="E3073">
        <v>500151</v>
      </c>
      <c r="H3073" t="s">
        <v>2251</v>
      </c>
      <c r="K3073">
        <v>0</v>
      </c>
      <c r="M3073">
        <v>0</v>
      </c>
      <c r="O3073">
        <v>0</v>
      </c>
    </row>
    <row r="3074" spans="3:18" x14ac:dyDescent="0.3">
      <c r="C3074" t="s">
        <v>1807</v>
      </c>
      <c r="D3074" t="s">
        <v>366</v>
      </c>
      <c r="E3074">
        <v>500152</v>
      </c>
      <c r="H3074" t="s">
        <v>2252</v>
      </c>
      <c r="K3074" s="37">
        <v>35711.78</v>
      </c>
      <c r="M3074" s="37">
        <v>35711.78</v>
      </c>
      <c r="O3074">
        <v>0</v>
      </c>
    </row>
    <row r="3075" spans="3:18" x14ac:dyDescent="0.3">
      <c r="E3075" t="s">
        <v>2253</v>
      </c>
      <c r="K3075" s="37">
        <v>35711.78</v>
      </c>
      <c r="M3075" s="37">
        <v>35711.78</v>
      </c>
      <c r="O3075">
        <v>0</v>
      </c>
      <c r="R3075" t="s">
        <v>1360</v>
      </c>
    </row>
    <row r="3076" spans="3:18" x14ac:dyDescent="0.3">
      <c r="E3076" t="s">
        <v>1385</v>
      </c>
      <c r="K3076" s="37">
        <v>-15305.05</v>
      </c>
      <c r="M3076" s="37">
        <v>-15305.05</v>
      </c>
      <c r="O3076">
        <v>0</v>
      </c>
      <c r="R3076" t="s">
        <v>1319</v>
      </c>
    </row>
    <row r="3077" spans="3:18" x14ac:dyDescent="0.3">
      <c r="C3077" t="s">
        <v>1807</v>
      </c>
      <c r="D3077" t="s">
        <v>366</v>
      </c>
      <c r="E3077">
        <v>400502</v>
      </c>
      <c r="H3077" t="s">
        <v>1386</v>
      </c>
      <c r="K3077">
        <v>0</v>
      </c>
      <c r="M3077">
        <v>0</v>
      </c>
      <c r="O3077">
        <v>0</v>
      </c>
    </row>
    <row r="3078" spans="3:18" x14ac:dyDescent="0.3">
      <c r="C3078" t="s">
        <v>1807</v>
      </c>
      <c r="D3078" t="s">
        <v>366</v>
      </c>
      <c r="E3078">
        <v>400503</v>
      </c>
      <c r="H3078" t="s">
        <v>1387</v>
      </c>
      <c r="K3078" s="37">
        <v>-813004.74</v>
      </c>
      <c r="M3078" s="37">
        <v>-669796.75</v>
      </c>
      <c r="O3078" s="37">
        <v>-143207.99</v>
      </c>
      <c r="Q3078">
        <v>-21.4</v>
      </c>
    </row>
    <row r="3079" spans="3:18" x14ac:dyDescent="0.3">
      <c r="C3079" t="s">
        <v>1807</v>
      </c>
      <c r="D3079" t="s">
        <v>366</v>
      </c>
      <c r="E3079">
        <v>400504</v>
      </c>
      <c r="H3079" t="s">
        <v>2254</v>
      </c>
      <c r="K3079">
        <v>0</v>
      </c>
      <c r="M3079">
        <v>0</v>
      </c>
      <c r="O3079">
        <v>0</v>
      </c>
    </row>
    <row r="3080" spans="3:18" x14ac:dyDescent="0.3">
      <c r="C3080" t="s">
        <v>1807</v>
      </c>
      <c r="D3080" t="s">
        <v>366</v>
      </c>
      <c r="E3080">
        <v>400505</v>
      </c>
      <c r="H3080" t="s">
        <v>2255</v>
      </c>
      <c r="K3080" s="37">
        <v>564445.29</v>
      </c>
      <c r="M3080" s="37">
        <v>464971.74</v>
      </c>
      <c r="O3080" s="37">
        <v>99473.55</v>
      </c>
      <c r="Q3080">
        <v>21.4</v>
      </c>
    </row>
    <row r="3081" spans="3:18" x14ac:dyDescent="0.3">
      <c r="C3081" t="s">
        <v>1807</v>
      </c>
      <c r="D3081" t="s">
        <v>366</v>
      </c>
      <c r="E3081">
        <v>400506</v>
      </c>
      <c r="H3081" t="s">
        <v>2256</v>
      </c>
      <c r="K3081">
        <v>0</v>
      </c>
      <c r="M3081">
        <v>0</v>
      </c>
      <c r="O3081">
        <v>0</v>
      </c>
    </row>
    <row r="3082" spans="3:18" x14ac:dyDescent="0.3">
      <c r="C3082" t="s">
        <v>1807</v>
      </c>
      <c r="D3082" t="s">
        <v>366</v>
      </c>
      <c r="E3082">
        <v>400507</v>
      </c>
      <c r="H3082" t="s">
        <v>2257</v>
      </c>
      <c r="K3082">
        <v>0</v>
      </c>
      <c r="M3082">
        <v>0</v>
      </c>
      <c r="O3082">
        <v>0</v>
      </c>
    </row>
    <row r="3083" spans="3:18" x14ac:dyDescent="0.3">
      <c r="E3083" t="s">
        <v>1388</v>
      </c>
      <c r="K3083" s="37">
        <v>-248559.45</v>
      </c>
      <c r="M3083" s="37">
        <v>-204825.01</v>
      </c>
      <c r="O3083" s="37">
        <v>-43734.44</v>
      </c>
      <c r="Q3083">
        <v>-21.4</v>
      </c>
      <c r="R3083" t="s">
        <v>1319</v>
      </c>
    </row>
    <row r="3084" spans="3:18" x14ac:dyDescent="0.3">
      <c r="E3084" t="s">
        <v>1389</v>
      </c>
      <c r="K3084" s="37">
        <v>-730188.91</v>
      </c>
      <c r="M3084" s="37">
        <v>-567375.02</v>
      </c>
      <c r="O3084" s="37">
        <v>-162813.89000000001</v>
      </c>
      <c r="Q3084">
        <v>-28.7</v>
      </c>
      <c r="R3084" t="s">
        <v>1349</v>
      </c>
    </row>
    <row r="3085" spans="3:18" x14ac:dyDescent="0.3">
      <c r="E3085" t="s">
        <v>1390</v>
      </c>
    </row>
    <row r="3086" spans="3:18" x14ac:dyDescent="0.3">
      <c r="C3086" t="s">
        <v>1807</v>
      </c>
      <c r="D3086" t="s">
        <v>366</v>
      </c>
      <c r="E3086">
        <v>410125</v>
      </c>
      <c r="H3086" t="s">
        <v>2258</v>
      </c>
      <c r="K3086" s="37">
        <v>-7123.34</v>
      </c>
      <c r="M3086" s="37">
        <v>-6405.61</v>
      </c>
      <c r="O3086">
        <v>-717.73</v>
      </c>
      <c r="Q3086">
        <v>-11.2</v>
      </c>
    </row>
    <row r="3087" spans="3:18" x14ac:dyDescent="0.3">
      <c r="K3087" s="37">
        <v>-7123.34</v>
      </c>
      <c r="M3087" s="37">
        <v>-6405.61</v>
      </c>
      <c r="O3087">
        <v>-717.73</v>
      </c>
      <c r="Q3087">
        <v>-11.2</v>
      </c>
      <c r="R3087" t="s">
        <v>1319</v>
      </c>
    </row>
    <row r="3088" spans="3:18" x14ac:dyDescent="0.3">
      <c r="C3088" t="s">
        <v>1807</v>
      </c>
      <c r="D3088" t="s">
        <v>366</v>
      </c>
      <c r="E3088">
        <v>410301</v>
      </c>
      <c r="H3088" t="s">
        <v>2259</v>
      </c>
      <c r="K3088">
        <v>0</v>
      </c>
      <c r="M3088">
        <v>0</v>
      </c>
      <c r="O3088">
        <v>0</v>
      </c>
    </row>
    <row r="3089" spans="3:18" x14ac:dyDescent="0.3">
      <c r="K3089">
        <v>0</v>
      </c>
      <c r="M3089">
        <v>0</v>
      </c>
      <c r="O3089">
        <v>0</v>
      </c>
      <c r="R3089" t="s">
        <v>1319</v>
      </c>
    </row>
    <row r="3090" spans="3:18" x14ac:dyDescent="0.3">
      <c r="C3090" t="s">
        <v>1807</v>
      </c>
      <c r="D3090" t="s">
        <v>366</v>
      </c>
      <c r="E3090">
        <v>410655</v>
      </c>
      <c r="H3090" t="s">
        <v>1393</v>
      </c>
      <c r="K3090">
        <v>0</v>
      </c>
      <c r="M3090">
        <v>0</v>
      </c>
      <c r="O3090">
        <v>0</v>
      </c>
    </row>
    <row r="3091" spans="3:18" x14ac:dyDescent="0.3">
      <c r="K3091">
        <v>0</v>
      </c>
      <c r="M3091">
        <v>0</v>
      </c>
      <c r="O3091">
        <v>0</v>
      </c>
      <c r="R3091" t="s">
        <v>1319</v>
      </c>
    </row>
    <row r="3092" spans="3:18" x14ac:dyDescent="0.3">
      <c r="C3092" t="s">
        <v>1807</v>
      </c>
      <c r="D3092" t="s">
        <v>366</v>
      </c>
      <c r="E3092">
        <v>410108</v>
      </c>
      <c r="H3092" t="s">
        <v>2260</v>
      </c>
      <c r="K3092">
        <v>0</v>
      </c>
      <c r="M3092">
        <v>0</v>
      </c>
      <c r="O3092">
        <v>0</v>
      </c>
    </row>
    <row r="3093" spans="3:18" x14ac:dyDescent="0.3">
      <c r="K3093">
        <v>0</v>
      </c>
      <c r="M3093">
        <v>0</v>
      </c>
      <c r="O3093">
        <v>0</v>
      </c>
      <c r="R3093" t="s">
        <v>1319</v>
      </c>
    </row>
    <row r="3094" spans="3:18" x14ac:dyDescent="0.3">
      <c r="C3094" t="s">
        <v>1807</v>
      </c>
      <c r="D3094" t="s">
        <v>366</v>
      </c>
      <c r="E3094">
        <v>410107</v>
      </c>
      <c r="H3094" t="s">
        <v>2261</v>
      </c>
      <c r="K3094">
        <v>0</v>
      </c>
      <c r="M3094">
        <v>0</v>
      </c>
      <c r="O3094">
        <v>0</v>
      </c>
    </row>
    <row r="3095" spans="3:18" x14ac:dyDescent="0.3">
      <c r="C3095" t="s">
        <v>1807</v>
      </c>
      <c r="D3095" t="s">
        <v>366</v>
      </c>
      <c r="E3095">
        <v>410122</v>
      </c>
      <c r="H3095" t="s">
        <v>2262</v>
      </c>
      <c r="K3095">
        <v>0</v>
      </c>
      <c r="M3095">
        <v>0</v>
      </c>
      <c r="O3095">
        <v>0</v>
      </c>
    </row>
    <row r="3096" spans="3:18" x14ac:dyDescent="0.3">
      <c r="C3096" t="s">
        <v>1807</v>
      </c>
      <c r="D3096" t="s">
        <v>366</v>
      </c>
      <c r="E3096">
        <v>410123</v>
      </c>
      <c r="H3096" t="s">
        <v>2263</v>
      </c>
      <c r="K3096">
        <v>0</v>
      </c>
      <c r="M3096">
        <v>0</v>
      </c>
      <c r="O3096">
        <v>0</v>
      </c>
    </row>
    <row r="3097" spans="3:18" x14ac:dyDescent="0.3">
      <c r="C3097" t="s">
        <v>1807</v>
      </c>
      <c r="D3097" t="s">
        <v>366</v>
      </c>
      <c r="E3097">
        <v>410124</v>
      </c>
      <c r="H3097" t="s">
        <v>2264</v>
      </c>
      <c r="K3097">
        <v>0</v>
      </c>
      <c r="M3097">
        <v>0</v>
      </c>
      <c r="O3097">
        <v>0</v>
      </c>
    </row>
    <row r="3098" spans="3:18" x14ac:dyDescent="0.3">
      <c r="C3098" t="s">
        <v>1807</v>
      </c>
      <c r="D3098" t="s">
        <v>366</v>
      </c>
      <c r="E3098">
        <v>410126</v>
      </c>
      <c r="H3098" t="s">
        <v>2265</v>
      </c>
      <c r="K3098">
        <v>0</v>
      </c>
      <c r="M3098">
        <v>0</v>
      </c>
      <c r="O3098">
        <v>0</v>
      </c>
    </row>
    <row r="3099" spans="3:18" x14ac:dyDescent="0.3">
      <c r="K3099">
        <v>0</v>
      </c>
      <c r="M3099">
        <v>0</v>
      </c>
      <c r="O3099">
        <v>0</v>
      </c>
      <c r="R3099" t="s">
        <v>1319</v>
      </c>
    </row>
    <row r="3100" spans="3:18" x14ac:dyDescent="0.3">
      <c r="C3100" t="s">
        <v>1807</v>
      </c>
      <c r="D3100" t="s">
        <v>366</v>
      </c>
      <c r="E3100">
        <v>410106</v>
      </c>
      <c r="H3100" t="s">
        <v>2266</v>
      </c>
      <c r="K3100">
        <v>0</v>
      </c>
      <c r="M3100">
        <v>0</v>
      </c>
      <c r="O3100">
        <v>0</v>
      </c>
    </row>
    <row r="3101" spans="3:18" x14ac:dyDescent="0.3">
      <c r="K3101">
        <v>0</v>
      </c>
      <c r="M3101">
        <v>0</v>
      </c>
      <c r="O3101">
        <v>0</v>
      </c>
      <c r="R3101" t="s">
        <v>1319</v>
      </c>
    </row>
    <row r="3102" spans="3:18" x14ac:dyDescent="0.3">
      <c r="C3102" t="s">
        <v>1807</v>
      </c>
      <c r="D3102" t="s">
        <v>366</v>
      </c>
      <c r="E3102">
        <v>410105</v>
      </c>
      <c r="H3102" t="s">
        <v>1394</v>
      </c>
      <c r="K3102">
        <v>0</v>
      </c>
      <c r="M3102">
        <v>0</v>
      </c>
      <c r="O3102">
        <v>0</v>
      </c>
    </row>
    <row r="3103" spans="3:18" x14ac:dyDescent="0.3">
      <c r="C3103" t="s">
        <v>1807</v>
      </c>
      <c r="D3103" t="s">
        <v>366</v>
      </c>
      <c r="E3103">
        <v>410119</v>
      </c>
      <c r="H3103" t="s">
        <v>2267</v>
      </c>
      <c r="K3103">
        <v>0</v>
      </c>
      <c r="M3103">
        <v>0</v>
      </c>
      <c r="O3103">
        <v>0</v>
      </c>
    </row>
    <row r="3104" spans="3:18" x14ac:dyDescent="0.3">
      <c r="C3104" t="s">
        <v>1807</v>
      </c>
      <c r="D3104" t="s">
        <v>366</v>
      </c>
      <c r="E3104">
        <v>410120</v>
      </c>
      <c r="H3104" t="s">
        <v>2268</v>
      </c>
      <c r="K3104">
        <v>0</v>
      </c>
      <c r="M3104">
        <v>0</v>
      </c>
      <c r="O3104">
        <v>0</v>
      </c>
    </row>
    <row r="3105" spans="3:18" x14ac:dyDescent="0.3">
      <c r="C3105" t="s">
        <v>1807</v>
      </c>
      <c r="D3105" t="s">
        <v>366</v>
      </c>
      <c r="E3105">
        <v>410121</v>
      </c>
      <c r="H3105" t="s">
        <v>2268</v>
      </c>
      <c r="K3105" s="37">
        <v>-11887.03</v>
      </c>
      <c r="M3105" s="37">
        <v>-11887.03</v>
      </c>
      <c r="O3105">
        <v>0</v>
      </c>
    </row>
    <row r="3106" spans="3:18" x14ac:dyDescent="0.3">
      <c r="K3106" s="37">
        <v>-11887.03</v>
      </c>
      <c r="M3106" s="37">
        <v>-11887.03</v>
      </c>
      <c r="O3106">
        <v>0</v>
      </c>
      <c r="R3106" t="s">
        <v>1319</v>
      </c>
    </row>
    <row r="3107" spans="3:18" x14ac:dyDescent="0.3">
      <c r="C3107" t="s">
        <v>1807</v>
      </c>
      <c r="D3107" t="s">
        <v>366</v>
      </c>
      <c r="E3107">
        <v>410104</v>
      </c>
      <c r="H3107" t="s">
        <v>1396</v>
      </c>
      <c r="K3107">
        <v>0</v>
      </c>
      <c r="M3107">
        <v>0</v>
      </c>
      <c r="O3107">
        <v>0</v>
      </c>
    </row>
    <row r="3108" spans="3:18" x14ac:dyDescent="0.3">
      <c r="C3108" t="s">
        <v>1807</v>
      </c>
      <c r="D3108" t="s">
        <v>366</v>
      </c>
      <c r="E3108">
        <v>410116</v>
      </c>
      <c r="H3108" t="s">
        <v>2269</v>
      </c>
      <c r="K3108">
        <v>0</v>
      </c>
      <c r="M3108">
        <v>0</v>
      </c>
      <c r="O3108">
        <v>0</v>
      </c>
    </row>
    <row r="3109" spans="3:18" x14ac:dyDescent="0.3">
      <c r="C3109" t="s">
        <v>1807</v>
      </c>
      <c r="D3109" t="s">
        <v>366</v>
      </c>
      <c r="E3109">
        <v>410117</v>
      </c>
      <c r="H3109" t="s">
        <v>2270</v>
      </c>
      <c r="K3109">
        <v>0</v>
      </c>
      <c r="M3109">
        <v>0</v>
      </c>
      <c r="O3109">
        <v>0</v>
      </c>
    </row>
    <row r="3110" spans="3:18" x14ac:dyDescent="0.3">
      <c r="C3110" t="s">
        <v>1807</v>
      </c>
      <c r="D3110" t="s">
        <v>366</v>
      </c>
      <c r="E3110">
        <v>410118</v>
      </c>
      <c r="H3110" t="s">
        <v>2271</v>
      </c>
      <c r="K3110">
        <v>0</v>
      </c>
      <c r="M3110">
        <v>0</v>
      </c>
      <c r="O3110">
        <v>0</v>
      </c>
    </row>
    <row r="3111" spans="3:18" x14ac:dyDescent="0.3">
      <c r="K3111">
        <v>0</v>
      </c>
      <c r="M3111">
        <v>0</v>
      </c>
      <c r="O3111">
        <v>0</v>
      </c>
      <c r="R3111" t="s">
        <v>1319</v>
      </c>
    </row>
    <row r="3112" spans="3:18" x14ac:dyDescent="0.3">
      <c r="C3112" t="s">
        <v>1807</v>
      </c>
      <c r="D3112" t="s">
        <v>366</v>
      </c>
      <c r="E3112">
        <v>410680</v>
      </c>
      <c r="H3112" t="s">
        <v>1398</v>
      </c>
      <c r="K3112">
        <v>0</v>
      </c>
      <c r="M3112">
        <v>0</v>
      </c>
      <c r="O3112">
        <v>0</v>
      </c>
    </row>
    <row r="3113" spans="3:18" x14ac:dyDescent="0.3">
      <c r="K3113">
        <v>0</v>
      </c>
      <c r="M3113">
        <v>0</v>
      </c>
      <c r="O3113">
        <v>0</v>
      </c>
      <c r="R3113" t="s">
        <v>1319</v>
      </c>
    </row>
    <row r="3114" spans="3:18" x14ac:dyDescent="0.3">
      <c r="C3114" t="s">
        <v>1807</v>
      </c>
      <c r="D3114" t="s">
        <v>366</v>
      </c>
      <c r="E3114">
        <v>410101</v>
      </c>
      <c r="H3114" t="s">
        <v>1399</v>
      </c>
      <c r="K3114">
        <v>0</v>
      </c>
      <c r="M3114">
        <v>0</v>
      </c>
      <c r="O3114">
        <v>0</v>
      </c>
    </row>
    <row r="3115" spans="3:18" x14ac:dyDescent="0.3">
      <c r="C3115" t="s">
        <v>1807</v>
      </c>
      <c r="D3115" t="s">
        <v>366</v>
      </c>
      <c r="E3115">
        <v>410103</v>
      </c>
      <c r="H3115" t="s">
        <v>1400</v>
      </c>
      <c r="K3115">
        <v>0</v>
      </c>
      <c r="M3115">
        <v>0</v>
      </c>
      <c r="O3115">
        <v>0</v>
      </c>
    </row>
    <row r="3116" spans="3:18" x14ac:dyDescent="0.3">
      <c r="C3116" t="s">
        <v>1807</v>
      </c>
      <c r="D3116" t="s">
        <v>366</v>
      </c>
      <c r="E3116">
        <v>410109</v>
      </c>
      <c r="H3116" t="s">
        <v>2272</v>
      </c>
      <c r="K3116" s="37">
        <v>-155487.79999999999</v>
      </c>
      <c r="M3116" s="37">
        <v>-131142.79999999999</v>
      </c>
      <c r="O3116" s="37">
        <v>-24345</v>
      </c>
      <c r="Q3116">
        <v>-18.600000000000001</v>
      </c>
    </row>
    <row r="3117" spans="3:18" x14ac:dyDescent="0.3">
      <c r="C3117" t="s">
        <v>1807</v>
      </c>
      <c r="D3117" t="s">
        <v>366</v>
      </c>
      <c r="E3117">
        <v>410113</v>
      </c>
      <c r="H3117" t="s">
        <v>2273</v>
      </c>
      <c r="K3117">
        <v>0</v>
      </c>
      <c r="M3117">
        <v>0</v>
      </c>
      <c r="O3117">
        <v>0</v>
      </c>
    </row>
    <row r="3118" spans="3:18" x14ac:dyDescent="0.3">
      <c r="C3118" t="s">
        <v>1807</v>
      </c>
      <c r="D3118" t="s">
        <v>366</v>
      </c>
      <c r="E3118">
        <v>410114</v>
      </c>
      <c r="H3118" t="s">
        <v>2274</v>
      </c>
      <c r="K3118">
        <v>0</v>
      </c>
      <c r="M3118">
        <v>0</v>
      </c>
      <c r="O3118">
        <v>0</v>
      </c>
    </row>
    <row r="3119" spans="3:18" x14ac:dyDescent="0.3">
      <c r="C3119" t="s">
        <v>1807</v>
      </c>
      <c r="D3119" t="s">
        <v>366</v>
      </c>
      <c r="E3119">
        <v>410701</v>
      </c>
      <c r="H3119" t="s">
        <v>1401</v>
      </c>
      <c r="K3119">
        <v>-107</v>
      </c>
      <c r="M3119">
        <v>-107</v>
      </c>
      <c r="O3119">
        <v>0</v>
      </c>
    </row>
    <row r="3120" spans="3:18" x14ac:dyDescent="0.3">
      <c r="C3120" t="s">
        <v>1807</v>
      </c>
      <c r="D3120" t="s">
        <v>366</v>
      </c>
      <c r="E3120">
        <v>410706</v>
      </c>
      <c r="H3120" t="s">
        <v>2275</v>
      </c>
      <c r="K3120">
        <v>0</v>
      </c>
      <c r="M3120">
        <v>0</v>
      </c>
      <c r="O3120">
        <v>0</v>
      </c>
    </row>
    <row r="3121" spans="3:18" x14ac:dyDescent="0.3">
      <c r="E3121" t="s">
        <v>1408</v>
      </c>
      <c r="K3121" s="37">
        <v>-155594.79999999999</v>
      </c>
      <c r="M3121" s="37">
        <v>-131249.79999999999</v>
      </c>
      <c r="O3121" s="37">
        <v>-24345</v>
      </c>
      <c r="Q3121">
        <v>-18.5</v>
      </c>
      <c r="R3121" t="s">
        <v>1319</v>
      </c>
    </row>
    <row r="3122" spans="3:18" x14ac:dyDescent="0.3">
      <c r="C3122" t="s">
        <v>1807</v>
      </c>
      <c r="D3122" t="s">
        <v>366</v>
      </c>
      <c r="E3122">
        <v>410704</v>
      </c>
      <c r="H3122" t="s">
        <v>2276</v>
      </c>
      <c r="K3122" s="37">
        <v>-1527452.91</v>
      </c>
      <c r="M3122" s="37">
        <v>-1492836.67</v>
      </c>
      <c r="O3122" s="37">
        <v>-34616.239999999998</v>
      </c>
      <c r="Q3122">
        <v>-2.2999999999999998</v>
      </c>
    </row>
    <row r="3123" spans="3:18" x14ac:dyDescent="0.3">
      <c r="K3123" s="37">
        <v>-1527452.91</v>
      </c>
      <c r="M3123" s="37">
        <v>-1492836.67</v>
      </c>
      <c r="O3123" s="37">
        <v>-34616.239999999998</v>
      </c>
      <c r="Q3123">
        <v>-2.2999999999999998</v>
      </c>
      <c r="R3123" t="s">
        <v>1319</v>
      </c>
    </row>
    <row r="3124" spans="3:18" x14ac:dyDescent="0.3">
      <c r="C3124" t="s">
        <v>1807</v>
      </c>
      <c r="D3124" t="s">
        <v>366</v>
      </c>
      <c r="E3124">
        <v>410100</v>
      </c>
      <c r="H3124" t="s">
        <v>1409</v>
      </c>
      <c r="K3124">
        <v>0</v>
      </c>
      <c r="M3124">
        <v>0</v>
      </c>
      <c r="O3124">
        <v>0</v>
      </c>
    </row>
    <row r="3125" spans="3:18" x14ac:dyDescent="0.3">
      <c r="C3125" t="s">
        <v>1807</v>
      </c>
      <c r="D3125" t="s">
        <v>366</v>
      </c>
      <c r="E3125">
        <v>410102</v>
      </c>
      <c r="H3125" t="s">
        <v>1410</v>
      </c>
      <c r="K3125">
        <v>0</v>
      </c>
      <c r="M3125">
        <v>0</v>
      </c>
      <c r="O3125">
        <v>0</v>
      </c>
    </row>
    <row r="3126" spans="3:18" x14ac:dyDescent="0.3">
      <c r="C3126" t="s">
        <v>1807</v>
      </c>
      <c r="D3126" t="s">
        <v>366</v>
      </c>
      <c r="E3126">
        <v>410110</v>
      </c>
      <c r="H3126" t="s">
        <v>2277</v>
      </c>
      <c r="K3126">
        <v>0</v>
      </c>
      <c r="M3126">
        <v>0</v>
      </c>
      <c r="O3126">
        <v>0</v>
      </c>
    </row>
    <row r="3127" spans="3:18" x14ac:dyDescent="0.3">
      <c r="C3127" t="s">
        <v>1807</v>
      </c>
      <c r="D3127" t="s">
        <v>366</v>
      </c>
      <c r="E3127">
        <v>410111</v>
      </c>
      <c r="H3127" t="s">
        <v>2278</v>
      </c>
      <c r="K3127">
        <v>0</v>
      </c>
      <c r="M3127">
        <v>0</v>
      </c>
      <c r="O3127">
        <v>0</v>
      </c>
    </row>
    <row r="3128" spans="3:18" x14ac:dyDescent="0.3">
      <c r="C3128" t="s">
        <v>1807</v>
      </c>
      <c r="D3128" t="s">
        <v>366</v>
      </c>
      <c r="E3128">
        <v>410112</v>
      </c>
      <c r="H3128" t="s">
        <v>2279</v>
      </c>
      <c r="K3128">
        <v>0</v>
      </c>
      <c r="M3128">
        <v>0</v>
      </c>
      <c r="O3128">
        <v>0</v>
      </c>
    </row>
    <row r="3129" spans="3:18" x14ac:dyDescent="0.3">
      <c r="C3129" t="s">
        <v>1807</v>
      </c>
      <c r="D3129" t="s">
        <v>366</v>
      </c>
      <c r="E3129">
        <v>410115</v>
      </c>
      <c r="H3129" t="s">
        <v>2280</v>
      </c>
      <c r="K3129">
        <v>0</v>
      </c>
      <c r="M3129">
        <v>0</v>
      </c>
      <c r="O3129">
        <v>0</v>
      </c>
    </row>
    <row r="3130" spans="3:18" x14ac:dyDescent="0.3">
      <c r="C3130" t="s">
        <v>1807</v>
      </c>
      <c r="D3130" t="s">
        <v>366</v>
      </c>
      <c r="E3130">
        <v>410650</v>
      </c>
      <c r="H3130" t="s">
        <v>1411</v>
      </c>
      <c r="K3130">
        <v>0</v>
      </c>
      <c r="M3130">
        <v>0</v>
      </c>
      <c r="O3130">
        <v>0</v>
      </c>
    </row>
    <row r="3131" spans="3:18" x14ac:dyDescent="0.3">
      <c r="C3131" t="s">
        <v>1807</v>
      </c>
      <c r="D3131" t="s">
        <v>366</v>
      </c>
      <c r="E3131">
        <v>410702</v>
      </c>
      <c r="H3131" t="s">
        <v>1412</v>
      </c>
      <c r="K3131">
        <v>-484</v>
      </c>
      <c r="M3131">
        <v>-437</v>
      </c>
      <c r="O3131">
        <v>-47</v>
      </c>
      <c r="Q3131">
        <v>-10.8</v>
      </c>
    </row>
    <row r="3132" spans="3:18" x14ac:dyDescent="0.3">
      <c r="E3132" t="s">
        <v>1414</v>
      </c>
      <c r="K3132">
        <v>-484</v>
      </c>
      <c r="M3132">
        <v>-437</v>
      </c>
      <c r="O3132">
        <v>-47</v>
      </c>
      <c r="Q3132">
        <v>-10.8</v>
      </c>
      <c r="R3132" t="s">
        <v>1319</v>
      </c>
    </row>
    <row r="3133" spans="3:18" x14ac:dyDescent="0.3">
      <c r="C3133" t="s">
        <v>1807</v>
      </c>
      <c r="D3133" t="s">
        <v>366</v>
      </c>
      <c r="E3133">
        <v>410705</v>
      </c>
      <c r="H3133" t="s">
        <v>2281</v>
      </c>
      <c r="K3133">
        <v>-115</v>
      </c>
      <c r="M3133">
        <v>-115</v>
      </c>
      <c r="O3133">
        <v>0</v>
      </c>
    </row>
    <row r="3134" spans="3:18" x14ac:dyDescent="0.3">
      <c r="K3134">
        <v>-115</v>
      </c>
      <c r="M3134">
        <v>-115</v>
      </c>
      <c r="O3134">
        <v>0</v>
      </c>
      <c r="R3134" t="s">
        <v>1319</v>
      </c>
    </row>
    <row r="3135" spans="3:18" x14ac:dyDescent="0.3">
      <c r="C3135" t="s">
        <v>1807</v>
      </c>
      <c r="D3135" t="s">
        <v>366</v>
      </c>
      <c r="E3135">
        <v>410200</v>
      </c>
      <c r="H3135" t="s">
        <v>1416</v>
      </c>
      <c r="K3135">
        <v>-500</v>
      </c>
      <c r="M3135">
        <v>-500</v>
      </c>
      <c r="O3135">
        <v>0</v>
      </c>
    </row>
    <row r="3136" spans="3:18" x14ac:dyDescent="0.3">
      <c r="C3136" t="s">
        <v>1807</v>
      </c>
      <c r="D3136" t="s">
        <v>366</v>
      </c>
      <c r="E3136">
        <v>410201</v>
      </c>
      <c r="H3136" t="s">
        <v>1417</v>
      </c>
      <c r="K3136">
        <v>0</v>
      </c>
      <c r="M3136">
        <v>0</v>
      </c>
      <c r="O3136">
        <v>0</v>
      </c>
    </row>
    <row r="3137" spans="3:18" x14ac:dyDescent="0.3">
      <c r="E3137" t="s">
        <v>1422</v>
      </c>
      <c r="K3137">
        <v>-500</v>
      </c>
      <c r="M3137">
        <v>-500</v>
      </c>
      <c r="O3137">
        <v>0</v>
      </c>
      <c r="R3137" t="s">
        <v>1319</v>
      </c>
    </row>
    <row r="3138" spans="3:18" x14ac:dyDescent="0.3">
      <c r="C3138" t="s">
        <v>1807</v>
      </c>
      <c r="D3138" t="s">
        <v>366</v>
      </c>
      <c r="E3138">
        <v>410300</v>
      </c>
      <c r="H3138" t="s">
        <v>1423</v>
      </c>
      <c r="K3138">
        <v>-700</v>
      </c>
      <c r="M3138">
        <v>-450</v>
      </c>
      <c r="O3138">
        <v>-250</v>
      </c>
      <c r="Q3138">
        <v>-55.6</v>
      </c>
    </row>
    <row r="3139" spans="3:18" x14ac:dyDescent="0.3">
      <c r="E3139" t="s">
        <v>1425</v>
      </c>
      <c r="K3139">
        <v>-700</v>
      </c>
      <c r="M3139">
        <v>-450</v>
      </c>
      <c r="O3139">
        <v>-250</v>
      </c>
      <c r="Q3139">
        <v>-55.6</v>
      </c>
      <c r="R3139" t="s">
        <v>1319</v>
      </c>
    </row>
    <row r="3140" spans="3:18" x14ac:dyDescent="0.3">
      <c r="C3140" t="s">
        <v>1807</v>
      </c>
      <c r="D3140" t="s">
        <v>366</v>
      </c>
      <c r="E3140">
        <v>410600</v>
      </c>
      <c r="H3140" t="s">
        <v>1426</v>
      </c>
      <c r="K3140">
        <v>0</v>
      </c>
      <c r="M3140">
        <v>0</v>
      </c>
      <c r="O3140">
        <v>0</v>
      </c>
    </row>
    <row r="3141" spans="3:18" x14ac:dyDescent="0.3">
      <c r="E3141" t="s">
        <v>1428</v>
      </c>
      <c r="K3141">
        <v>0</v>
      </c>
      <c r="M3141">
        <v>0</v>
      </c>
      <c r="O3141">
        <v>0</v>
      </c>
      <c r="R3141" t="s">
        <v>1319</v>
      </c>
    </row>
    <row r="3142" spans="3:18" x14ac:dyDescent="0.3">
      <c r="C3142" t="s">
        <v>1807</v>
      </c>
      <c r="D3142" t="s">
        <v>366</v>
      </c>
      <c r="E3142">
        <v>410500</v>
      </c>
      <c r="H3142" t="s">
        <v>1429</v>
      </c>
      <c r="K3142" s="37">
        <v>-14217.21</v>
      </c>
      <c r="M3142" s="37">
        <v>-14217.21</v>
      </c>
      <c r="O3142">
        <v>0</v>
      </c>
    </row>
    <row r="3143" spans="3:18" x14ac:dyDescent="0.3">
      <c r="E3143" t="s">
        <v>1430</v>
      </c>
      <c r="K3143" s="37">
        <v>-14217.21</v>
      </c>
      <c r="M3143" s="37">
        <v>-14217.21</v>
      </c>
      <c r="O3143">
        <v>0</v>
      </c>
      <c r="R3143" t="s">
        <v>1319</v>
      </c>
    </row>
    <row r="3144" spans="3:18" x14ac:dyDescent="0.3">
      <c r="E3144" t="s">
        <v>1431</v>
      </c>
    </row>
    <row r="3145" spans="3:18" x14ac:dyDescent="0.3">
      <c r="C3145" t="s">
        <v>1807</v>
      </c>
      <c r="D3145" t="s">
        <v>366</v>
      </c>
      <c r="E3145">
        <v>450001</v>
      </c>
      <c r="H3145" t="s">
        <v>1432</v>
      </c>
      <c r="K3145">
        <v>0</v>
      </c>
      <c r="M3145">
        <v>0</v>
      </c>
      <c r="O3145">
        <v>0</v>
      </c>
    </row>
    <row r="3146" spans="3:18" x14ac:dyDescent="0.3">
      <c r="E3146" t="s">
        <v>1431</v>
      </c>
      <c r="K3146">
        <v>0</v>
      </c>
      <c r="M3146">
        <v>0</v>
      </c>
      <c r="O3146">
        <v>0</v>
      </c>
      <c r="R3146" t="s">
        <v>1319</v>
      </c>
    </row>
    <row r="3147" spans="3:18" x14ac:dyDescent="0.3">
      <c r="C3147" t="s">
        <v>1807</v>
      </c>
      <c r="D3147" t="s">
        <v>366</v>
      </c>
      <c r="E3147">
        <v>410400</v>
      </c>
      <c r="H3147" t="s">
        <v>1433</v>
      </c>
      <c r="K3147">
        <v>0</v>
      </c>
      <c r="M3147">
        <v>0</v>
      </c>
      <c r="O3147">
        <v>0</v>
      </c>
    </row>
    <row r="3148" spans="3:18" x14ac:dyDescent="0.3">
      <c r="C3148" t="s">
        <v>1807</v>
      </c>
      <c r="D3148" t="s">
        <v>366</v>
      </c>
      <c r="E3148">
        <v>410401</v>
      </c>
      <c r="H3148" t="s">
        <v>2282</v>
      </c>
      <c r="K3148">
        <v>0</v>
      </c>
      <c r="M3148">
        <v>0</v>
      </c>
      <c r="O3148">
        <v>0</v>
      </c>
    </row>
    <row r="3149" spans="3:18" x14ac:dyDescent="0.3">
      <c r="C3149" t="s">
        <v>1807</v>
      </c>
      <c r="D3149" t="s">
        <v>366</v>
      </c>
      <c r="E3149">
        <v>410450</v>
      </c>
      <c r="H3149" t="s">
        <v>1434</v>
      </c>
      <c r="K3149" s="37">
        <v>-2678.38</v>
      </c>
      <c r="M3149" s="37">
        <v>-2678.38</v>
      </c>
      <c r="O3149">
        <v>0</v>
      </c>
    </row>
    <row r="3150" spans="3:18" x14ac:dyDescent="0.3">
      <c r="E3150" t="s">
        <v>1435</v>
      </c>
      <c r="K3150" s="37">
        <v>-2678.38</v>
      </c>
      <c r="M3150" s="37">
        <v>-2678.38</v>
      </c>
      <c r="O3150">
        <v>0</v>
      </c>
      <c r="R3150" t="s">
        <v>1319</v>
      </c>
    </row>
    <row r="3151" spans="3:18" x14ac:dyDescent="0.3">
      <c r="E3151" t="s">
        <v>1436</v>
      </c>
      <c r="K3151" s="37">
        <v>-1720752.67</v>
      </c>
      <c r="M3151" s="37">
        <v>-1660776.7</v>
      </c>
      <c r="O3151" s="37">
        <v>-59975.97</v>
      </c>
      <c r="Q3151">
        <v>-3.6</v>
      </c>
      <c r="R3151" t="s">
        <v>1349</v>
      </c>
    </row>
    <row r="3152" spans="3:18" x14ac:dyDescent="0.3">
      <c r="E3152" t="s">
        <v>1437</v>
      </c>
    </row>
    <row r="3153" spans="3:18" x14ac:dyDescent="0.3">
      <c r="C3153" t="s">
        <v>1807</v>
      </c>
      <c r="D3153" t="s">
        <v>366</v>
      </c>
      <c r="E3153">
        <v>400107</v>
      </c>
      <c r="H3153" t="s">
        <v>2283</v>
      </c>
      <c r="K3153">
        <v>0</v>
      </c>
      <c r="M3153">
        <v>0</v>
      </c>
      <c r="O3153">
        <v>0</v>
      </c>
    </row>
    <row r="3154" spans="3:18" x14ac:dyDescent="0.3">
      <c r="K3154">
        <v>0</v>
      </c>
      <c r="M3154">
        <v>0</v>
      </c>
      <c r="O3154">
        <v>0</v>
      </c>
      <c r="R3154" t="s">
        <v>1319</v>
      </c>
    </row>
    <row r="3155" spans="3:18" x14ac:dyDescent="0.3">
      <c r="C3155" t="s">
        <v>1807</v>
      </c>
      <c r="D3155" t="s">
        <v>366</v>
      </c>
      <c r="E3155">
        <v>420700</v>
      </c>
      <c r="H3155" t="s">
        <v>1439</v>
      </c>
      <c r="K3155" s="37">
        <v>-9560546.1899999995</v>
      </c>
      <c r="M3155" s="37">
        <v>-7686005.6100000003</v>
      </c>
      <c r="O3155" s="37">
        <v>-1874540.58</v>
      </c>
      <c r="Q3155">
        <v>-24.4</v>
      </c>
    </row>
    <row r="3156" spans="3:18" x14ac:dyDescent="0.3">
      <c r="C3156" t="s">
        <v>1807</v>
      </c>
      <c r="D3156" t="s">
        <v>366</v>
      </c>
      <c r="E3156">
        <v>430100</v>
      </c>
      <c r="H3156" t="s">
        <v>1440</v>
      </c>
      <c r="K3156">
        <v>0</v>
      </c>
      <c r="M3156">
        <v>0</v>
      </c>
      <c r="O3156">
        <v>0</v>
      </c>
    </row>
    <row r="3157" spans="3:18" x14ac:dyDescent="0.3">
      <c r="C3157" t="s">
        <v>1807</v>
      </c>
      <c r="D3157" t="s">
        <v>366</v>
      </c>
      <c r="E3157">
        <v>430101</v>
      </c>
      <c r="H3157" t="s">
        <v>1441</v>
      </c>
      <c r="K3157" s="37">
        <v>-25841.98</v>
      </c>
      <c r="M3157" s="37">
        <v>-25841.98</v>
      </c>
      <c r="O3157">
        <v>0</v>
      </c>
    </row>
    <row r="3158" spans="3:18" x14ac:dyDescent="0.3">
      <c r="E3158" t="s">
        <v>1444</v>
      </c>
      <c r="K3158" s="37">
        <v>-9586388.1699999999</v>
      </c>
      <c r="M3158" s="37">
        <v>-7711847.5899999999</v>
      </c>
      <c r="O3158" s="37">
        <v>-1874540.58</v>
      </c>
      <c r="Q3158">
        <v>-24.3</v>
      </c>
      <c r="R3158" t="s">
        <v>1319</v>
      </c>
    </row>
    <row r="3159" spans="3:18" x14ac:dyDescent="0.3">
      <c r="C3159" t="s">
        <v>1807</v>
      </c>
      <c r="D3159" t="s">
        <v>366</v>
      </c>
      <c r="E3159">
        <v>430102</v>
      </c>
      <c r="H3159" t="s">
        <v>1445</v>
      </c>
      <c r="K3159">
        <v>0</v>
      </c>
      <c r="M3159">
        <v>0</v>
      </c>
      <c r="O3159">
        <v>0</v>
      </c>
    </row>
    <row r="3160" spans="3:18" x14ac:dyDescent="0.3">
      <c r="E3160" t="s">
        <v>1447</v>
      </c>
      <c r="K3160">
        <v>0</v>
      </c>
      <c r="M3160">
        <v>0</v>
      </c>
      <c r="O3160">
        <v>0</v>
      </c>
      <c r="R3160" t="s">
        <v>1319</v>
      </c>
    </row>
    <row r="3161" spans="3:18" x14ac:dyDescent="0.3">
      <c r="E3161" t="s">
        <v>1448</v>
      </c>
      <c r="K3161" s="37">
        <v>-9586388.1699999999</v>
      </c>
      <c r="M3161" s="37">
        <v>-7711847.5899999999</v>
      </c>
      <c r="O3161" s="37">
        <v>-1874540.58</v>
      </c>
      <c r="Q3161">
        <v>-24.3</v>
      </c>
      <c r="R3161" t="s">
        <v>1349</v>
      </c>
    </row>
    <row r="3162" spans="3:18" x14ac:dyDescent="0.3">
      <c r="E3162" t="s">
        <v>1449</v>
      </c>
      <c r="K3162" s="37">
        <v>-43258350.140000001</v>
      </c>
      <c r="M3162" s="37">
        <v>-36348543.670000002</v>
      </c>
      <c r="O3162" s="37">
        <v>-6909806.4699999997</v>
      </c>
      <c r="Q3162">
        <v>-19</v>
      </c>
      <c r="R3162" t="s">
        <v>438</v>
      </c>
    </row>
    <row r="3163" spans="3:18" x14ac:dyDescent="0.3">
      <c r="C3163" t="s">
        <v>1807</v>
      </c>
      <c r="D3163" t="s">
        <v>366</v>
      </c>
      <c r="E3163">
        <v>400108</v>
      </c>
      <c r="H3163" t="s">
        <v>2284</v>
      </c>
      <c r="K3163">
        <v>0</v>
      </c>
      <c r="M3163">
        <v>0</v>
      </c>
      <c r="O3163">
        <v>0</v>
      </c>
    </row>
    <row r="3164" spans="3:18" x14ac:dyDescent="0.3">
      <c r="C3164" t="s">
        <v>1807</v>
      </c>
      <c r="D3164" t="s">
        <v>366</v>
      </c>
      <c r="E3164">
        <v>400109</v>
      </c>
      <c r="H3164" t="s">
        <v>2285</v>
      </c>
      <c r="K3164">
        <v>0</v>
      </c>
      <c r="M3164">
        <v>0</v>
      </c>
      <c r="O3164">
        <v>0</v>
      </c>
    </row>
    <row r="3165" spans="3:18" x14ac:dyDescent="0.3">
      <c r="C3165" t="s">
        <v>1807</v>
      </c>
      <c r="D3165" t="s">
        <v>366</v>
      </c>
      <c r="E3165">
        <v>440100</v>
      </c>
      <c r="H3165" t="s">
        <v>1450</v>
      </c>
      <c r="K3165">
        <v>0</v>
      </c>
      <c r="M3165">
        <v>0</v>
      </c>
      <c r="O3165">
        <v>0</v>
      </c>
    </row>
    <row r="3166" spans="3:18" x14ac:dyDescent="0.3">
      <c r="E3166" t="s">
        <v>1454</v>
      </c>
      <c r="K3166">
        <v>0</v>
      </c>
      <c r="M3166">
        <v>0</v>
      </c>
      <c r="O3166">
        <v>0</v>
      </c>
      <c r="R3166" t="s">
        <v>438</v>
      </c>
    </row>
    <row r="3167" spans="3:18" x14ac:dyDescent="0.3">
      <c r="E3167" t="s">
        <v>1455</v>
      </c>
      <c r="K3167" s="37">
        <v>-43258350.140000001</v>
      </c>
      <c r="M3167" s="37">
        <v>-36348543.670000002</v>
      </c>
      <c r="O3167" s="37">
        <v>-6909806.4699999997</v>
      </c>
      <c r="Q3167">
        <v>-19</v>
      </c>
      <c r="R3167" t="s">
        <v>420</v>
      </c>
    </row>
    <row r="3168" spans="3:18" x14ac:dyDescent="0.3">
      <c r="E3168" t="s">
        <v>1456</v>
      </c>
    </row>
    <row r="3169" spans="3:17" x14ac:dyDescent="0.3">
      <c r="C3169" t="s">
        <v>1807</v>
      </c>
      <c r="D3169" t="s">
        <v>366</v>
      </c>
      <c r="E3169">
        <v>420250</v>
      </c>
      <c r="H3169" t="s">
        <v>2286</v>
      </c>
      <c r="K3169">
        <v>0</v>
      </c>
      <c r="M3169">
        <v>0</v>
      </c>
      <c r="O3169">
        <v>0</v>
      </c>
    </row>
    <row r="3170" spans="3:17" x14ac:dyDescent="0.3">
      <c r="C3170" t="s">
        <v>1807</v>
      </c>
      <c r="D3170" t="s">
        <v>366</v>
      </c>
      <c r="E3170">
        <v>420251</v>
      </c>
      <c r="H3170" t="s">
        <v>2287</v>
      </c>
      <c r="K3170">
        <v>0</v>
      </c>
      <c r="M3170">
        <v>0</v>
      </c>
      <c r="O3170">
        <v>0</v>
      </c>
    </row>
    <row r="3171" spans="3:17" x14ac:dyDescent="0.3">
      <c r="C3171" t="s">
        <v>1807</v>
      </c>
      <c r="D3171" t="s">
        <v>366</v>
      </c>
      <c r="E3171">
        <v>420252</v>
      </c>
      <c r="H3171" t="s">
        <v>2288</v>
      </c>
      <c r="K3171">
        <v>0</v>
      </c>
      <c r="M3171">
        <v>0</v>
      </c>
      <c r="O3171">
        <v>0</v>
      </c>
    </row>
    <row r="3172" spans="3:17" x14ac:dyDescent="0.3">
      <c r="C3172" t="s">
        <v>1807</v>
      </c>
      <c r="D3172" t="s">
        <v>366</v>
      </c>
      <c r="E3172">
        <v>420253</v>
      </c>
      <c r="H3172" t="s">
        <v>2289</v>
      </c>
      <c r="K3172" s="37">
        <v>-7021171.5300000003</v>
      </c>
      <c r="M3172" s="37">
        <v>-5787516.6600000001</v>
      </c>
      <c r="O3172" s="37">
        <v>-1233654.8700000001</v>
      </c>
      <c r="Q3172">
        <v>-21.3</v>
      </c>
    </row>
    <row r="3173" spans="3:17" x14ac:dyDescent="0.3">
      <c r="C3173" t="s">
        <v>1807</v>
      </c>
      <c r="D3173" t="s">
        <v>366</v>
      </c>
      <c r="E3173">
        <v>420255</v>
      </c>
      <c r="H3173" t="s">
        <v>2290</v>
      </c>
      <c r="K3173">
        <v>0</v>
      </c>
      <c r="M3173">
        <v>0</v>
      </c>
      <c r="O3173">
        <v>0</v>
      </c>
    </row>
    <row r="3174" spans="3:17" x14ac:dyDescent="0.3">
      <c r="C3174" t="s">
        <v>1807</v>
      </c>
      <c r="D3174" t="s">
        <v>366</v>
      </c>
      <c r="E3174">
        <v>420256</v>
      </c>
      <c r="H3174" t="s">
        <v>2291</v>
      </c>
      <c r="K3174">
        <v>0</v>
      </c>
      <c r="M3174">
        <v>0</v>
      </c>
      <c r="O3174">
        <v>0</v>
      </c>
    </row>
    <row r="3175" spans="3:17" x14ac:dyDescent="0.3">
      <c r="C3175" t="s">
        <v>1807</v>
      </c>
      <c r="D3175" t="s">
        <v>366</v>
      </c>
      <c r="E3175">
        <v>420257</v>
      </c>
      <c r="H3175" t="s">
        <v>2292</v>
      </c>
      <c r="K3175">
        <v>0</v>
      </c>
      <c r="M3175">
        <v>0</v>
      </c>
      <c r="O3175">
        <v>0</v>
      </c>
    </row>
    <row r="3176" spans="3:17" x14ac:dyDescent="0.3">
      <c r="C3176" t="s">
        <v>1807</v>
      </c>
      <c r="D3176" t="s">
        <v>366</v>
      </c>
      <c r="E3176">
        <v>420258</v>
      </c>
      <c r="H3176" t="s">
        <v>2293</v>
      </c>
      <c r="K3176" s="37">
        <v>-858677.85</v>
      </c>
      <c r="M3176" s="37">
        <v>-716750.67</v>
      </c>
      <c r="O3176" s="37">
        <v>-141927.18</v>
      </c>
      <c r="Q3176">
        <v>-19.8</v>
      </c>
    </row>
    <row r="3177" spans="3:17" x14ac:dyDescent="0.3">
      <c r="C3177" t="s">
        <v>1807</v>
      </c>
      <c r="D3177" t="s">
        <v>366</v>
      </c>
      <c r="E3177">
        <v>420650</v>
      </c>
      <c r="H3177" t="s">
        <v>1458</v>
      </c>
      <c r="K3177">
        <v>0</v>
      </c>
      <c r="M3177">
        <v>0</v>
      </c>
      <c r="O3177">
        <v>0</v>
      </c>
    </row>
    <row r="3178" spans="3:17" x14ac:dyDescent="0.3">
      <c r="C3178" t="s">
        <v>1807</v>
      </c>
      <c r="D3178" t="s">
        <v>366</v>
      </c>
      <c r="E3178">
        <v>420651</v>
      </c>
      <c r="H3178" t="s">
        <v>1459</v>
      </c>
      <c r="K3178">
        <v>0</v>
      </c>
      <c r="M3178">
        <v>0</v>
      </c>
      <c r="O3178">
        <v>0</v>
      </c>
    </row>
    <row r="3179" spans="3:17" x14ac:dyDescent="0.3">
      <c r="C3179" t="s">
        <v>1807</v>
      </c>
      <c r="D3179" t="s">
        <v>366</v>
      </c>
      <c r="E3179">
        <v>420652</v>
      </c>
      <c r="H3179" t="s">
        <v>1460</v>
      </c>
      <c r="K3179" s="37">
        <v>309035.07</v>
      </c>
      <c r="M3179" s="37">
        <v>204147.20000000001</v>
      </c>
      <c r="O3179" s="37">
        <v>104887.87</v>
      </c>
      <c r="Q3179">
        <v>51.4</v>
      </c>
    </row>
    <row r="3180" spans="3:17" x14ac:dyDescent="0.3">
      <c r="C3180" t="s">
        <v>1807</v>
      </c>
      <c r="D3180" t="s">
        <v>366</v>
      </c>
      <c r="E3180">
        <v>420653</v>
      </c>
      <c r="H3180" t="s">
        <v>1461</v>
      </c>
      <c r="K3180">
        <v>0</v>
      </c>
      <c r="M3180">
        <v>0</v>
      </c>
      <c r="O3180">
        <v>0</v>
      </c>
    </row>
    <row r="3181" spans="3:17" x14ac:dyDescent="0.3">
      <c r="C3181" t="s">
        <v>1807</v>
      </c>
      <c r="D3181" t="s">
        <v>366</v>
      </c>
      <c r="E3181">
        <v>420654</v>
      </c>
      <c r="H3181" t="s">
        <v>1462</v>
      </c>
      <c r="K3181">
        <v>0</v>
      </c>
      <c r="M3181">
        <v>0</v>
      </c>
      <c r="O3181">
        <v>0</v>
      </c>
    </row>
    <row r="3182" spans="3:17" x14ac:dyDescent="0.3">
      <c r="C3182" t="s">
        <v>1807</v>
      </c>
      <c r="D3182" t="s">
        <v>366</v>
      </c>
      <c r="E3182">
        <v>420655</v>
      </c>
      <c r="H3182" t="s">
        <v>1463</v>
      </c>
      <c r="K3182">
        <v>0</v>
      </c>
      <c r="M3182">
        <v>0</v>
      </c>
      <c r="O3182">
        <v>0</v>
      </c>
    </row>
    <row r="3183" spans="3:17" x14ac:dyDescent="0.3">
      <c r="C3183" t="s">
        <v>1807</v>
      </c>
      <c r="D3183" t="s">
        <v>366</v>
      </c>
      <c r="E3183">
        <v>420656</v>
      </c>
      <c r="H3183" t="s">
        <v>1464</v>
      </c>
      <c r="K3183">
        <v>0</v>
      </c>
      <c r="M3183">
        <v>0</v>
      </c>
      <c r="O3183">
        <v>0</v>
      </c>
    </row>
    <row r="3184" spans="3:17" x14ac:dyDescent="0.3">
      <c r="C3184" t="s">
        <v>1807</v>
      </c>
      <c r="D3184" t="s">
        <v>366</v>
      </c>
      <c r="E3184">
        <v>420657</v>
      </c>
      <c r="H3184" t="s">
        <v>1465</v>
      </c>
      <c r="K3184">
        <v>0</v>
      </c>
      <c r="M3184">
        <v>0</v>
      </c>
      <c r="O3184">
        <v>0</v>
      </c>
    </row>
    <row r="3185" spans="3:17" x14ac:dyDescent="0.3">
      <c r="C3185" t="s">
        <v>1807</v>
      </c>
      <c r="D3185" t="s">
        <v>366</v>
      </c>
      <c r="E3185">
        <v>420658</v>
      </c>
      <c r="H3185" t="s">
        <v>1466</v>
      </c>
      <c r="K3185">
        <v>0</v>
      </c>
      <c r="M3185">
        <v>0</v>
      </c>
      <c r="O3185">
        <v>0</v>
      </c>
    </row>
    <row r="3186" spans="3:17" x14ac:dyDescent="0.3">
      <c r="C3186" t="s">
        <v>1807</v>
      </c>
      <c r="D3186" t="s">
        <v>366</v>
      </c>
      <c r="E3186">
        <v>420659</v>
      </c>
      <c r="H3186" t="s">
        <v>1467</v>
      </c>
      <c r="K3186">
        <v>0</v>
      </c>
      <c r="M3186">
        <v>0</v>
      </c>
      <c r="O3186">
        <v>0</v>
      </c>
    </row>
    <row r="3187" spans="3:17" x14ac:dyDescent="0.3">
      <c r="C3187" t="s">
        <v>1807</v>
      </c>
      <c r="D3187" t="s">
        <v>366</v>
      </c>
      <c r="E3187">
        <v>420660</v>
      </c>
      <c r="H3187" t="s">
        <v>2294</v>
      </c>
      <c r="K3187">
        <v>0</v>
      </c>
      <c r="M3187">
        <v>0</v>
      </c>
      <c r="O3187">
        <v>0</v>
      </c>
    </row>
    <row r="3188" spans="3:17" x14ac:dyDescent="0.3">
      <c r="C3188" t="s">
        <v>1807</v>
      </c>
      <c r="D3188" t="s">
        <v>366</v>
      </c>
      <c r="E3188">
        <v>420661</v>
      </c>
      <c r="H3188" t="s">
        <v>2295</v>
      </c>
      <c r="K3188">
        <v>0</v>
      </c>
      <c r="M3188">
        <v>0</v>
      </c>
      <c r="O3188">
        <v>0</v>
      </c>
    </row>
    <row r="3189" spans="3:17" x14ac:dyDescent="0.3">
      <c r="C3189" t="s">
        <v>1807</v>
      </c>
      <c r="D3189" t="s">
        <v>366</v>
      </c>
      <c r="E3189">
        <v>420662</v>
      </c>
      <c r="H3189" t="s">
        <v>2296</v>
      </c>
      <c r="K3189">
        <v>0</v>
      </c>
      <c r="M3189">
        <v>0</v>
      </c>
      <c r="O3189">
        <v>0</v>
      </c>
    </row>
    <row r="3190" spans="3:17" x14ac:dyDescent="0.3">
      <c r="C3190" t="s">
        <v>1807</v>
      </c>
      <c r="D3190" t="s">
        <v>366</v>
      </c>
      <c r="E3190">
        <v>420663</v>
      </c>
      <c r="H3190" t="s">
        <v>2297</v>
      </c>
      <c r="K3190">
        <v>0</v>
      </c>
      <c r="M3190">
        <v>0</v>
      </c>
      <c r="O3190">
        <v>0</v>
      </c>
    </row>
    <row r="3191" spans="3:17" x14ac:dyDescent="0.3">
      <c r="C3191" t="s">
        <v>1807</v>
      </c>
      <c r="D3191" t="s">
        <v>366</v>
      </c>
      <c r="E3191">
        <v>420664</v>
      </c>
      <c r="H3191" t="s">
        <v>2298</v>
      </c>
      <c r="K3191">
        <v>0</v>
      </c>
      <c r="M3191">
        <v>0</v>
      </c>
      <c r="O3191">
        <v>0</v>
      </c>
    </row>
    <row r="3192" spans="3:17" x14ac:dyDescent="0.3">
      <c r="C3192" t="s">
        <v>1807</v>
      </c>
      <c r="D3192" t="s">
        <v>366</v>
      </c>
      <c r="E3192">
        <v>420665</v>
      </c>
      <c r="H3192" t="s">
        <v>2299</v>
      </c>
      <c r="K3192">
        <v>0</v>
      </c>
      <c r="M3192">
        <v>0</v>
      </c>
      <c r="O3192">
        <v>0</v>
      </c>
    </row>
    <row r="3193" spans="3:17" x14ac:dyDescent="0.3">
      <c r="C3193" t="s">
        <v>1807</v>
      </c>
      <c r="D3193" t="s">
        <v>366</v>
      </c>
      <c r="E3193">
        <v>420670</v>
      </c>
      <c r="H3193" t="s">
        <v>1468</v>
      </c>
      <c r="K3193">
        <v>0</v>
      </c>
      <c r="M3193">
        <v>0</v>
      </c>
      <c r="O3193">
        <v>0</v>
      </c>
    </row>
    <row r="3194" spans="3:17" x14ac:dyDescent="0.3">
      <c r="C3194" t="s">
        <v>1807</v>
      </c>
      <c r="D3194" t="s">
        <v>366</v>
      </c>
      <c r="E3194">
        <v>420671</v>
      </c>
      <c r="H3194" t="s">
        <v>775</v>
      </c>
      <c r="K3194">
        <v>0</v>
      </c>
      <c r="M3194">
        <v>0</v>
      </c>
      <c r="O3194">
        <v>0</v>
      </c>
    </row>
    <row r="3195" spans="3:17" x14ac:dyDescent="0.3">
      <c r="C3195" t="s">
        <v>1807</v>
      </c>
      <c r="D3195" t="s">
        <v>366</v>
      </c>
      <c r="E3195">
        <v>420672</v>
      </c>
      <c r="H3195" t="s">
        <v>2300</v>
      </c>
      <c r="K3195">
        <v>0</v>
      </c>
      <c r="M3195">
        <v>0</v>
      </c>
      <c r="O3195">
        <v>0</v>
      </c>
    </row>
    <row r="3196" spans="3:17" x14ac:dyDescent="0.3">
      <c r="C3196" t="s">
        <v>1807</v>
      </c>
      <c r="D3196" t="s">
        <v>366</v>
      </c>
      <c r="E3196">
        <v>420673</v>
      </c>
      <c r="H3196" t="s">
        <v>2301</v>
      </c>
      <c r="K3196">
        <v>0</v>
      </c>
      <c r="M3196">
        <v>0</v>
      </c>
      <c r="O3196">
        <v>0</v>
      </c>
    </row>
    <row r="3197" spans="3:17" x14ac:dyDescent="0.3">
      <c r="C3197" t="s">
        <v>1807</v>
      </c>
      <c r="D3197" t="s">
        <v>366</v>
      </c>
      <c r="E3197">
        <v>420674</v>
      </c>
      <c r="H3197" t="s">
        <v>2302</v>
      </c>
      <c r="K3197">
        <v>0</v>
      </c>
      <c r="M3197">
        <v>0</v>
      </c>
      <c r="O3197">
        <v>0</v>
      </c>
    </row>
    <row r="3198" spans="3:17" x14ac:dyDescent="0.3">
      <c r="C3198" t="s">
        <v>1807</v>
      </c>
      <c r="D3198" t="s">
        <v>366</v>
      </c>
      <c r="E3198">
        <v>420675</v>
      </c>
      <c r="H3198" t="s">
        <v>2303</v>
      </c>
      <c r="K3198">
        <v>0</v>
      </c>
      <c r="M3198">
        <v>0</v>
      </c>
      <c r="O3198">
        <v>0</v>
      </c>
    </row>
    <row r="3199" spans="3:17" x14ac:dyDescent="0.3">
      <c r="C3199" t="s">
        <v>1807</v>
      </c>
      <c r="D3199" t="s">
        <v>366</v>
      </c>
      <c r="E3199">
        <v>420676</v>
      </c>
      <c r="H3199" t="s">
        <v>2304</v>
      </c>
      <c r="K3199" s="37">
        <v>59414.34</v>
      </c>
      <c r="M3199" s="37">
        <v>49566.66</v>
      </c>
      <c r="O3199" s="37">
        <v>9847.68</v>
      </c>
      <c r="Q3199">
        <v>19.899999999999999</v>
      </c>
    </row>
    <row r="3200" spans="3:17" x14ac:dyDescent="0.3">
      <c r="C3200" t="s">
        <v>1807</v>
      </c>
      <c r="D3200" t="s">
        <v>366</v>
      </c>
      <c r="E3200">
        <v>420677</v>
      </c>
      <c r="H3200" t="s">
        <v>2305</v>
      </c>
      <c r="K3200">
        <v>0</v>
      </c>
      <c r="M3200">
        <v>0</v>
      </c>
      <c r="O3200">
        <v>0</v>
      </c>
    </row>
    <row r="3201" spans="3:18" x14ac:dyDescent="0.3">
      <c r="C3201" t="s">
        <v>1807</v>
      </c>
      <c r="D3201" t="s">
        <v>366</v>
      </c>
      <c r="E3201">
        <v>420900</v>
      </c>
      <c r="H3201" t="s">
        <v>2306</v>
      </c>
      <c r="K3201" s="37">
        <v>-23129662.379999999</v>
      </c>
      <c r="M3201" s="37">
        <v>-19613256.219999999</v>
      </c>
      <c r="O3201" s="37">
        <v>-3516406.16</v>
      </c>
      <c r="Q3201">
        <v>-17.899999999999999</v>
      </c>
    </row>
    <row r="3202" spans="3:18" x14ac:dyDescent="0.3">
      <c r="C3202" t="s">
        <v>1807</v>
      </c>
      <c r="D3202" t="s">
        <v>366</v>
      </c>
      <c r="E3202">
        <v>420901</v>
      </c>
      <c r="H3202" t="s">
        <v>2307</v>
      </c>
      <c r="K3202">
        <v>0</v>
      </c>
      <c r="M3202">
        <v>0</v>
      </c>
      <c r="O3202">
        <v>0</v>
      </c>
    </row>
    <row r="3203" spans="3:18" x14ac:dyDescent="0.3">
      <c r="C3203" t="s">
        <v>1807</v>
      </c>
      <c r="D3203" t="s">
        <v>366</v>
      </c>
      <c r="E3203">
        <v>420902</v>
      </c>
      <c r="H3203" t="s">
        <v>2308</v>
      </c>
      <c r="K3203">
        <v>0</v>
      </c>
      <c r="M3203">
        <v>0</v>
      </c>
      <c r="O3203">
        <v>0</v>
      </c>
    </row>
    <row r="3204" spans="3:18" x14ac:dyDescent="0.3">
      <c r="C3204" t="s">
        <v>1807</v>
      </c>
      <c r="D3204" t="s">
        <v>366</v>
      </c>
      <c r="E3204">
        <v>420903</v>
      </c>
      <c r="H3204" t="s">
        <v>2309</v>
      </c>
      <c r="K3204">
        <v>0</v>
      </c>
      <c r="M3204">
        <v>0</v>
      </c>
      <c r="O3204">
        <v>0</v>
      </c>
    </row>
    <row r="3205" spans="3:18" x14ac:dyDescent="0.3">
      <c r="C3205" t="s">
        <v>1807</v>
      </c>
      <c r="D3205" t="s">
        <v>366</v>
      </c>
      <c r="E3205">
        <v>420904</v>
      </c>
      <c r="H3205" t="s">
        <v>2310</v>
      </c>
      <c r="K3205">
        <v>0</v>
      </c>
      <c r="M3205">
        <v>0</v>
      </c>
      <c r="O3205">
        <v>0</v>
      </c>
    </row>
    <row r="3206" spans="3:18" x14ac:dyDescent="0.3">
      <c r="E3206" t="s">
        <v>705</v>
      </c>
      <c r="K3206" s="37">
        <v>-30641062.350000001</v>
      </c>
      <c r="M3206" s="37">
        <v>-25863809.690000001</v>
      </c>
      <c r="O3206" s="37">
        <v>-4777252.66</v>
      </c>
      <c r="Q3206">
        <v>-18.5</v>
      </c>
      <c r="R3206" t="s">
        <v>438</v>
      </c>
    </row>
    <row r="3207" spans="3:18" x14ac:dyDescent="0.3">
      <c r="C3207" t="s">
        <v>1807</v>
      </c>
      <c r="D3207" t="s">
        <v>366</v>
      </c>
      <c r="E3207">
        <v>420402</v>
      </c>
      <c r="H3207" t="s">
        <v>2311</v>
      </c>
      <c r="K3207">
        <v>0</v>
      </c>
      <c r="M3207">
        <v>0</v>
      </c>
      <c r="O3207">
        <v>0</v>
      </c>
    </row>
    <row r="3208" spans="3:18" x14ac:dyDescent="0.3">
      <c r="C3208" t="s">
        <v>1807</v>
      </c>
      <c r="D3208" t="s">
        <v>366</v>
      </c>
      <c r="E3208">
        <v>420403</v>
      </c>
      <c r="H3208" t="s">
        <v>2312</v>
      </c>
      <c r="K3208">
        <v>0</v>
      </c>
      <c r="M3208">
        <v>0</v>
      </c>
      <c r="O3208">
        <v>0</v>
      </c>
    </row>
    <row r="3209" spans="3:18" x14ac:dyDescent="0.3">
      <c r="C3209" t="s">
        <v>1807</v>
      </c>
      <c r="D3209" t="s">
        <v>366</v>
      </c>
      <c r="E3209">
        <v>420825</v>
      </c>
      <c r="H3209" t="s">
        <v>2313</v>
      </c>
      <c r="K3209">
        <v>0</v>
      </c>
      <c r="M3209">
        <v>0</v>
      </c>
      <c r="O3209">
        <v>0</v>
      </c>
    </row>
    <row r="3210" spans="3:18" x14ac:dyDescent="0.3">
      <c r="C3210" t="s">
        <v>1807</v>
      </c>
      <c r="D3210" t="s">
        <v>366</v>
      </c>
      <c r="E3210">
        <v>420826</v>
      </c>
      <c r="H3210" t="s">
        <v>2314</v>
      </c>
      <c r="K3210">
        <v>0</v>
      </c>
      <c r="M3210">
        <v>0</v>
      </c>
      <c r="O3210">
        <v>0</v>
      </c>
    </row>
    <row r="3211" spans="3:18" x14ac:dyDescent="0.3">
      <c r="C3211" t="s">
        <v>1807</v>
      </c>
      <c r="D3211" t="s">
        <v>366</v>
      </c>
      <c r="E3211">
        <v>420827</v>
      </c>
      <c r="H3211" t="s">
        <v>2315</v>
      </c>
      <c r="K3211">
        <v>0</v>
      </c>
      <c r="M3211">
        <v>0</v>
      </c>
      <c r="O3211">
        <v>0</v>
      </c>
    </row>
    <row r="3212" spans="3:18" x14ac:dyDescent="0.3">
      <c r="C3212" t="s">
        <v>1807</v>
      </c>
      <c r="D3212" t="s">
        <v>366</v>
      </c>
      <c r="E3212">
        <v>420828</v>
      </c>
      <c r="H3212" t="s">
        <v>2316</v>
      </c>
      <c r="K3212">
        <v>0</v>
      </c>
      <c r="M3212">
        <v>0</v>
      </c>
      <c r="O3212">
        <v>0</v>
      </c>
    </row>
    <row r="3213" spans="3:18" x14ac:dyDescent="0.3">
      <c r="C3213" t="s">
        <v>1807</v>
      </c>
      <c r="D3213" t="s">
        <v>366</v>
      </c>
      <c r="E3213">
        <v>421203</v>
      </c>
      <c r="H3213" t="s">
        <v>1495</v>
      </c>
      <c r="K3213">
        <v>0</v>
      </c>
      <c r="M3213">
        <v>0</v>
      </c>
      <c r="O3213">
        <v>0</v>
      </c>
    </row>
    <row r="3214" spans="3:18" x14ac:dyDescent="0.3">
      <c r="E3214" t="s">
        <v>1495</v>
      </c>
      <c r="K3214">
        <v>0</v>
      </c>
      <c r="M3214">
        <v>0</v>
      </c>
      <c r="O3214">
        <v>0</v>
      </c>
      <c r="R3214" t="s">
        <v>438</v>
      </c>
    </row>
    <row r="3215" spans="3:18" x14ac:dyDescent="0.3">
      <c r="C3215" t="s">
        <v>1807</v>
      </c>
      <c r="D3215" t="s">
        <v>366</v>
      </c>
      <c r="E3215">
        <v>420206</v>
      </c>
      <c r="H3215" t="s">
        <v>1496</v>
      </c>
      <c r="K3215">
        <v>0</v>
      </c>
      <c r="M3215">
        <v>0</v>
      </c>
      <c r="O3215">
        <v>0</v>
      </c>
    </row>
    <row r="3216" spans="3:18" x14ac:dyDescent="0.3">
      <c r="C3216" t="s">
        <v>1807</v>
      </c>
      <c r="D3216" t="s">
        <v>366</v>
      </c>
      <c r="E3216">
        <v>420209</v>
      </c>
      <c r="H3216" t="s">
        <v>2317</v>
      </c>
      <c r="K3216">
        <v>0</v>
      </c>
      <c r="M3216">
        <v>0</v>
      </c>
      <c r="O3216">
        <v>0</v>
      </c>
    </row>
    <row r="3217" spans="3:18" x14ac:dyDescent="0.3">
      <c r="E3217" t="s">
        <v>1497</v>
      </c>
      <c r="K3217">
        <v>0</v>
      </c>
      <c r="M3217">
        <v>0</v>
      </c>
      <c r="O3217">
        <v>0</v>
      </c>
      <c r="R3217" t="s">
        <v>438</v>
      </c>
    </row>
    <row r="3218" spans="3:18" x14ac:dyDescent="0.3">
      <c r="C3218" t="s">
        <v>1807</v>
      </c>
      <c r="D3218" t="s">
        <v>366</v>
      </c>
      <c r="E3218">
        <v>420200</v>
      </c>
      <c r="H3218" t="s">
        <v>1498</v>
      </c>
      <c r="K3218">
        <v>0</v>
      </c>
      <c r="M3218">
        <v>0</v>
      </c>
      <c r="O3218">
        <v>0</v>
      </c>
    </row>
    <row r="3219" spans="3:18" x14ac:dyDescent="0.3">
      <c r="C3219" t="s">
        <v>1807</v>
      </c>
      <c r="D3219" t="s">
        <v>366</v>
      </c>
      <c r="E3219">
        <v>420201</v>
      </c>
      <c r="H3219" t="s">
        <v>1499</v>
      </c>
      <c r="K3219">
        <v>0</v>
      </c>
      <c r="M3219">
        <v>0</v>
      </c>
      <c r="O3219">
        <v>0</v>
      </c>
    </row>
    <row r="3220" spans="3:18" x14ac:dyDescent="0.3">
      <c r="C3220" t="s">
        <v>1807</v>
      </c>
      <c r="D3220" t="s">
        <v>366</v>
      </c>
      <c r="E3220">
        <v>420202</v>
      </c>
      <c r="H3220" t="s">
        <v>1500</v>
      </c>
      <c r="K3220">
        <v>0</v>
      </c>
      <c r="M3220">
        <v>0</v>
      </c>
      <c r="O3220">
        <v>0</v>
      </c>
    </row>
    <row r="3221" spans="3:18" x14ac:dyDescent="0.3">
      <c r="C3221" t="s">
        <v>1807</v>
      </c>
      <c r="D3221" t="s">
        <v>366</v>
      </c>
      <c r="E3221">
        <v>420203</v>
      </c>
      <c r="H3221" t="s">
        <v>1501</v>
      </c>
      <c r="K3221">
        <v>0</v>
      </c>
      <c r="M3221">
        <v>0</v>
      </c>
      <c r="O3221">
        <v>0</v>
      </c>
    </row>
    <row r="3222" spans="3:18" x14ac:dyDescent="0.3">
      <c r="C3222" t="s">
        <v>1807</v>
      </c>
      <c r="D3222" t="s">
        <v>366</v>
      </c>
      <c r="E3222">
        <v>420204</v>
      </c>
      <c r="H3222" t="s">
        <v>1502</v>
      </c>
      <c r="K3222">
        <v>0</v>
      </c>
      <c r="M3222">
        <v>0</v>
      </c>
      <c r="O3222">
        <v>0</v>
      </c>
    </row>
    <row r="3223" spans="3:18" x14ac:dyDescent="0.3">
      <c r="C3223" t="s">
        <v>1807</v>
      </c>
      <c r="D3223" t="s">
        <v>366</v>
      </c>
      <c r="E3223">
        <v>420205</v>
      </c>
      <c r="H3223" t="s">
        <v>1503</v>
      </c>
      <c r="K3223">
        <v>0</v>
      </c>
      <c r="M3223">
        <v>0</v>
      </c>
      <c r="O3223">
        <v>0</v>
      </c>
    </row>
    <row r="3224" spans="3:18" x14ac:dyDescent="0.3">
      <c r="E3224" t="s">
        <v>1504</v>
      </c>
      <c r="K3224">
        <v>0</v>
      </c>
      <c r="M3224">
        <v>0</v>
      </c>
      <c r="O3224">
        <v>0</v>
      </c>
      <c r="R3224" t="s">
        <v>438</v>
      </c>
    </row>
    <row r="3225" spans="3:18" x14ac:dyDescent="0.3">
      <c r="C3225" t="s">
        <v>1807</v>
      </c>
      <c r="D3225" t="s">
        <v>366</v>
      </c>
      <c r="E3225">
        <v>420100</v>
      </c>
      <c r="H3225" t="s">
        <v>1505</v>
      </c>
      <c r="K3225" s="37">
        <v>-1465264.54</v>
      </c>
      <c r="M3225" s="37">
        <v>-1340414.43</v>
      </c>
      <c r="O3225" s="37">
        <v>-124850.11</v>
      </c>
      <c r="Q3225">
        <v>-9.3000000000000007</v>
      </c>
    </row>
    <row r="3226" spans="3:18" x14ac:dyDescent="0.3">
      <c r="C3226" t="s">
        <v>1807</v>
      </c>
      <c r="D3226" t="s">
        <v>366</v>
      </c>
      <c r="E3226">
        <v>420210</v>
      </c>
      <c r="H3226" t="s">
        <v>2318</v>
      </c>
      <c r="K3226">
        <v>0</v>
      </c>
      <c r="M3226">
        <v>0</v>
      </c>
      <c r="O3226">
        <v>0</v>
      </c>
    </row>
    <row r="3227" spans="3:18" x14ac:dyDescent="0.3">
      <c r="C3227" t="s">
        <v>1807</v>
      </c>
      <c r="D3227" t="s">
        <v>366</v>
      </c>
      <c r="E3227">
        <v>420404</v>
      </c>
      <c r="H3227" t="s">
        <v>2319</v>
      </c>
      <c r="K3227">
        <v>0</v>
      </c>
      <c r="M3227">
        <v>0</v>
      </c>
      <c r="O3227">
        <v>0</v>
      </c>
    </row>
    <row r="3228" spans="3:18" x14ac:dyDescent="0.3">
      <c r="C3228" t="s">
        <v>1807</v>
      </c>
      <c r="D3228" t="s">
        <v>366</v>
      </c>
      <c r="E3228">
        <v>420405</v>
      </c>
      <c r="H3228" t="s">
        <v>2320</v>
      </c>
      <c r="K3228" s="37">
        <v>-11092.75</v>
      </c>
      <c r="M3228" s="37">
        <v>-11092.75</v>
      </c>
      <c r="O3228">
        <v>0</v>
      </c>
    </row>
    <row r="3229" spans="3:18" x14ac:dyDescent="0.3">
      <c r="C3229" t="s">
        <v>1807</v>
      </c>
      <c r="D3229" t="s">
        <v>366</v>
      </c>
      <c r="E3229">
        <v>420406</v>
      </c>
      <c r="H3229" t="s">
        <v>2321</v>
      </c>
      <c r="K3229">
        <v>0</v>
      </c>
      <c r="M3229">
        <v>0</v>
      </c>
      <c r="O3229">
        <v>0</v>
      </c>
    </row>
    <row r="3230" spans="3:18" x14ac:dyDescent="0.3">
      <c r="C3230" t="s">
        <v>1807</v>
      </c>
      <c r="D3230" t="s">
        <v>366</v>
      </c>
      <c r="E3230">
        <v>420407</v>
      </c>
      <c r="H3230" t="s">
        <v>2322</v>
      </c>
      <c r="K3230">
        <v>0</v>
      </c>
      <c r="M3230">
        <v>0</v>
      </c>
      <c r="O3230">
        <v>0</v>
      </c>
    </row>
    <row r="3231" spans="3:18" x14ac:dyDescent="0.3">
      <c r="C3231" t="s">
        <v>1807</v>
      </c>
      <c r="D3231" t="s">
        <v>366</v>
      </c>
      <c r="E3231">
        <v>420501</v>
      </c>
      <c r="H3231" t="s">
        <v>1506</v>
      </c>
      <c r="K3231">
        <v>0</v>
      </c>
      <c r="M3231">
        <v>0</v>
      </c>
      <c r="O3231">
        <v>0</v>
      </c>
    </row>
    <row r="3232" spans="3:18" x14ac:dyDescent="0.3">
      <c r="E3232" t="s">
        <v>1513</v>
      </c>
      <c r="K3232" s="37">
        <v>-1476357.29</v>
      </c>
      <c r="M3232" s="37">
        <v>-1351507.18</v>
      </c>
      <c r="O3232" s="37">
        <v>-124850.11</v>
      </c>
      <c r="Q3232">
        <v>-9.1999999999999993</v>
      </c>
      <c r="R3232" t="s">
        <v>438</v>
      </c>
    </row>
    <row r="3233" spans="3:18" x14ac:dyDescent="0.3">
      <c r="C3233" t="s">
        <v>1807</v>
      </c>
      <c r="D3233" t="s">
        <v>366</v>
      </c>
      <c r="E3233">
        <v>420254</v>
      </c>
      <c r="H3233" t="s">
        <v>2323</v>
      </c>
      <c r="K3233" s="37">
        <v>-77772.740000000005</v>
      </c>
      <c r="M3233" s="37">
        <v>-77772.740000000005</v>
      </c>
      <c r="O3233">
        <v>0</v>
      </c>
    </row>
    <row r="3234" spans="3:18" x14ac:dyDescent="0.3">
      <c r="C3234" t="s">
        <v>1807</v>
      </c>
      <c r="D3234" t="s">
        <v>366</v>
      </c>
      <c r="E3234">
        <v>420300</v>
      </c>
      <c r="H3234" t="s">
        <v>1514</v>
      </c>
      <c r="K3234" s="37">
        <v>-16542878.640000001</v>
      </c>
      <c r="M3234" s="37">
        <v>-13889881.880000001</v>
      </c>
      <c r="O3234" s="37">
        <v>-2652996.7599999998</v>
      </c>
      <c r="Q3234">
        <v>-19.100000000000001</v>
      </c>
    </row>
    <row r="3235" spans="3:18" x14ac:dyDescent="0.3">
      <c r="C3235" t="s">
        <v>1807</v>
      </c>
      <c r="D3235" t="s">
        <v>366</v>
      </c>
      <c r="E3235">
        <v>420301</v>
      </c>
      <c r="H3235" t="s">
        <v>1515</v>
      </c>
      <c r="K3235">
        <v>0</v>
      </c>
      <c r="M3235">
        <v>0</v>
      </c>
      <c r="O3235">
        <v>0</v>
      </c>
    </row>
    <row r="3236" spans="3:18" x14ac:dyDescent="0.3">
      <c r="C3236" t="s">
        <v>1807</v>
      </c>
      <c r="D3236" t="s">
        <v>366</v>
      </c>
      <c r="E3236">
        <v>420302</v>
      </c>
      <c r="H3236" t="s">
        <v>1516</v>
      </c>
      <c r="K3236">
        <v>0</v>
      </c>
      <c r="M3236">
        <v>0</v>
      </c>
      <c r="O3236">
        <v>0</v>
      </c>
    </row>
    <row r="3237" spans="3:18" x14ac:dyDescent="0.3">
      <c r="C3237" t="s">
        <v>1807</v>
      </c>
      <c r="D3237" t="s">
        <v>366</v>
      </c>
      <c r="E3237">
        <v>420303</v>
      </c>
      <c r="H3237" t="s">
        <v>1517</v>
      </c>
      <c r="K3237">
        <v>0</v>
      </c>
      <c r="M3237">
        <v>0</v>
      </c>
      <c r="O3237">
        <v>0</v>
      </c>
    </row>
    <row r="3238" spans="3:18" x14ac:dyDescent="0.3">
      <c r="C3238" t="s">
        <v>1807</v>
      </c>
      <c r="D3238" t="s">
        <v>366</v>
      </c>
      <c r="E3238">
        <v>420304</v>
      </c>
      <c r="H3238" t="s">
        <v>1518</v>
      </c>
      <c r="K3238" s="37">
        <v>-73480.759999999995</v>
      </c>
      <c r="M3238" s="37">
        <v>-73480.759999999995</v>
      </c>
      <c r="O3238">
        <v>0</v>
      </c>
    </row>
    <row r="3239" spans="3:18" x14ac:dyDescent="0.3">
      <c r="C3239" t="s">
        <v>1807</v>
      </c>
      <c r="D3239" t="s">
        <v>366</v>
      </c>
      <c r="E3239">
        <v>420305</v>
      </c>
      <c r="H3239" t="s">
        <v>2324</v>
      </c>
      <c r="K3239" s="37">
        <v>-97547.47</v>
      </c>
      <c r="M3239" s="37">
        <v>-97547.47</v>
      </c>
      <c r="O3239">
        <v>0</v>
      </c>
    </row>
    <row r="3240" spans="3:18" x14ac:dyDescent="0.3">
      <c r="C3240" t="s">
        <v>1807</v>
      </c>
      <c r="D3240" t="s">
        <v>366</v>
      </c>
      <c r="E3240">
        <v>420308</v>
      </c>
      <c r="H3240" t="s">
        <v>2325</v>
      </c>
      <c r="K3240">
        <v>0</v>
      </c>
      <c r="M3240">
        <v>0</v>
      </c>
      <c r="O3240">
        <v>0</v>
      </c>
    </row>
    <row r="3241" spans="3:18" x14ac:dyDescent="0.3">
      <c r="C3241" t="s">
        <v>1807</v>
      </c>
      <c r="D3241" t="s">
        <v>366</v>
      </c>
      <c r="E3241">
        <v>420309</v>
      </c>
      <c r="H3241" t="s">
        <v>2326</v>
      </c>
      <c r="K3241">
        <v>0</v>
      </c>
      <c r="M3241">
        <v>0</v>
      </c>
      <c r="O3241">
        <v>0</v>
      </c>
    </row>
    <row r="3242" spans="3:18" x14ac:dyDescent="0.3">
      <c r="E3242" t="s">
        <v>1519</v>
      </c>
      <c r="K3242" s="37">
        <v>-16791679.609999999</v>
      </c>
      <c r="M3242" s="37">
        <v>-14138682.85</v>
      </c>
      <c r="O3242" s="37">
        <v>-2652996.7599999998</v>
      </c>
      <c r="Q3242">
        <v>-18.8</v>
      </c>
      <c r="R3242" t="s">
        <v>438</v>
      </c>
    </row>
    <row r="3243" spans="3:18" x14ac:dyDescent="0.3">
      <c r="C3243" t="s">
        <v>1807</v>
      </c>
      <c r="D3243" t="s">
        <v>366</v>
      </c>
      <c r="E3243">
        <v>420400</v>
      </c>
      <c r="H3243" t="s">
        <v>1520</v>
      </c>
      <c r="K3243">
        <v>0</v>
      </c>
      <c r="M3243">
        <v>0</v>
      </c>
      <c r="O3243">
        <v>0</v>
      </c>
    </row>
    <row r="3244" spans="3:18" x14ac:dyDescent="0.3">
      <c r="C3244" t="s">
        <v>1807</v>
      </c>
      <c r="D3244" t="s">
        <v>366</v>
      </c>
      <c r="E3244">
        <v>420401</v>
      </c>
      <c r="H3244" t="s">
        <v>1521</v>
      </c>
      <c r="K3244">
        <v>0</v>
      </c>
      <c r="M3244">
        <v>0</v>
      </c>
      <c r="O3244">
        <v>0</v>
      </c>
    </row>
    <row r="3245" spans="3:18" x14ac:dyDescent="0.3">
      <c r="E3245" t="s">
        <v>1522</v>
      </c>
      <c r="K3245">
        <v>0</v>
      </c>
      <c r="M3245">
        <v>0</v>
      </c>
      <c r="O3245">
        <v>0</v>
      </c>
      <c r="R3245" t="s">
        <v>438</v>
      </c>
    </row>
    <row r="3246" spans="3:18" x14ac:dyDescent="0.3">
      <c r="C3246" t="s">
        <v>1807</v>
      </c>
      <c r="D3246" t="s">
        <v>366</v>
      </c>
      <c r="E3246">
        <v>420500</v>
      </c>
      <c r="H3246" t="s">
        <v>1523</v>
      </c>
      <c r="K3246">
        <v>0</v>
      </c>
      <c r="M3246">
        <v>0</v>
      </c>
      <c r="O3246">
        <v>0</v>
      </c>
    </row>
    <row r="3247" spans="3:18" x14ac:dyDescent="0.3">
      <c r="E3247" t="s">
        <v>1524</v>
      </c>
      <c r="K3247">
        <v>0</v>
      </c>
      <c r="M3247">
        <v>0</v>
      </c>
      <c r="O3247">
        <v>0</v>
      </c>
      <c r="R3247" t="s">
        <v>438</v>
      </c>
    </row>
    <row r="3248" spans="3:18" x14ac:dyDescent="0.3">
      <c r="C3248" t="s">
        <v>1807</v>
      </c>
      <c r="D3248" t="s">
        <v>366</v>
      </c>
      <c r="E3248">
        <v>420207</v>
      </c>
      <c r="H3248" t="s">
        <v>1525</v>
      </c>
      <c r="K3248" s="37">
        <v>-24210.23</v>
      </c>
      <c r="M3248" s="37">
        <v>-24210.23</v>
      </c>
      <c r="O3248">
        <v>0</v>
      </c>
    </row>
    <row r="3249" spans="3:18" x14ac:dyDescent="0.3">
      <c r="K3249" s="37">
        <v>-24210.23</v>
      </c>
      <c r="M3249" s="37">
        <v>-24210.23</v>
      </c>
      <c r="O3249">
        <v>0</v>
      </c>
      <c r="R3249" t="s">
        <v>438</v>
      </c>
    </row>
    <row r="3250" spans="3:18" x14ac:dyDescent="0.3">
      <c r="C3250" t="s">
        <v>1807</v>
      </c>
      <c r="D3250" t="s">
        <v>366</v>
      </c>
      <c r="E3250">
        <v>420208</v>
      </c>
      <c r="H3250" t="s">
        <v>1526</v>
      </c>
      <c r="K3250">
        <v>0</v>
      </c>
      <c r="M3250">
        <v>0</v>
      </c>
      <c r="O3250">
        <v>0</v>
      </c>
    </row>
    <row r="3251" spans="3:18" x14ac:dyDescent="0.3">
      <c r="K3251">
        <v>0</v>
      </c>
      <c r="M3251">
        <v>0</v>
      </c>
      <c r="O3251">
        <v>0</v>
      </c>
      <c r="R3251" t="s">
        <v>438</v>
      </c>
    </row>
    <row r="3252" spans="3:18" x14ac:dyDescent="0.3">
      <c r="C3252" t="s">
        <v>1807</v>
      </c>
      <c r="D3252" t="s">
        <v>366</v>
      </c>
      <c r="E3252">
        <v>420211</v>
      </c>
      <c r="H3252" t="s">
        <v>2327</v>
      </c>
      <c r="K3252">
        <v>0</v>
      </c>
      <c r="M3252">
        <v>0</v>
      </c>
      <c r="O3252">
        <v>0</v>
      </c>
    </row>
    <row r="3253" spans="3:18" x14ac:dyDescent="0.3">
      <c r="C3253" t="s">
        <v>1807</v>
      </c>
      <c r="D3253" t="s">
        <v>366</v>
      </c>
      <c r="E3253">
        <v>420212</v>
      </c>
      <c r="H3253" t="s">
        <v>2328</v>
      </c>
      <c r="K3253">
        <v>0</v>
      </c>
      <c r="M3253">
        <v>0</v>
      </c>
      <c r="O3253">
        <v>0</v>
      </c>
    </row>
    <row r="3254" spans="3:18" x14ac:dyDescent="0.3">
      <c r="C3254" t="s">
        <v>1807</v>
      </c>
      <c r="D3254" t="s">
        <v>366</v>
      </c>
      <c r="E3254">
        <v>420307</v>
      </c>
      <c r="H3254" t="s">
        <v>2329</v>
      </c>
      <c r="K3254">
        <v>0</v>
      </c>
      <c r="M3254">
        <v>0</v>
      </c>
      <c r="O3254">
        <v>0</v>
      </c>
    </row>
    <row r="3255" spans="3:18" x14ac:dyDescent="0.3">
      <c r="K3255">
        <v>0</v>
      </c>
      <c r="M3255">
        <v>0</v>
      </c>
      <c r="O3255">
        <v>0</v>
      </c>
      <c r="R3255" t="s">
        <v>438</v>
      </c>
    </row>
    <row r="3256" spans="3:18" x14ac:dyDescent="0.3">
      <c r="C3256" t="s">
        <v>1807</v>
      </c>
      <c r="D3256" t="s">
        <v>366</v>
      </c>
      <c r="E3256">
        <v>420600</v>
      </c>
      <c r="H3256" t="s">
        <v>1529</v>
      </c>
      <c r="K3256">
        <v>0</v>
      </c>
      <c r="M3256">
        <v>0</v>
      </c>
      <c r="O3256">
        <v>0</v>
      </c>
    </row>
    <row r="3257" spans="3:18" x14ac:dyDescent="0.3">
      <c r="E3257" t="s">
        <v>1530</v>
      </c>
      <c r="K3257">
        <v>0</v>
      </c>
      <c r="M3257">
        <v>0</v>
      </c>
      <c r="O3257">
        <v>0</v>
      </c>
      <c r="R3257" t="s">
        <v>438</v>
      </c>
    </row>
    <row r="3258" spans="3:18" x14ac:dyDescent="0.3">
      <c r="C3258" t="s">
        <v>1807</v>
      </c>
      <c r="D3258" t="s">
        <v>366</v>
      </c>
      <c r="E3258">
        <v>420502</v>
      </c>
      <c r="H3258" t="s">
        <v>2330</v>
      </c>
      <c r="K3258">
        <v>0</v>
      </c>
      <c r="M3258">
        <v>0</v>
      </c>
      <c r="O3258">
        <v>0</v>
      </c>
    </row>
    <row r="3259" spans="3:18" x14ac:dyDescent="0.3">
      <c r="C3259" t="s">
        <v>1807</v>
      </c>
      <c r="D3259" t="s">
        <v>366</v>
      </c>
      <c r="E3259">
        <v>420503</v>
      </c>
      <c r="H3259" t="s">
        <v>2331</v>
      </c>
      <c r="K3259">
        <v>0</v>
      </c>
      <c r="M3259">
        <v>0</v>
      </c>
      <c r="O3259">
        <v>0</v>
      </c>
    </row>
    <row r="3260" spans="3:18" x14ac:dyDescent="0.3">
      <c r="K3260">
        <v>0</v>
      </c>
      <c r="M3260">
        <v>0</v>
      </c>
      <c r="O3260">
        <v>0</v>
      </c>
      <c r="R3260" t="s">
        <v>438</v>
      </c>
    </row>
    <row r="3261" spans="3:18" x14ac:dyDescent="0.3">
      <c r="C3261" t="s">
        <v>1807</v>
      </c>
      <c r="D3261" t="s">
        <v>366</v>
      </c>
      <c r="E3261">
        <v>420820</v>
      </c>
      <c r="H3261" t="s">
        <v>1533</v>
      </c>
      <c r="K3261">
        <v>0</v>
      </c>
      <c r="M3261">
        <v>0</v>
      </c>
      <c r="O3261">
        <v>0</v>
      </c>
    </row>
    <row r="3262" spans="3:18" x14ac:dyDescent="0.3">
      <c r="C3262" t="s">
        <v>1807</v>
      </c>
      <c r="D3262" t="s">
        <v>366</v>
      </c>
      <c r="E3262">
        <v>420821</v>
      </c>
      <c r="H3262" t="s">
        <v>1534</v>
      </c>
      <c r="K3262">
        <v>0</v>
      </c>
      <c r="M3262">
        <v>0</v>
      </c>
      <c r="O3262">
        <v>0</v>
      </c>
    </row>
    <row r="3263" spans="3:18" x14ac:dyDescent="0.3">
      <c r="C3263" t="s">
        <v>1807</v>
      </c>
      <c r="D3263" t="s">
        <v>366</v>
      </c>
      <c r="E3263">
        <v>420822</v>
      </c>
      <c r="H3263" t="s">
        <v>1535</v>
      </c>
      <c r="K3263">
        <v>0</v>
      </c>
      <c r="M3263">
        <v>0</v>
      </c>
      <c r="O3263">
        <v>0</v>
      </c>
    </row>
    <row r="3264" spans="3:18" x14ac:dyDescent="0.3">
      <c r="C3264" t="s">
        <v>1807</v>
      </c>
      <c r="D3264" t="s">
        <v>366</v>
      </c>
      <c r="E3264">
        <v>420823</v>
      </c>
      <c r="H3264" t="s">
        <v>1536</v>
      </c>
      <c r="K3264">
        <v>0</v>
      </c>
      <c r="M3264">
        <v>0</v>
      </c>
      <c r="O3264">
        <v>0</v>
      </c>
    </row>
    <row r="3265" spans="3:18" x14ac:dyDescent="0.3">
      <c r="C3265" t="s">
        <v>1807</v>
      </c>
      <c r="D3265" t="s">
        <v>366</v>
      </c>
      <c r="E3265">
        <v>420824</v>
      </c>
      <c r="H3265" t="s">
        <v>2332</v>
      </c>
      <c r="K3265">
        <v>0</v>
      </c>
      <c r="M3265">
        <v>0</v>
      </c>
      <c r="O3265">
        <v>0</v>
      </c>
    </row>
    <row r="3266" spans="3:18" x14ac:dyDescent="0.3">
      <c r="E3266" t="s">
        <v>1537</v>
      </c>
      <c r="K3266">
        <v>0</v>
      </c>
      <c r="M3266">
        <v>0</v>
      </c>
      <c r="O3266">
        <v>0</v>
      </c>
      <c r="R3266" t="s">
        <v>438</v>
      </c>
    </row>
    <row r="3267" spans="3:18" x14ac:dyDescent="0.3">
      <c r="C3267" t="s">
        <v>1807</v>
      </c>
      <c r="D3267" t="s">
        <v>366</v>
      </c>
      <c r="E3267">
        <v>420800</v>
      </c>
      <c r="H3267" t="s">
        <v>1538</v>
      </c>
      <c r="K3267">
        <v>0</v>
      </c>
      <c r="M3267">
        <v>0</v>
      </c>
      <c r="O3267">
        <v>0</v>
      </c>
    </row>
    <row r="3268" spans="3:18" x14ac:dyDescent="0.3">
      <c r="C3268" t="s">
        <v>1807</v>
      </c>
      <c r="D3268" t="s">
        <v>366</v>
      </c>
      <c r="E3268">
        <v>420801</v>
      </c>
      <c r="H3268" t="s">
        <v>1539</v>
      </c>
      <c r="K3268">
        <v>0</v>
      </c>
      <c r="M3268">
        <v>0</v>
      </c>
      <c r="O3268">
        <v>0</v>
      </c>
    </row>
    <row r="3269" spans="3:18" x14ac:dyDescent="0.3">
      <c r="C3269" t="s">
        <v>1807</v>
      </c>
      <c r="D3269" t="s">
        <v>366</v>
      </c>
      <c r="E3269">
        <v>420802</v>
      </c>
      <c r="H3269" t="s">
        <v>1540</v>
      </c>
      <c r="K3269">
        <v>0</v>
      </c>
      <c r="M3269">
        <v>0</v>
      </c>
      <c r="O3269">
        <v>0</v>
      </c>
    </row>
    <row r="3270" spans="3:18" x14ac:dyDescent="0.3">
      <c r="C3270" t="s">
        <v>1807</v>
      </c>
      <c r="D3270" t="s">
        <v>366</v>
      </c>
      <c r="E3270">
        <v>420803</v>
      </c>
      <c r="H3270" t="s">
        <v>1541</v>
      </c>
      <c r="K3270">
        <v>0</v>
      </c>
      <c r="M3270">
        <v>0</v>
      </c>
      <c r="O3270">
        <v>0</v>
      </c>
    </row>
    <row r="3271" spans="3:18" x14ac:dyDescent="0.3">
      <c r="C3271" t="s">
        <v>1807</v>
      </c>
      <c r="D3271" t="s">
        <v>366</v>
      </c>
      <c r="E3271">
        <v>420804</v>
      </c>
      <c r="H3271" t="s">
        <v>2333</v>
      </c>
      <c r="K3271">
        <v>0</v>
      </c>
      <c r="M3271">
        <v>0</v>
      </c>
      <c r="O3271">
        <v>0</v>
      </c>
    </row>
    <row r="3272" spans="3:18" x14ac:dyDescent="0.3">
      <c r="E3272" t="s">
        <v>1542</v>
      </c>
      <c r="K3272">
        <v>0</v>
      </c>
      <c r="M3272">
        <v>0</v>
      </c>
      <c r="O3272">
        <v>0</v>
      </c>
      <c r="R3272" t="s">
        <v>438</v>
      </c>
    </row>
    <row r="3273" spans="3:18" x14ac:dyDescent="0.3">
      <c r="C3273" t="s">
        <v>1807</v>
      </c>
      <c r="D3273" t="s">
        <v>366</v>
      </c>
      <c r="E3273">
        <v>421200</v>
      </c>
      <c r="H3273" t="s">
        <v>1543</v>
      </c>
      <c r="K3273">
        <v>0</v>
      </c>
      <c r="M3273">
        <v>0</v>
      </c>
      <c r="O3273">
        <v>0</v>
      </c>
    </row>
    <row r="3274" spans="3:18" x14ac:dyDescent="0.3">
      <c r="E3274" t="s">
        <v>1544</v>
      </c>
      <c r="K3274">
        <v>0</v>
      </c>
      <c r="M3274">
        <v>0</v>
      </c>
      <c r="O3274">
        <v>0</v>
      </c>
      <c r="R3274" t="s">
        <v>438</v>
      </c>
    </row>
    <row r="3275" spans="3:18" x14ac:dyDescent="0.3">
      <c r="C3275" t="s">
        <v>1807</v>
      </c>
      <c r="D3275" t="s">
        <v>366</v>
      </c>
      <c r="E3275">
        <v>430104</v>
      </c>
      <c r="H3275" t="s">
        <v>1545</v>
      </c>
      <c r="K3275">
        <v>0</v>
      </c>
      <c r="M3275">
        <v>0</v>
      </c>
      <c r="O3275">
        <v>0</v>
      </c>
    </row>
    <row r="3276" spans="3:18" x14ac:dyDescent="0.3">
      <c r="E3276" t="s">
        <v>1546</v>
      </c>
      <c r="K3276">
        <v>0</v>
      </c>
      <c r="M3276">
        <v>0</v>
      </c>
      <c r="O3276">
        <v>0</v>
      </c>
      <c r="R3276" t="s">
        <v>438</v>
      </c>
    </row>
    <row r="3277" spans="3:18" x14ac:dyDescent="0.3">
      <c r="C3277" t="s">
        <v>1807</v>
      </c>
      <c r="D3277" t="s">
        <v>366</v>
      </c>
      <c r="E3277">
        <v>421400</v>
      </c>
      <c r="H3277" t="s">
        <v>1547</v>
      </c>
      <c r="K3277">
        <v>0</v>
      </c>
      <c r="M3277">
        <v>0</v>
      </c>
      <c r="O3277">
        <v>0</v>
      </c>
    </row>
    <row r="3278" spans="3:18" x14ac:dyDescent="0.3">
      <c r="C3278" t="s">
        <v>1807</v>
      </c>
      <c r="D3278" t="s">
        <v>366</v>
      </c>
      <c r="E3278">
        <v>500107</v>
      </c>
      <c r="H3278" t="s">
        <v>1548</v>
      </c>
      <c r="K3278">
        <v>0</v>
      </c>
      <c r="M3278">
        <v>0</v>
      </c>
      <c r="O3278">
        <v>0</v>
      </c>
    </row>
    <row r="3279" spans="3:18" x14ac:dyDescent="0.3">
      <c r="C3279" t="s">
        <v>1807</v>
      </c>
      <c r="D3279" t="s">
        <v>366</v>
      </c>
      <c r="E3279">
        <v>511310</v>
      </c>
      <c r="H3279" t="s">
        <v>2334</v>
      </c>
      <c r="K3279">
        <v>0</v>
      </c>
      <c r="M3279">
        <v>0</v>
      </c>
      <c r="O3279">
        <v>0</v>
      </c>
    </row>
    <row r="3280" spans="3:18" x14ac:dyDescent="0.3">
      <c r="C3280" t="s">
        <v>1807</v>
      </c>
      <c r="D3280" t="s">
        <v>366</v>
      </c>
      <c r="E3280">
        <v>511311</v>
      </c>
      <c r="H3280" t="s">
        <v>2335</v>
      </c>
      <c r="K3280">
        <v>0</v>
      </c>
      <c r="M3280">
        <v>0</v>
      </c>
      <c r="O3280">
        <v>0</v>
      </c>
    </row>
    <row r="3281" spans="3:18" x14ac:dyDescent="0.3">
      <c r="C3281" t="s">
        <v>1807</v>
      </c>
      <c r="D3281" t="s">
        <v>366</v>
      </c>
      <c r="E3281">
        <v>511312</v>
      </c>
      <c r="H3281" t="s">
        <v>2336</v>
      </c>
      <c r="K3281">
        <v>0</v>
      </c>
      <c r="M3281">
        <v>0</v>
      </c>
      <c r="O3281">
        <v>0</v>
      </c>
    </row>
    <row r="3282" spans="3:18" x14ac:dyDescent="0.3">
      <c r="C3282" t="s">
        <v>1807</v>
      </c>
      <c r="D3282" t="s">
        <v>366</v>
      </c>
      <c r="E3282">
        <v>511313</v>
      </c>
      <c r="H3282" t="s">
        <v>2337</v>
      </c>
      <c r="K3282">
        <v>0</v>
      </c>
      <c r="M3282">
        <v>0</v>
      </c>
      <c r="O3282">
        <v>0</v>
      </c>
    </row>
    <row r="3283" spans="3:18" x14ac:dyDescent="0.3">
      <c r="E3283" t="s">
        <v>1549</v>
      </c>
      <c r="K3283">
        <v>0</v>
      </c>
      <c r="M3283">
        <v>0</v>
      </c>
      <c r="O3283">
        <v>0</v>
      </c>
      <c r="R3283" t="s">
        <v>438</v>
      </c>
    </row>
    <row r="3284" spans="3:18" x14ac:dyDescent="0.3">
      <c r="C3284" t="s">
        <v>1807</v>
      </c>
      <c r="D3284" t="s">
        <v>366</v>
      </c>
      <c r="E3284">
        <v>421100</v>
      </c>
      <c r="H3284" t="s">
        <v>1550</v>
      </c>
      <c r="K3284">
        <v>0</v>
      </c>
      <c r="M3284">
        <v>0</v>
      </c>
      <c r="O3284">
        <v>0</v>
      </c>
    </row>
    <row r="3285" spans="3:18" x14ac:dyDescent="0.3">
      <c r="E3285" t="s">
        <v>1551</v>
      </c>
      <c r="K3285">
        <v>0</v>
      </c>
      <c r="M3285">
        <v>0</v>
      </c>
      <c r="O3285">
        <v>0</v>
      </c>
      <c r="R3285" t="s">
        <v>438</v>
      </c>
    </row>
    <row r="3286" spans="3:18" x14ac:dyDescent="0.3">
      <c r="C3286" t="s">
        <v>1807</v>
      </c>
      <c r="D3286" t="s">
        <v>366</v>
      </c>
      <c r="E3286">
        <v>421300</v>
      </c>
      <c r="H3286" t="s">
        <v>1552</v>
      </c>
      <c r="K3286">
        <v>0</v>
      </c>
      <c r="M3286">
        <v>0</v>
      </c>
      <c r="O3286">
        <v>0</v>
      </c>
    </row>
    <row r="3287" spans="3:18" x14ac:dyDescent="0.3">
      <c r="C3287" t="s">
        <v>1807</v>
      </c>
      <c r="D3287" t="s">
        <v>366</v>
      </c>
      <c r="E3287">
        <v>421301</v>
      </c>
      <c r="H3287" t="s">
        <v>2338</v>
      </c>
      <c r="K3287">
        <v>0</v>
      </c>
      <c r="M3287">
        <v>0</v>
      </c>
      <c r="O3287">
        <v>0</v>
      </c>
    </row>
    <row r="3288" spans="3:18" x14ac:dyDescent="0.3">
      <c r="C3288" t="s">
        <v>1807</v>
      </c>
      <c r="D3288" t="s">
        <v>366</v>
      </c>
      <c r="E3288">
        <v>421302</v>
      </c>
      <c r="H3288" t="s">
        <v>2339</v>
      </c>
      <c r="K3288" s="37">
        <v>-9532</v>
      </c>
      <c r="M3288" s="37">
        <v>-7669</v>
      </c>
      <c r="O3288" s="37">
        <v>-1863</v>
      </c>
      <c r="Q3288">
        <v>-24.3</v>
      </c>
    </row>
    <row r="3289" spans="3:18" x14ac:dyDescent="0.3">
      <c r="E3289" t="s">
        <v>1553</v>
      </c>
      <c r="K3289" s="37">
        <v>-9532</v>
      </c>
      <c r="M3289" s="37">
        <v>-7669</v>
      </c>
      <c r="O3289" s="37">
        <v>-1863</v>
      </c>
      <c r="Q3289">
        <v>-24.3</v>
      </c>
      <c r="R3289" t="s">
        <v>438</v>
      </c>
    </row>
    <row r="3290" spans="3:18" x14ac:dyDescent="0.3">
      <c r="C3290" t="s">
        <v>1807</v>
      </c>
      <c r="D3290" t="s">
        <v>366</v>
      </c>
      <c r="E3290">
        <v>420608</v>
      </c>
      <c r="H3290" t="s">
        <v>1554</v>
      </c>
      <c r="K3290">
        <v>-982.26</v>
      </c>
      <c r="M3290">
        <v>-886.54</v>
      </c>
      <c r="O3290">
        <v>-95.72</v>
      </c>
      <c r="Q3290">
        <v>-10.8</v>
      </c>
    </row>
    <row r="3291" spans="3:18" x14ac:dyDescent="0.3">
      <c r="C3291" t="s">
        <v>1807</v>
      </c>
      <c r="D3291" t="s">
        <v>366</v>
      </c>
      <c r="E3291">
        <v>420609</v>
      </c>
      <c r="H3291" t="s">
        <v>2340</v>
      </c>
      <c r="K3291" s="37">
        <v>-181832.6</v>
      </c>
      <c r="M3291" s="37">
        <v>-134903.82999999999</v>
      </c>
      <c r="O3291" s="37">
        <v>-46928.77</v>
      </c>
      <c r="Q3291">
        <v>-34.799999999999997</v>
      </c>
    </row>
    <row r="3292" spans="3:18" x14ac:dyDescent="0.3">
      <c r="C3292" t="s">
        <v>1807</v>
      </c>
      <c r="D3292" t="s">
        <v>366</v>
      </c>
      <c r="E3292">
        <v>420615</v>
      </c>
      <c r="H3292" t="s">
        <v>2341</v>
      </c>
      <c r="K3292">
        <v>0</v>
      </c>
      <c r="M3292">
        <v>0</v>
      </c>
      <c r="O3292">
        <v>0</v>
      </c>
    </row>
    <row r="3293" spans="3:18" x14ac:dyDescent="0.3">
      <c r="C3293" t="s">
        <v>1807</v>
      </c>
      <c r="D3293" t="s">
        <v>366</v>
      </c>
      <c r="E3293">
        <v>420701</v>
      </c>
      <c r="H3293" t="s">
        <v>1555</v>
      </c>
      <c r="K3293">
        <v>0</v>
      </c>
      <c r="M3293">
        <v>0</v>
      </c>
      <c r="O3293">
        <v>0</v>
      </c>
    </row>
    <row r="3294" spans="3:18" x14ac:dyDescent="0.3">
      <c r="C3294" t="s">
        <v>1807</v>
      </c>
      <c r="D3294" t="s">
        <v>366</v>
      </c>
      <c r="E3294">
        <v>420702</v>
      </c>
      <c r="H3294" t="s">
        <v>1556</v>
      </c>
      <c r="K3294" s="37">
        <v>-4437.54</v>
      </c>
      <c r="M3294" s="37">
        <v>-3721.46</v>
      </c>
      <c r="O3294">
        <v>-716.08</v>
      </c>
      <c r="Q3294">
        <v>-19.2</v>
      </c>
    </row>
    <row r="3295" spans="3:18" x14ac:dyDescent="0.3">
      <c r="C3295" t="s">
        <v>1807</v>
      </c>
      <c r="D3295" t="s">
        <v>366</v>
      </c>
      <c r="E3295">
        <v>420703</v>
      </c>
      <c r="H3295" t="s">
        <v>1557</v>
      </c>
      <c r="K3295">
        <v>0</v>
      </c>
      <c r="M3295">
        <v>0</v>
      </c>
      <c r="O3295">
        <v>0</v>
      </c>
    </row>
    <row r="3296" spans="3:18" x14ac:dyDescent="0.3">
      <c r="C3296" t="s">
        <v>1807</v>
      </c>
      <c r="D3296" t="s">
        <v>366</v>
      </c>
      <c r="E3296">
        <v>420704</v>
      </c>
      <c r="H3296" t="s">
        <v>1558</v>
      </c>
      <c r="K3296" s="37">
        <v>-33531417.940000001</v>
      </c>
      <c r="M3296" s="37">
        <v>-40696785.659999996</v>
      </c>
      <c r="O3296" s="37">
        <v>7165367.7199999997</v>
      </c>
      <c r="Q3296">
        <v>17.600000000000001</v>
      </c>
    </row>
    <row r="3297" spans="3:17" x14ac:dyDescent="0.3">
      <c r="C3297" t="s">
        <v>1807</v>
      </c>
      <c r="D3297" t="s">
        <v>366</v>
      </c>
      <c r="E3297">
        <v>420705</v>
      </c>
      <c r="H3297" t="s">
        <v>1559</v>
      </c>
      <c r="K3297">
        <v>-80.11</v>
      </c>
      <c r="M3297">
        <v>-68.349999999999994</v>
      </c>
      <c r="O3297">
        <v>-11.76</v>
      </c>
      <c r="Q3297">
        <v>-17.2</v>
      </c>
    </row>
    <row r="3298" spans="3:17" x14ac:dyDescent="0.3">
      <c r="C3298" t="s">
        <v>1807</v>
      </c>
      <c r="D3298" t="s">
        <v>366</v>
      </c>
      <c r="E3298">
        <v>420706</v>
      </c>
      <c r="H3298" t="s">
        <v>1560</v>
      </c>
      <c r="K3298">
        <v>0</v>
      </c>
      <c r="M3298">
        <v>0</v>
      </c>
      <c r="O3298">
        <v>0</v>
      </c>
    </row>
    <row r="3299" spans="3:17" x14ac:dyDescent="0.3">
      <c r="C3299" t="s">
        <v>1807</v>
      </c>
      <c r="D3299" t="s">
        <v>366</v>
      </c>
      <c r="E3299">
        <v>420707</v>
      </c>
      <c r="H3299" t="s">
        <v>1561</v>
      </c>
      <c r="K3299">
        <v>0</v>
      </c>
      <c r="M3299">
        <v>0</v>
      </c>
      <c r="O3299">
        <v>0</v>
      </c>
    </row>
    <row r="3300" spans="3:17" x14ac:dyDescent="0.3">
      <c r="C3300" t="s">
        <v>1807</v>
      </c>
      <c r="D3300" t="s">
        <v>366</v>
      </c>
      <c r="E3300">
        <v>420708</v>
      </c>
      <c r="H3300" t="s">
        <v>1562</v>
      </c>
      <c r="K3300">
        <v>0</v>
      </c>
      <c r="M3300">
        <v>0</v>
      </c>
      <c r="O3300">
        <v>0</v>
      </c>
    </row>
    <row r="3301" spans="3:17" x14ac:dyDescent="0.3">
      <c r="C3301" t="s">
        <v>1807</v>
      </c>
      <c r="D3301" t="s">
        <v>366</v>
      </c>
      <c r="E3301">
        <v>420711</v>
      </c>
      <c r="H3301" t="s">
        <v>1563</v>
      </c>
      <c r="K3301">
        <v>0</v>
      </c>
      <c r="M3301">
        <v>0</v>
      </c>
      <c r="O3301">
        <v>0</v>
      </c>
    </row>
    <row r="3302" spans="3:17" x14ac:dyDescent="0.3">
      <c r="C3302" t="s">
        <v>1807</v>
      </c>
      <c r="D3302" t="s">
        <v>366</v>
      </c>
      <c r="E3302">
        <v>420727</v>
      </c>
      <c r="H3302" t="s">
        <v>2342</v>
      </c>
      <c r="K3302" s="37">
        <v>-17446.95</v>
      </c>
      <c r="M3302" s="37">
        <v>-13319.76</v>
      </c>
      <c r="O3302" s="37">
        <v>-4127.1899999999996</v>
      </c>
      <c r="Q3302">
        <v>-31</v>
      </c>
    </row>
    <row r="3303" spans="3:17" x14ac:dyDescent="0.3">
      <c r="C3303" t="s">
        <v>1807</v>
      </c>
      <c r="D3303" t="s">
        <v>366</v>
      </c>
      <c r="E3303">
        <v>420728</v>
      </c>
      <c r="H3303" t="s">
        <v>2343</v>
      </c>
      <c r="K3303">
        <v>0</v>
      </c>
      <c r="M3303">
        <v>0</v>
      </c>
      <c r="O3303">
        <v>0</v>
      </c>
    </row>
    <row r="3304" spans="3:17" x14ac:dyDescent="0.3">
      <c r="C3304" t="s">
        <v>1807</v>
      </c>
      <c r="D3304" t="s">
        <v>366</v>
      </c>
      <c r="E3304">
        <v>420729</v>
      </c>
      <c r="H3304" t="s">
        <v>2344</v>
      </c>
      <c r="K3304" s="37">
        <v>481528.05</v>
      </c>
      <c r="M3304">
        <v>0</v>
      </c>
      <c r="O3304" s="37">
        <v>481528.05</v>
      </c>
    </row>
    <row r="3305" spans="3:17" x14ac:dyDescent="0.3">
      <c r="C3305" t="s">
        <v>1807</v>
      </c>
      <c r="D3305" t="s">
        <v>366</v>
      </c>
      <c r="E3305">
        <v>420731</v>
      </c>
      <c r="H3305" t="s">
        <v>2345</v>
      </c>
      <c r="K3305">
        <v>0</v>
      </c>
      <c r="M3305">
        <v>0</v>
      </c>
      <c r="O3305">
        <v>0</v>
      </c>
    </row>
    <row r="3306" spans="3:17" x14ac:dyDescent="0.3">
      <c r="C3306" t="s">
        <v>1807</v>
      </c>
      <c r="D3306" t="s">
        <v>366</v>
      </c>
      <c r="E3306">
        <v>420732</v>
      </c>
      <c r="H3306" t="s">
        <v>2346</v>
      </c>
      <c r="K3306">
        <v>0</v>
      </c>
      <c r="M3306">
        <v>0</v>
      </c>
      <c r="O3306">
        <v>0</v>
      </c>
    </row>
    <row r="3307" spans="3:17" x14ac:dyDescent="0.3">
      <c r="C3307" t="s">
        <v>1807</v>
      </c>
      <c r="D3307" t="s">
        <v>366</v>
      </c>
      <c r="E3307">
        <v>420749</v>
      </c>
      <c r="H3307" t="s">
        <v>2347</v>
      </c>
      <c r="K3307">
        <v>0</v>
      </c>
      <c r="M3307">
        <v>0</v>
      </c>
      <c r="O3307">
        <v>0</v>
      </c>
    </row>
    <row r="3308" spans="3:17" x14ac:dyDescent="0.3">
      <c r="C3308" t="s">
        <v>1807</v>
      </c>
      <c r="D3308" t="s">
        <v>366</v>
      </c>
      <c r="E3308">
        <v>420750</v>
      </c>
      <c r="H3308" t="s">
        <v>1566</v>
      </c>
      <c r="K3308" s="37">
        <v>871201.83</v>
      </c>
      <c r="M3308" s="37">
        <v>686681.67</v>
      </c>
      <c r="O3308" s="37">
        <v>184520.16</v>
      </c>
      <c r="Q3308">
        <v>26.9</v>
      </c>
    </row>
    <row r="3309" spans="3:17" x14ac:dyDescent="0.3">
      <c r="C3309" t="s">
        <v>1807</v>
      </c>
      <c r="D3309" t="s">
        <v>366</v>
      </c>
      <c r="E3309">
        <v>420751</v>
      </c>
      <c r="H3309" t="s">
        <v>2348</v>
      </c>
      <c r="K3309">
        <v>0</v>
      </c>
      <c r="M3309">
        <v>0</v>
      </c>
      <c r="O3309">
        <v>0</v>
      </c>
    </row>
    <row r="3310" spans="3:17" x14ac:dyDescent="0.3">
      <c r="C3310" t="s">
        <v>1807</v>
      </c>
      <c r="D3310" t="s">
        <v>366</v>
      </c>
      <c r="E3310">
        <v>420910</v>
      </c>
      <c r="H3310" t="s">
        <v>2349</v>
      </c>
      <c r="K3310" s="37">
        <v>36456985.469999999</v>
      </c>
      <c r="M3310" s="37">
        <v>38082609.229999997</v>
      </c>
      <c r="O3310" s="37">
        <v>-1625623.76</v>
      </c>
      <c r="Q3310">
        <v>-4.3</v>
      </c>
    </row>
    <row r="3311" spans="3:17" x14ac:dyDescent="0.3">
      <c r="C3311" t="s">
        <v>1807</v>
      </c>
      <c r="D3311" t="s">
        <v>366</v>
      </c>
      <c r="E3311">
        <v>420911</v>
      </c>
      <c r="H3311" t="s">
        <v>2350</v>
      </c>
      <c r="K3311">
        <v>0</v>
      </c>
      <c r="M3311">
        <v>0</v>
      </c>
      <c r="O3311">
        <v>0</v>
      </c>
    </row>
    <row r="3312" spans="3:17" x14ac:dyDescent="0.3">
      <c r="C3312" t="s">
        <v>1807</v>
      </c>
      <c r="D3312" t="s">
        <v>366</v>
      </c>
      <c r="E3312">
        <v>420912</v>
      </c>
      <c r="H3312" t="s">
        <v>2351</v>
      </c>
      <c r="K3312">
        <v>0</v>
      </c>
      <c r="M3312">
        <v>0</v>
      </c>
      <c r="O3312">
        <v>0</v>
      </c>
    </row>
    <row r="3313" spans="3:18" x14ac:dyDescent="0.3">
      <c r="C3313" t="s">
        <v>1807</v>
      </c>
      <c r="D3313" t="s">
        <v>366</v>
      </c>
      <c r="E3313">
        <v>500114</v>
      </c>
      <c r="H3313" t="s">
        <v>2352</v>
      </c>
      <c r="K3313" s="37">
        <v>52982345.810000002</v>
      </c>
      <c r="M3313" s="37">
        <v>44447670.829999998</v>
      </c>
      <c r="O3313" s="37">
        <v>8534674.9800000004</v>
      </c>
      <c r="Q3313">
        <v>19.2</v>
      </c>
    </row>
    <row r="3314" spans="3:18" x14ac:dyDescent="0.3">
      <c r="C3314" t="s">
        <v>1807</v>
      </c>
      <c r="D3314" t="s">
        <v>366</v>
      </c>
      <c r="E3314">
        <v>500115</v>
      </c>
      <c r="H3314" t="s">
        <v>2353</v>
      </c>
      <c r="K3314">
        <v>0</v>
      </c>
      <c r="M3314">
        <v>0</v>
      </c>
      <c r="O3314">
        <v>0</v>
      </c>
    </row>
    <row r="3315" spans="3:18" x14ac:dyDescent="0.3">
      <c r="C3315" t="s">
        <v>1807</v>
      </c>
      <c r="D3315" t="s">
        <v>366</v>
      </c>
      <c r="E3315">
        <v>540007</v>
      </c>
      <c r="H3315" t="s">
        <v>2354</v>
      </c>
      <c r="K3315" s="37">
        <v>1126322.18</v>
      </c>
      <c r="M3315" s="37">
        <v>1278033.43</v>
      </c>
      <c r="O3315" s="37">
        <v>-151711.25</v>
      </c>
      <c r="Q3315">
        <v>-11.9</v>
      </c>
    </row>
    <row r="3316" spans="3:18" x14ac:dyDescent="0.3">
      <c r="C3316" t="s">
        <v>1807</v>
      </c>
      <c r="D3316" t="s">
        <v>366</v>
      </c>
      <c r="E3316">
        <v>540008</v>
      </c>
      <c r="H3316" t="s">
        <v>2355</v>
      </c>
      <c r="K3316">
        <v>0</v>
      </c>
      <c r="M3316">
        <v>0</v>
      </c>
      <c r="O3316">
        <v>0</v>
      </c>
    </row>
    <row r="3317" spans="3:18" x14ac:dyDescent="0.3">
      <c r="C3317" t="s">
        <v>1807</v>
      </c>
      <c r="D3317" t="s">
        <v>366</v>
      </c>
      <c r="E3317">
        <v>540009</v>
      </c>
      <c r="H3317" t="s">
        <v>2356</v>
      </c>
      <c r="K3317" s="37">
        <v>109599.12</v>
      </c>
      <c r="M3317" s="37">
        <v>91332.6</v>
      </c>
      <c r="O3317" s="37">
        <v>18266.52</v>
      </c>
      <c r="Q3317">
        <v>20</v>
      </c>
    </row>
    <row r="3318" spans="3:18" x14ac:dyDescent="0.3">
      <c r="C3318" t="s">
        <v>1807</v>
      </c>
      <c r="D3318" t="s">
        <v>366</v>
      </c>
      <c r="E3318">
        <v>540014</v>
      </c>
      <c r="H3318" t="s">
        <v>2357</v>
      </c>
      <c r="K3318">
        <v>0</v>
      </c>
      <c r="M3318">
        <v>0</v>
      </c>
      <c r="O3318">
        <v>0</v>
      </c>
    </row>
    <row r="3319" spans="3:18" x14ac:dyDescent="0.3">
      <c r="C3319" t="s">
        <v>1807</v>
      </c>
      <c r="D3319" t="s">
        <v>366</v>
      </c>
      <c r="E3319">
        <v>540017</v>
      </c>
      <c r="H3319" t="s">
        <v>2358</v>
      </c>
      <c r="K3319">
        <v>0</v>
      </c>
      <c r="M3319">
        <v>0</v>
      </c>
      <c r="O3319">
        <v>0</v>
      </c>
    </row>
    <row r="3320" spans="3:18" x14ac:dyDescent="0.3">
      <c r="E3320" t="s">
        <v>1574</v>
      </c>
      <c r="K3320" s="37">
        <v>58291785.060000002</v>
      </c>
      <c r="M3320" s="37">
        <v>43736642.159999996</v>
      </c>
      <c r="O3320" s="37">
        <v>14555142.9</v>
      </c>
      <c r="Q3320">
        <v>33.299999999999997</v>
      </c>
      <c r="R3320" t="s">
        <v>438</v>
      </c>
    </row>
    <row r="3321" spans="3:18" x14ac:dyDescent="0.3">
      <c r="E3321" t="s">
        <v>1575</v>
      </c>
      <c r="K3321" s="37">
        <v>9348943.5800000001</v>
      </c>
      <c r="M3321" s="37">
        <v>2350763.21</v>
      </c>
      <c r="O3321" s="37">
        <v>6998180.3700000001</v>
      </c>
      <c r="Q3321">
        <v>297.7</v>
      </c>
      <c r="R3321" t="s">
        <v>420</v>
      </c>
    </row>
    <row r="3322" spans="3:18" x14ac:dyDescent="0.3">
      <c r="C3322" t="s">
        <v>1807</v>
      </c>
      <c r="D3322" t="s">
        <v>366</v>
      </c>
      <c r="E3322">
        <v>510156</v>
      </c>
      <c r="H3322" t="s">
        <v>1577</v>
      </c>
      <c r="K3322" s="37">
        <v>139363.01999999999</v>
      </c>
      <c r="M3322" s="37">
        <v>107850.06</v>
      </c>
      <c r="O3322" s="37">
        <v>31512.959999999999</v>
      </c>
      <c r="Q3322">
        <v>29.2</v>
      </c>
    </row>
    <row r="3323" spans="3:18" x14ac:dyDescent="0.3">
      <c r="K3323" s="37">
        <v>139363.01999999999</v>
      </c>
      <c r="M3323" s="37">
        <v>107850.06</v>
      </c>
      <c r="O3323" s="37">
        <v>31512.959999999999</v>
      </c>
      <c r="Q3323">
        <v>29.2</v>
      </c>
      <c r="R3323" t="s">
        <v>438</v>
      </c>
    </row>
    <row r="3324" spans="3:18" x14ac:dyDescent="0.3">
      <c r="E3324" t="s">
        <v>1578</v>
      </c>
    </row>
    <row r="3325" spans="3:18" x14ac:dyDescent="0.3">
      <c r="C3325" t="s">
        <v>1807</v>
      </c>
      <c r="D3325" t="s">
        <v>366</v>
      </c>
      <c r="E3325">
        <v>510100</v>
      </c>
      <c r="H3325" t="s">
        <v>1579</v>
      </c>
      <c r="K3325" s="37">
        <v>18996718.199999999</v>
      </c>
      <c r="M3325" s="37">
        <v>15822530.76</v>
      </c>
      <c r="O3325" s="37">
        <v>3174187.44</v>
      </c>
      <c r="Q3325">
        <v>20.100000000000001</v>
      </c>
    </row>
    <row r="3326" spans="3:18" x14ac:dyDescent="0.3">
      <c r="C3326" t="s">
        <v>1807</v>
      </c>
      <c r="D3326" t="s">
        <v>366</v>
      </c>
      <c r="E3326">
        <v>510101</v>
      </c>
      <c r="H3326" t="s">
        <v>1580</v>
      </c>
      <c r="K3326" s="37">
        <v>3232882</v>
      </c>
      <c r="M3326" s="37">
        <v>2689727</v>
      </c>
      <c r="O3326" s="37">
        <v>543155</v>
      </c>
      <c r="Q3326">
        <v>20.2</v>
      </c>
    </row>
    <row r="3327" spans="3:18" x14ac:dyDescent="0.3">
      <c r="C3327" t="s">
        <v>1807</v>
      </c>
      <c r="D3327" t="s">
        <v>366</v>
      </c>
      <c r="E3327">
        <v>510102</v>
      </c>
      <c r="H3327" t="s">
        <v>1581</v>
      </c>
      <c r="K3327" s="37">
        <v>182816.9</v>
      </c>
      <c r="M3327" s="37">
        <v>152153.35</v>
      </c>
      <c r="O3327" s="37">
        <v>30663.55</v>
      </c>
      <c r="Q3327">
        <v>20.2</v>
      </c>
    </row>
    <row r="3328" spans="3:18" x14ac:dyDescent="0.3">
      <c r="C3328" t="s">
        <v>1807</v>
      </c>
      <c r="D3328" t="s">
        <v>366</v>
      </c>
      <c r="E3328">
        <v>510103</v>
      </c>
      <c r="H3328" t="s">
        <v>1582</v>
      </c>
      <c r="K3328" s="37">
        <v>3000000</v>
      </c>
      <c r="M3328" s="37">
        <v>2500000</v>
      </c>
      <c r="O3328" s="37">
        <v>500000</v>
      </c>
      <c r="Q3328">
        <v>20</v>
      </c>
    </row>
    <row r="3329" spans="3:17" x14ac:dyDescent="0.3">
      <c r="C3329" t="s">
        <v>1807</v>
      </c>
      <c r="D3329" t="s">
        <v>366</v>
      </c>
      <c r="E3329">
        <v>510104</v>
      </c>
      <c r="H3329" t="s">
        <v>1583</v>
      </c>
      <c r="K3329" s="37">
        <v>27370</v>
      </c>
      <c r="M3329" s="37">
        <v>22950</v>
      </c>
      <c r="O3329" s="37">
        <v>4420</v>
      </c>
      <c r="Q3329">
        <v>19.3</v>
      </c>
    </row>
    <row r="3330" spans="3:17" x14ac:dyDescent="0.3">
      <c r="C3330" t="s">
        <v>1807</v>
      </c>
      <c r="D3330" t="s">
        <v>366</v>
      </c>
      <c r="E3330">
        <v>510105</v>
      </c>
      <c r="H3330" t="s">
        <v>1584</v>
      </c>
      <c r="K3330" s="37">
        <v>4003.2</v>
      </c>
      <c r="M3330" s="37">
        <v>4543.8500000000004</v>
      </c>
      <c r="O3330">
        <v>-540.65</v>
      </c>
      <c r="Q3330">
        <v>-11.9</v>
      </c>
    </row>
    <row r="3331" spans="3:17" x14ac:dyDescent="0.3">
      <c r="C3331" t="s">
        <v>1807</v>
      </c>
      <c r="D3331" t="s">
        <v>366</v>
      </c>
      <c r="E3331">
        <v>510107</v>
      </c>
      <c r="H3331" t="s">
        <v>1585</v>
      </c>
      <c r="K3331">
        <v>0</v>
      </c>
      <c r="M3331">
        <v>0</v>
      </c>
      <c r="O3331">
        <v>0</v>
      </c>
    </row>
    <row r="3332" spans="3:17" x14ac:dyDescent="0.3">
      <c r="C3332" t="s">
        <v>1807</v>
      </c>
      <c r="D3332" t="s">
        <v>366</v>
      </c>
      <c r="E3332">
        <v>510108</v>
      </c>
      <c r="H3332" t="s">
        <v>1586</v>
      </c>
      <c r="K3332" s="37">
        <v>11641</v>
      </c>
      <c r="M3332" s="37">
        <v>10198</v>
      </c>
      <c r="O3332" s="37">
        <v>1443</v>
      </c>
      <c r="Q3332">
        <v>14.1</v>
      </c>
    </row>
    <row r="3333" spans="3:17" x14ac:dyDescent="0.3">
      <c r="C3333" t="s">
        <v>1807</v>
      </c>
      <c r="D3333" t="s">
        <v>366</v>
      </c>
      <c r="E3333">
        <v>510109</v>
      </c>
      <c r="H3333" t="s">
        <v>1587</v>
      </c>
      <c r="K3333" s="37">
        <v>91009.86</v>
      </c>
      <c r="M3333" s="37">
        <v>77991.360000000001</v>
      </c>
      <c r="O3333" s="37">
        <v>13018.5</v>
      </c>
      <c r="Q3333">
        <v>16.7</v>
      </c>
    </row>
    <row r="3334" spans="3:17" x14ac:dyDescent="0.3">
      <c r="C3334" t="s">
        <v>1807</v>
      </c>
      <c r="D3334" t="s">
        <v>366</v>
      </c>
      <c r="E3334">
        <v>510110</v>
      </c>
      <c r="H3334" t="s">
        <v>1588</v>
      </c>
      <c r="K3334" s="37">
        <v>6000</v>
      </c>
      <c r="M3334" s="37">
        <v>6000</v>
      </c>
      <c r="O3334">
        <v>0</v>
      </c>
    </row>
    <row r="3335" spans="3:17" x14ac:dyDescent="0.3">
      <c r="C3335" t="s">
        <v>1807</v>
      </c>
      <c r="D3335" t="s">
        <v>366</v>
      </c>
      <c r="E3335">
        <v>510111</v>
      </c>
      <c r="H3335" t="s">
        <v>1589</v>
      </c>
      <c r="K3335">
        <v>0</v>
      </c>
      <c r="M3335">
        <v>0</v>
      </c>
      <c r="O3335">
        <v>0</v>
      </c>
    </row>
    <row r="3336" spans="3:17" x14ac:dyDescent="0.3">
      <c r="C3336" t="s">
        <v>1807</v>
      </c>
      <c r="D3336" t="s">
        <v>366</v>
      </c>
      <c r="E3336">
        <v>510112</v>
      </c>
      <c r="H3336" t="s">
        <v>1590</v>
      </c>
      <c r="K3336">
        <v>0</v>
      </c>
      <c r="M3336">
        <v>0</v>
      </c>
      <c r="O3336">
        <v>0</v>
      </c>
    </row>
    <row r="3337" spans="3:17" x14ac:dyDescent="0.3">
      <c r="C3337" t="s">
        <v>1807</v>
      </c>
      <c r="D3337" t="s">
        <v>366</v>
      </c>
      <c r="E3337">
        <v>510113</v>
      </c>
      <c r="H3337" t="s">
        <v>1591</v>
      </c>
      <c r="K3337" s="37">
        <v>113141.31</v>
      </c>
      <c r="M3337" s="37">
        <v>98880.72</v>
      </c>
      <c r="O3337" s="37">
        <v>14260.59</v>
      </c>
      <c r="Q3337">
        <v>14.4</v>
      </c>
    </row>
    <row r="3338" spans="3:17" x14ac:dyDescent="0.3">
      <c r="C3338" t="s">
        <v>1807</v>
      </c>
      <c r="D3338" t="s">
        <v>366</v>
      </c>
      <c r="E3338">
        <v>510114</v>
      </c>
      <c r="H3338" t="s">
        <v>1592</v>
      </c>
      <c r="K3338" s="37">
        <v>234015.1</v>
      </c>
      <c r="M3338" s="37">
        <v>175521.1</v>
      </c>
      <c r="O3338" s="37">
        <v>58494</v>
      </c>
      <c r="Q3338">
        <v>33.299999999999997</v>
      </c>
    </row>
    <row r="3339" spans="3:17" x14ac:dyDescent="0.3">
      <c r="C3339" t="s">
        <v>1807</v>
      </c>
      <c r="D3339" t="s">
        <v>366</v>
      </c>
      <c r="E3339">
        <v>510115</v>
      </c>
      <c r="H3339" t="s">
        <v>1593</v>
      </c>
      <c r="K3339" s="37">
        <v>688618.03</v>
      </c>
      <c r="M3339" s="37">
        <v>566226.36</v>
      </c>
      <c r="O3339" s="37">
        <v>122391.67</v>
      </c>
      <c r="Q3339">
        <v>21.6</v>
      </c>
    </row>
    <row r="3340" spans="3:17" x14ac:dyDescent="0.3">
      <c r="C3340" t="s">
        <v>1807</v>
      </c>
      <c r="D3340" t="s">
        <v>366</v>
      </c>
      <c r="E3340">
        <v>510116</v>
      </c>
      <c r="H3340" t="s">
        <v>1594</v>
      </c>
      <c r="K3340" s="37">
        <v>90882.97</v>
      </c>
      <c r="M3340" s="37">
        <v>78090.73</v>
      </c>
      <c r="O3340" s="37">
        <v>12792.24</v>
      </c>
      <c r="Q3340">
        <v>16.399999999999999</v>
      </c>
    </row>
    <row r="3341" spans="3:17" x14ac:dyDescent="0.3">
      <c r="C3341" t="s">
        <v>1807</v>
      </c>
      <c r="D3341" t="s">
        <v>366</v>
      </c>
      <c r="E3341">
        <v>510118</v>
      </c>
      <c r="H3341" t="s">
        <v>1595</v>
      </c>
      <c r="K3341" s="37">
        <v>178172.25</v>
      </c>
      <c r="M3341" s="37">
        <v>153670.28</v>
      </c>
      <c r="O3341" s="37">
        <v>24501.97</v>
      </c>
      <c r="Q3341">
        <v>15.9</v>
      </c>
    </row>
    <row r="3342" spans="3:17" x14ac:dyDescent="0.3">
      <c r="C3342" t="s">
        <v>1807</v>
      </c>
      <c r="D3342" t="s">
        <v>366</v>
      </c>
      <c r="E3342">
        <v>510119</v>
      </c>
      <c r="H3342" t="s">
        <v>1596</v>
      </c>
      <c r="K3342" s="37">
        <v>164480.69</v>
      </c>
      <c r="M3342" s="37">
        <v>139161.07999999999</v>
      </c>
      <c r="O3342" s="37">
        <v>25319.61</v>
      </c>
      <c r="Q3342">
        <v>18.2</v>
      </c>
    </row>
    <row r="3343" spans="3:17" x14ac:dyDescent="0.3">
      <c r="C3343" t="s">
        <v>1807</v>
      </c>
      <c r="D3343" t="s">
        <v>366</v>
      </c>
      <c r="E3343">
        <v>510120</v>
      </c>
      <c r="H3343" t="s">
        <v>1597</v>
      </c>
      <c r="K3343" s="37">
        <v>11368.67</v>
      </c>
      <c r="M3343" s="37">
        <v>11162.17</v>
      </c>
      <c r="O3343">
        <v>206.5</v>
      </c>
      <c r="Q3343">
        <v>1.8</v>
      </c>
    </row>
    <row r="3344" spans="3:17" x14ac:dyDescent="0.3">
      <c r="C3344" t="s">
        <v>1807</v>
      </c>
      <c r="D3344" t="s">
        <v>366</v>
      </c>
      <c r="E3344">
        <v>510121</v>
      </c>
      <c r="H3344" t="s">
        <v>1598</v>
      </c>
      <c r="K3344" s="37">
        <v>546382.86</v>
      </c>
      <c r="M3344" s="37">
        <v>450540.79</v>
      </c>
      <c r="O3344" s="37">
        <v>95842.07</v>
      </c>
      <c r="Q3344">
        <v>21.3</v>
      </c>
    </row>
    <row r="3345" spans="3:17" x14ac:dyDescent="0.3">
      <c r="C3345" t="s">
        <v>1807</v>
      </c>
      <c r="D3345" t="s">
        <v>366</v>
      </c>
      <c r="E3345">
        <v>510122</v>
      </c>
      <c r="H3345" t="s">
        <v>1599</v>
      </c>
      <c r="K3345">
        <v>0</v>
      </c>
      <c r="M3345">
        <v>0</v>
      </c>
      <c r="O3345">
        <v>0</v>
      </c>
    </row>
    <row r="3346" spans="3:17" x14ac:dyDescent="0.3">
      <c r="C3346" t="s">
        <v>1807</v>
      </c>
      <c r="D3346" t="s">
        <v>366</v>
      </c>
      <c r="E3346">
        <v>510123</v>
      </c>
      <c r="H3346" t="s">
        <v>1600</v>
      </c>
      <c r="K3346">
        <v>0</v>
      </c>
      <c r="M3346">
        <v>0</v>
      </c>
      <c r="O3346">
        <v>0</v>
      </c>
    </row>
    <row r="3347" spans="3:17" x14ac:dyDescent="0.3">
      <c r="C3347" t="s">
        <v>1807</v>
      </c>
      <c r="D3347" t="s">
        <v>366</v>
      </c>
      <c r="E3347">
        <v>510124</v>
      </c>
      <c r="H3347" t="s">
        <v>1601</v>
      </c>
      <c r="K3347">
        <v>0</v>
      </c>
      <c r="M3347">
        <v>0</v>
      </c>
      <c r="O3347">
        <v>0</v>
      </c>
    </row>
    <row r="3348" spans="3:17" x14ac:dyDescent="0.3">
      <c r="C3348" t="s">
        <v>1807</v>
      </c>
      <c r="D3348" t="s">
        <v>366</v>
      </c>
      <c r="E3348">
        <v>510125</v>
      </c>
      <c r="H3348" t="s">
        <v>1602</v>
      </c>
      <c r="K3348" s="37">
        <v>17768.98</v>
      </c>
      <c r="M3348" s="37">
        <v>14924.48</v>
      </c>
      <c r="O3348" s="37">
        <v>2844.5</v>
      </c>
      <c r="Q3348">
        <v>19.100000000000001</v>
      </c>
    </row>
    <row r="3349" spans="3:17" x14ac:dyDescent="0.3">
      <c r="C3349" t="s">
        <v>1807</v>
      </c>
      <c r="D3349" t="s">
        <v>366</v>
      </c>
      <c r="E3349">
        <v>510126</v>
      </c>
      <c r="H3349" t="s">
        <v>1603</v>
      </c>
      <c r="K3349" s="37">
        <v>2987</v>
      </c>
      <c r="M3349" s="37">
        <v>2337</v>
      </c>
      <c r="O3349">
        <v>650</v>
      </c>
      <c r="Q3349">
        <v>27.8</v>
      </c>
    </row>
    <row r="3350" spans="3:17" x14ac:dyDescent="0.3">
      <c r="C3350" t="s">
        <v>1807</v>
      </c>
      <c r="D3350" t="s">
        <v>366</v>
      </c>
      <c r="E3350">
        <v>510127</v>
      </c>
      <c r="H3350" t="s">
        <v>1604</v>
      </c>
      <c r="K3350">
        <v>0</v>
      </c>
      <c r="M3350">
        <v>0</v>
      </c>
      <c r="O3350">
        <v>0</v>
      </c>
    </row>
    <row r="3351" spans="3:17" x14ac:dyDescent="0.3">
      <c r="C3351" t="s">
        <v>1807</v>
      </c>
      <c r="D3351" t="s">
        <v>366</v>
      </c>
      <c r="E3351">
        <v>510128</v>
      </c>
      <c r="H3351" t="s">
        <v>1605</v>
      </c>
      <c r="K3351">
        <v>0</v>
      </c>
      <c r="M3351">
        <v>0</v>
      </c>
      <c r="O3351">
        <v>0</v>
      </c>
    </row>
    <row r="3352" spans="3:17" x14ac:dyDescent="0.3">
      <c r="C3352" t="s">
        <v>1807</v>
      </c>
      <c r="D3352" t="s">
        <v>366</v>
      </c>
      <c r="E3352">
        <v>510129</v>
      </c>
      <c r="H3352" t="s">
        <v>1606</v>
      </c>
      <c r="K3352">
        <v>0</v>
      </c>
      <c r="M3352">
        <v>0</v>
      </c>
      <c r="O3352">
        <v>0</v>
      </c>
    </row>
    <row r="3353" spans="3:17" x14ac:dyDescent="0.3">
      <c r="C3353" t="s">
        <v>1807</v>
      </c>
      <c r="D3353" t="s">
        <v>366</v>
      </c>
      <c r="E3353">
        <v>510130</v>
      </c>
      <c r="H3353" t="s">
        <v>1607</v>
      </c>
      <c r="K3353">
        <v>0</v>
      </c>
      <c r="M3353">
        <v>0</v>
      </c>
      <c r="O3353">
        <v>0</v>
      </c>
    </row>
    <row r="3354" spans="3:17" x14ac:dyDescent="0.3">
      <c r="C3354" t="s">
        <v>1807</v>
      </c>
      <c r="D3354" t="s">
        <v>366</v>
      </c>
      <c r="E3354">
        <v>510131</v>
      </c>
      <c r="H3354" t="s">
        <v>2359</v>
      </c>
      <c r="K3354">
        <v>0</v>
      </c>
      <c r="M3354">
        <v>0</v>
      </c>
      <c r="O3354">
        <v>0</v>
      </c>
    </row>
    <row r="3355" spans="3:17" x14ac:dyDescent="0.3">
      <c r="C3355" t="s">
        <v>1807</v>
      </c>
      <c r="D3355" t="s">
        <v>366</v>
      </c>
      <c r="E3355">
        <v>510132</v>
      </c>
      <c r="H3355" t="s">
        <v>2360</v>
      </c>
      <c r="K3355" s="37">
        <v>109002</v>
      </c>
      <c r="M3355" s="37">
        <v>55000</v>
      </c>
      <c r="O3355" s="37">
        <v>54002</v>
      </c>
      <c r="Q3355">
        <v>98.2</v>
      </c>
    </row>
    <row r="3356" spans="3:17" x14ac:dyDescent="0.3">
      <c r="C3356" t="s">
        <v>1807</v>
      </c>
      <c r="D3356" t="s">
        <v>366</v>
      </c>
      <c r="E3356">
        <v>510133</v>
      </c>
      <c r="H3356" t="s">
        <v>2361</v>
      </c>
      <c r="K3356" s="37">
        <v>9264</v>
      </c>
      <c r="M3356" s="37">
        <v>7720</v>
      </c>
      <c r="O3356" s="37">
        <v>1544</v>
      </c>
      <c r="Q3356">
        <v>20</v>
      </c>
    </row>
    <row r="3357" spans="3:17" x14ac:dyDescent="0.3">
      <c r="C3357" t="s">
        <v>1807</v>
      </c>
      <c r="D3357" t="s">
        <v>366</v>
      </c>
      <c r="E3357">
        <v>510134</v>
      </c>
      <c r="H3357" t="s">
        <v>2362</v>
      </c>
      <c r="K3357">
        <v>0</v>
      </c>
      <c r="M3357">
        <v>0</v>
      </c>
      <c r="O3357">
        <v>0</v>
      </c>
    </row>
    <row r="3358" spans="3:17" x14ac:dyDescent="0.3">
      <c r="C3358" t="s">
        <v>1807</v>
      </c>
      <c r="D3358" t="s">
        <v>366</v>
      </c>
      <c r="E3358">
        <v>510135</v>
      </c>
      <c r="H3358" t="s">
        <v>2363</v>
      </c>
      <c r="K3358" s="37">
        <v>187113.64</v>
      </c>
      <c r="M3358" s="37">
        <v>175172.67</v>
      </c>
      <c r="O3358" s="37">
        <v>11940.97</v>
      </c>
      <c r="Q3358">
        <v>6.8</v>
      </c>
    </row>
    <row r="3359" spans="3:17" x14ac:dyDescent="0.3">
      <c r="C3359" t="s">
        <v>1807</v>
      </c>
      <c r="D3359" t="s">
        <v>366</v>
      </c>
      <c r="E3359">
        <v>510136</v>
      </c>
      <c r="H3359" t="s">
        <v>2364</v>
      </c>
      <c r="K3359" s="37">
        <v>9116.82</v>
      </c>
      <c r="M3359" s="37">
        <v>7731.82</v>
      </c>
      <c r="O3359" s="37">
        <v>1385</v>
      </c>
      <c r="Q3359">
        <v>17.899999999999999</v>
      </c>
    </row>
    <row r="3360" spans="3:17" x14ac:dyDescent="0.3">
      <c r="C3360" t="s">
        <v>1807</v>
      </c>
      <c r="D3360" t="s">
        <v>366</v>
      </c>
      <c r="E3360">
        <v>510137</v>
      </c>
      <c r="H3360" t="s">
        <v>2365</v>
      </c>
      <c r="K3360" s="37">
        <v>456550.01</v>
      </c>
      <c r="M3360" s="37">
        <v>321437.57</v>
      </c>
      <c r="O3360" s="37">
        <v>135112.44</v>
      </c>
      <c r="Q3360">
        <v>42</v>
      </c>
    </row>
    <row r="3361" spans="3:17" x14ac:dyDescent="0.3">
      <c r="C3361" t="s">
        <v>1807</v>
      </c>
      <c r="D3361" t="s">
        <v>366</v>
      </c>
      <c r="E3361">
        <v>510138</v>
      </c>
      <c r="H3361" t="s">
        <v>2366</v>
      </c>
      <c r="K3361" s="37">
        <v>289171.71999999997</v>
      </c>
      <c r="M3361" s="37">
        <v>143697.17000000001</v>
      </c>
      <c r="O3361" s="37">
        <v>145474.54999999999</v>
      </c>
      <c r="Q3361">
        <v>101.2</v>
      </c>
    </row>
    <row r="3362" spans="3:17" x14ac:dyDescent="0.3">
      <c r="C3362" t="s">
        <v>1807</v>
      </c>
      <c r="D3362" t="s">
        <v>366</v>
      </c>
      <c r="E3362">
        <v>510139</v>
      </c>
      <c r="H3362" t="s">
        <v>2367</v>
      </c>
      <c r="K3362" s="37">
        <v>13516.12</v>
      </c>
      <c r="M3362" s="37">
        <v>13516.12</v>
      </c>
      <c r="O3362">
        <v>0</v>
      </c>
    </row>
    <row r="3363" spans="3:17" x14ac:dyDescent="0.3">
      <c r="C3363" t="s">
        <v>1807</v>
      </c>
      <c r="D3363" t="s">
        <v>366</v>
      </c>
      <c r="E3363">
        <v>510140</v>
      </c>
      <c r="H3363" t="s">
        <v>2368</v>
      </c>
      <c r="K3363">
        <v>0</v>
      </c>
      <c r="M3363">
        <v>0</v>
      </c>
      <c r="O3363">
        <v>0</v>
      </c>
    </row>
    <row r="3364" spans="3:17" x14ac:dyDescent="0.3">
      <c r="C3364" t="s">
        <v>1807</v>
      </c>
      <c r="D3364" t="s">
        <v>366</v>
      </c>
      <c r="E3364">
        <v>510141</v>
      </c>
      <c r="H3364" t="s">
        <v>1609</v>
      </c>
      <c r="K3364">
        <v>492.3</v>
      </c>
      <c r="M3364">
        <v>398.42</v>
      </c>
      <c r="O3364">
        <v>93.88</v>
      </c>
      <c r="Q3364">
        <v>23.6</v>
      </c>
    </row>
    <row r="3365" spans="3:17" x14ac:dyDescent="0.3">
      <c r="C3365" t="s">
        <v>1807</v>
      </c>
      <c r="D3365" t="s">
        <v>366</v>
      </c>
      <c r="E3365">
        <v>510144</v>
      </c>
      <c r="H3365" t="s">
        <v>2369</v>
      </c>
      <c r="K3365">
        <v>0</v>
      </c>
      <c r="M3365">
        <v>0</v>
      </c>
      <c r="O3365">
        <v>0</v>
      </c>
    </row>
    <row r="3366" spans="3:17" x14ac:dyDescent="0.3">
      <c r="C3366" t="s">
        <v>1807</v>
      </c>
      <c r="D3366" t="s">
        <v>366</v>
      </c>
      <c r="E3366">
        <v>510145</v>
      </c>
      <c r="H3366" t="s">
        <v>2370</v>
      </c>
      <c r="K3366" s="37">
        <v>2996.22</v>
      </c>
      <c r="M3366" s="37">
        <v>2996.22</v>
      </c>
      <c r="O3366">
        <v>0</v>
      </c>
    </row>
    <row r="3367" spans="3:17" x14ac:dyDescent="0.3">
      <c r="C3367" t="s">
        <v>1807</v>
      </c>
      <c r="D3367" t="s">
        <v>366</v>
      </c>
      <c r="E3367">
        <v>510146</v>
      </c>
      <c r="H3367" t="s">
        <v>2371</v>
      </c>
      <c r="K3367" s="37">
        <v>656916</v>
      </c>
      <c r="M3367" s="37">
        <v>656916</v>
      </c>
      <c r="O3367">
        <v>0</v>
      </c>
    </row>
    <row r="3368" spans="3:17" x14ac:dyDescent="0.3">
      <c r="C3368" t="s">
        <v>1807</v>
      </c>
      <c r="D3368" t="s">
        <v>366</v>
      </c>
      <c r="E3368">
        <v>510147</v>
      </c>
      <c r="H3368" t="s">
        <v>2372</v>
      </c>
      <c r="K3368" s="37">
        <v>21167.599999999999</v>
      </c>
      <c r="M3368" s="37">
        <v>21167.599999999999</v>
      </c>
      <c r="O3368">
        <v>0</v>
      </c>
    </row>
    <row r="3369" spans="3:17" x14ac:dyDescent="0.3">
      <c r="C3369" t="s">
        <v>1807</v>
      </c>
      <c r="D3369" t="s">
        <v>366</v>
      </c>
      <c r="E3369">
        <v>510148</v>
      </c>
      <c r="H3369" t="s">
        <v>1608</v>
      </c>
      <c r="K3369" s="37">
        <v>334800</v>
      </c>
      <c r="M3369" s="37">
        <v>278400</v>
      </c>
      <c r="O3369" s="37">
        <v>56400</v>
      </c>
      <c r="Q3369">
        <v>20.3</v>
      </c>
    </row>
    <row r="3370" spans="3:17" x14ac:dyDescent="0.3">
      <c r="C3370" t="s">
        <v>1807</v>
      </c>
      <c r="D3370" t="s">
        <v>366</v>
      </c>
      <c r="E3370">
        <v>510149</v>
      </c>
      <c r="H3370" t="s">
        <v>1783</v>
      </c>
      <c r="K3370" s="37">
        <v>31124</v>
      </c>
      <c r="M3370" s="37">
        <v>31124</v>
      </c>
      <c r="O3370">
        <v>0</v>
      </c>
    </row>
    <row r="3371" spans="3:17" x14ac:dyDescent="0.3">
      <c r="C3371" t="s">
        <v>1807</v>
      </c>
      <c r="D3371" t="s">
        <v>366</v>
      </c>
      <c r="E3371">
        <v>510151</v>
      </c>
      <c r="H3371" t="s">
        <v>2373</v>
      </c>
      <c r="K3371" s="37">
        <v>20202.900000000001</v>
      </c>
      <c r="M3371" s="37">
        <v>16802.8</v>
      </c>
      <c r="O3371" s="37">
        <v>3400.1</v>
      </c>
      <c r="Q3371">
        <v>20.2</v>
      </c>
    </row>
    <row r="3372" spans="3:17" x14ac:dyDescent="0.3">
      <c r="C3372" t="s">
        <v>1807</v>
      </c>
      <c r="D3372" t="s">
        <v>366</v>
      </c>
      <c r="E3372">
        <v>510152</v>
      </c>
      <c r="H3372" t="s">
        <v>2374</v>
      </c>
      <c r="K3372">
        <v>0</v>
      </c>
      <c r="M3372">
        <v>0</v>
      </c>
      <c r="O3372">
        <v>0</v>
      </c>
    </row>
    <row r="3373" spans="3:17" x14ac:dyDescent="0.3">
      <c r="C3373" t="s">
        <v>1807</v>
      </c>
      <c r="D3373" t="s">
        <v>366</v>
      </c>
      <c r="E3373">
        <v>510153</v>
      </c>
      <c r="H3373" t="s">
        <v>2375</v>
      </c>
      <c r="K3373" s="37">
        <v>88480</v>
      </c>
      <c r="M3373" s="37">
        <v>87800</v>
      </c>
      <c r="O3373">
        <v>680</v>
      </c>
      <c r="Q3373">
        <v>0.8</v>
      </c>
    </row>
    <row r="3374" spans="3:17" x14ac:dyDescent="0.3">
      <c r="C3374" t="s">
        <v>1807</v>
      </c>
      <c r="D3374" t="s">
        <v>366</v>
      </c>
      <c r="E3374">
        <v>510154</v>
      </c>
      <c r="H3374" t="s">
        <v>2376</v>
      </c>
      <c r="K3374" s="37">
        <v>18452</v>
      </c>
      <c r="M3374" s="37">
        <v>17452</v>
      </c>
      <c r="O3374" s="37">
        <v>1000</v>
      </c>
      <c r="Q3374">
        <v>5.7</v>
      </c>
    </row>
    <row r="3375" spans="3:17" x14ac:dyDescent="0.3">
      <c r="C3375" t="s">
        <v>1807</v>
      </c>
      <c r="D3375" t="s">
        <v>366</v>
      </c>
      <c r="E3375">
        <v>510216</v>
      </c>
      <c r="H3375" t="s">
        <v>2377</v>
      </c>
      <c r="K3375" s="37">
        <v>1500</v>
      </c>
      <c r="M3375" s="37">
        <v>1500</v>
      </c>
      <c r="O3375">
        <v>0</v>
      </c>
    </row>
    <row r="3376" spans="3:17" x14ac:dyDescent="0.3">
      <c r="C3376" t="s">
        <v>1807</v>
      </c>
      <c r="D3376" t="s">
        <v>366</v>
      </c>
      <c r="E3376">
        <v>510220</v>
      </c>
      <c r="H3376" t="s">
        <v>2378</v>
      </c>
      <c r="K3376" s="37">
        <v>36704.5</v>
      </c>
      <c r="M3376" s="37">
        <v>27243</v>
      </c>
      <c r="O3376" s="37">
        <v>9461.5</v>
      </c>
      <c r="Q3376">
        <v>34.700000000000003</v>
      </c>
    </row>
    <row r="3377" spans="3:18" x14ac:dyDescent="0.3">
      <c r="C3377" t="s">
        <v>1807</v>
      </c>
      <c r="D3377" t="s">
        <v>366</v>
      </c>
      <c r="E3377">
        <v>510221</v>
      </c>
      <c r="H3377" t="s">
        <v>2379</v>
      </c>
      <c r="K3377" s="37">
        <v>26660.45</v>
      </c>
      <c r="M3377" s="37">
        <v>23480.9</v>
      </c>
      <c r="O3377" s="37">
        <v>3179.55</v>
      </c>
      <c r="Q3377">
        <v>13.5</v>
      </c>
    </row>
    <row r="3378" spans="3:18" x14ac:dyDescent="0.3">
      <c r="E3378" t="s">
        <v>1578</v>
      </c>
      <c r="K3378" s="37">
        <v>29913489.300000001</v>
      </c>
      <c r="M3378" s="37">
        <v>24866165.32</v>
      </c>
      <c r="O3378" s="37">
        <v>5047323.9800000004</v>
      </c>
      <c r="Q3378">
        <v>20.3</v>
      </c>
      <c r="R3378" t="s">
        <v>438</v>
      </c>
    </row>
    <row r="3379" spans="3:18" x14ac:dyDescent="0.3">
      <c r="C3379" t="s">
        <v>1807</v>
      </c>
      <c r="D3379" t="s">
        <v>366</v>
      </c>
      <c r="E3379">
        <v>510106</v>
      </c>
      <c r="H3379" t="s">
        <v>1611</v>
      </c>
      <c r="K3379" s="37">
        <v>680000</v>
      </c>
      <c r="M3379" s="37">
        <v>561000</v>
      </c>
      <c r="O3379" s="37">
        <v>119000</v>
      </c>
      <c r="Q3379">
        <v>21.2</v>
      </c>
    </row>
    <row r="3380" spans="3:18" x14ac:dyDescent="0.3">
      <c r="C3380" t="s">
        <v>1807</v>
      </c>
      <c r="D3380" t="s">
        <v>366</v>
      </c>
      <c r="E3380">
        <v>510117</v>
      </c>
      <c r="H3380" t="s">
        <v>1612</v>
      </c>
      <c r="K3380" s="37">
        <v>27519.9</v>
      </c>
      <c r="M3380" s="37">
        <v>25272.45</v>
      </c>
      <c r="O3380" s="37">
        <v>2247.4499999999998</v>
      </c>
      <c r="Q3380">
        <v>8.9</v>
      </c>
    </row>
    <row r="3381" spans="3:18" x14ac:dyDescent="0.3">
      <c r="C3381" t="s">
        <v>1807</v>
      </c>
      <c r="D3381" t="s">
        <v>366</v>
      </c>
      <c r="E3381">
        <v>510150</v>
      </c>
      <c r="H3381" t="s">
        <v>2380</v>
      </c>
      <c r="K3381" s="37">
        <v>18000</v>
      </c>
      <c r="M3381" s="37">
        <v>15000</v>
      </c>
      <c r="O3381" s="37">
        <v>3000</v>
      </c>
      <c r="Q3381">
        <v>20</v>
      </c>
    </row>
    <row r="3382" spans="3:18" x14ac:dyDescent="0.3">
      <c r="C3382" t="s">
        <v>1807</v>
      </c>
      <c r="D3382" t="s">
        <v>366</v>
      </c>
      <c r="E3382">
        <v>510155</v>
      </c>
      <c r="H3382" t="s">
        <v>2381</v>
      </c>
      <c r="K3382" s="37">
        <v>138214.29999999999</v>
      </c>
      <c r="M3382" s="37">
        <v>108214.3</v>
      </c>
      <c r="O3382" s="37">
        <v>30000</v>
      </c>
      <c r="Q3382">
        <v>27.7</v>
      </c>
    </row>
    <row r="3383" spans="3:18" x14ac:dyDescent="0.3">
      <c r="C3383" t="s">
        <v>1807</v>
      </c>
      <c r="D3383" t="s">
        <v>366</v>
      </c>
      <c r="E3383">
        <v>510200</v>
      </c>
      <c r="H3383" t="s">
        <v>1613</v>
      </c>
      <c r="K3383" s="37">
        <v>55437.71</v>
      </c>
      <c r="M3383" s="37">
        <v>48596.32</v>
      </c>
      <c r="O3383" s="37">
        <v>6841.39</v>
      </c>
      <c r="Q3383">
        <v>14.1</v>
      </c>
    </row>
    <row r="3384" spans="3:18" x14ac:dyDescent="0.3">
      <c r="C3384" t="s">
        <v>1807</v>
      </c>
      <c r="D3384" t="s">
        <v>366</v>
      </c>
      <c r="E3384">
        <v>510201</v>
      </c>
      <c r="H3384" t="s">
        <v>1614</v>
      </c>
      <c r="K3384">
        <v>0</v>
      </c>
      <c r="M3384">
        <v>0</v>
      </c>
      <c r="O3384">
        <v>0</v>
      </c>
    </row>
    <row r="3385" spans="3:18" x14ac:dyDescent="0.3">
      <c r="C3385" t="s">
        <v>1807</v>
      </c>
      <c r="D3385" t="s">
        <v>366</v>
      </c>
      <c r="E3385">
        <v>510202</v>
      </c>
      <c r="H3385" t="s">
        <v>1615</v>
      </c>
      <c r="K3385">
        <v>0</v>
      </c>
      <c r="M3385">
        <v>0</v>
      </c>
      <c r="O3385">
        <v>0</v>
      </c>
    </row>
    <row r="3386" spans="3:18" x14ac:dyDescent="0.3">
      <c r="C3386" t="s">
        <v>1807</v>
      </c>
      <c r="D3386" t="s">
        <v>366</v>
      </c>
      <c r="E3386">
        <v>510203</v>
      </c>
      <c r="H3386" t="s">
        <v>1616</v>
      </c>
      <c r="K3386">
        <v>0</v>
      </c>
      <c r="M3386">
        <v>0</v>
      </c>
      <c r="O3386">
        <v>0</v>
      </c>
    </row>
    <row r="3387" spans="3:18" x14ac:dyDescent="0.3">
      <c r="C3387" t="s">
        <v>1807</v>
      </c>
      <c r="D3387" t="s">
        <v>366</v>
      </c>
      <c r="E3387">
        <v>510204</v>
      </c>
      <c r="H3387" t="s">
        <v>1617</v>
      </c>
      <c r="K3387" s="37">
        <v>45059.6</v>
      </c>
      <c r="M3387" s="37">
        <v>34223.35</v>
      </c>
      <c r="O3387" s="37">
        <v>10836.25</v>
      </c>
      <c r="Q3387">
        <v>31.7</v>
      </c>
    </row>
    <row r="3388" spans="3:18" x14ac:dyDescent="0.3">
      <c r="C3388" t="s">
        <v>1807</v>
      </c>
      <c r="D3388" t="s">
        <v>366</v>
      </c>
      <c r="E3388">
        <v>510205</v>
      </c>
      <c r="H3388" t="s">
        <v>1618</v>
      </c>
      <c r="K3388">
        <v>0</v>
      </c>
      <c r="M3388">
        <v>0</v>
      </c>
      <c r="O3388">
        <v>0</v>
      </c>
    </row>
    <row r="3389" spans="3:18" x14ac:dyDescent="0.3">
      <c r="C3389" t="s">
        <v>1807</v>
      </c>
      <c r="D3389" t="s">
        <v>366</v>
      </c>
      <c r="E3389">
        <v>510206</v>
      </c>
      <c r="H3389" t="s">
        <v>1619</v>
      </c>
      <c r="K3389">
        <v>-632</v>
      </c>
      <c r="M3389">
        <v>-632</v>
      </c>
      <c r="O3389">
        <v>0</v>
      </c>
    </row>
    <row r="3390" spans="3:18" x14ac:dyDescent="0.3">
      <c r="C3390" t="s">
        <v>1807</v>
      </c>
      <c r="D3390" t="s">
        <v>366</v>
      </c>
      <c r="E3390">
        <v>510207</v>
      </c>
      <c r="H3390" t="s">
        <v>1620</v>
      </c>
      <c r="K3390" s="37">
        <v>9110.2199999999993</v>
      </c>
      <c r="M3390" s="37">
        <v>4495.3900000000003</v>
      </c>
      <c r="O3390" s="37">
        <v>4614.83</v>
      </c>
      <c r="Q3390">
        <v>102.7</v>
      </c>
    </row>
    <row r="3391" spans="3:18" x14ac:dyDescent="0.3">
      <c r="C3391" t="s">
        <v>1807</v>
      </c>
      <c r="D3391" t="s">
        <v>366</v>
      </c>
      <c r="E3391">
        <v>510208</v>
      </c>
      <c r="H3391" t="s">
        <v>2382</v>
      </c>
      <c r="K3391" s="37">
        <v>32500</v>
      </c>
      <c r="M3391" s="37">
        <v>32500</v>
      </c>
      <c r="O3391">
        <v>0</v>
      </c>
    </row>
    <row r="3392" spans="3:18" x14ac:dyDescent="0.3">
      <c r="C3392" t="s">
        <v>1807</v>
      </c>
      <c r="D3392" t="s">
        <v>366</v>
      </c>
      <c r="E3392">
        <v>510209</v>
      </c>
      <c r="H3392" t="s">
        <v>2383</v>
      </c>
      <c r="K3392" s="37">
        <v>41507.5</v>
      </c>
      <c r="M3392" s="37">
        <v>1489</v>
      </c>
      <c r="O3392" s="37">
        <v>40018.5</v>
      </c>
      <c r="Q3392">
        <v>2687.6</v>
      </c>
    </row>
    <row r="3393" spans="3:17" x14ac:dyDescent="0.3">
      <c r="C3393" t="s">
        <v>1807</v>
      </c>
      <c r="D3393" t="s">
        <v>366</v>
      </c>
      <c r="E3393">
        <v>510210</v>
      </c>
      <c r="H3393" t="s">
        <v>2384</v>
      </c>
      <c r="K3393" s="37">
        <v>37832</v>
      </c>
      <c r="M3393" s="37">
        <v>13029</v>
      </c>
      <c r="O3393" s="37">
        <v>24803</v>
      </c>
      <c r="Q3393">
        <v>190.4</v>
      </c>
    </row>
    <row r="3394" spans="3:17" x14ac:dyDescent="0.3">
      <c r="C3394" t="s">
        <v>1807</v>
      </c>
      <c r="D3394" t="s">
        <v>366</v>
      </c>
      <c r="E3394">
        <v>510211</v>
      </c>
      <c r="H3394" t="s">
        <v>2385</v>
      </c>
      <c r="K3394">
        <v>0</v>
      </c>
      <c r="M3394">
        <v>0</v>
      </c>
      <c r="O3394">
        <v>0</v>
      </c>
    </row>
    <row r="3395" spans="3:17" x14ac:dyDescent="0.3">
      <c r="C3395" t="s">
        <v>1807</v>
      </c>
      <c r="D3395" t="s">
        <v>366</v>
      </c>
      <c r="E3395">
        <v>510213</v>
      </c>
      <c r="H3395" t="s">
        <v>2386</v>
      </c>
      <c r="K3395" s="37">
        <v>1310.8</v>
      </c>
      <c r="M3395" s="37">
        <v>1310.8</v>
      </c>
      <c r="O3395">
        <v>0</v>
      </c>
    </row>
    <row r="3396" spans="3:17" x14ac:dyDescent="0.3">
      <c r="C3396" t="s">
        <v>1807</v>
      </c>
      <c r="D3396" t="s">
        <v>366</v>
      </c>
      <c r="E3396">
        <v>510214</v>
      </c>
      <c r="H3396" t="s">
        <v>2387</v>
      </c>
      <c r="K3396" s="37">
        <v>47348.29</v>
      </c>
      <c r="M3396" s="37">
        <v>33777.81</v>
      </c>
      <c r="O3396" s="37">
        <v>13570.48</v>
      </c>
      <c r="Q3396">
        <v>40.200000000000003</v>
      </c>
    </row>
    <row r="3397" spans="3:17" x14ac:dyDescent="0.3">
      <c r="C3397" t="s">
        <v>1807</v>
      </c>
      <c r="D3397" t="s">
        <v>366</v>
      </c>
      <c r="E3397">
        <v>510215</v>
      </c>
      <c r="H3397" t="s">
        <v>2388</v>
      </c>
      <c r="K3397" s="37">
        <v>4880.75</v>
      </c>
      <c r="M3397" s="37">
        <v>4085.75</v>
      </c>
      <c r="O3397">
        <v>795</v>
      </c>
      <c r="Q3397">
        <v>19.5</v>
      </c>
    </row>
    <row r="3398" spans="3:17" x14ac:dyDescent="0.3">
      <c r="C3398" t="s">
        <v>1807</v>
      </c>
      <c r="D3398" t="s">
        <v>366</v>
      </c>
      <c r="E3398">
        <v>510218</v>
      </c>
      <c r="H3398" t="s">
        <v>2389</v>
      </c>
      <c r="K3398">
        <v>449.63</v>
      </c>
      <c r="M3398">
        <v>151.49</v>
      </c>
      <c r="O3398">
        <v>298.14</v>
      </c>
      <c r="Q3398">
        <v>196.8</v>
      </c>
    </row>
    <row r="3399" spans="3:17" x14ac:dyDescent="0.3">
      <c r="C3399" t="s">
        <v>1807</v>
      </c>
      <c r="D3399" t="s">
        <v>366</v>
      </c>
      <c r="E3399">
        <v>510219</v>
      </c>
      <c r="H3399" t="s">
        <v>2390</v>
      </c>
      <c r="K3399" s="37">
        <v>15321.6</v>
      </c>
      <c r="M3399" s="37">
        <v>13071.2</v>
      </c>
      <c r="O3399" s="37">
        <v>2250.4</v>
      </c>
      <c r="Q3399">
        <v>17.2</v>
      </c>
    </row>
    <row r="3400" spans="3:17" x14ac:dyDescent="0.3">
      <c r="C3400" t="s">
        <v>1807</v>
      </c>
      <c r="D3400" t="s">
        <v>366</v>
      </c>
      <c r="E3400">
        <v>510300</v>
      </c>
      <c r="H3400" t="s">
        <v>1621</v>
      </c>
      <c r="K3400" s="37">
        <v>24925.200000000001</v>
      </c>
      <c r="M3400" s="37">
        <v>24366</v>
      </c>
      <c r="O3400">
        <v>559.20000000000005</v>
      </c>
      <c r="Q3400">
        <v>2.2999999999999998</v>
      </c>
    </row>
    <row r="3401" spans="3:17" x14ac:dyDescent="0.3">
      <c r="C3401" t="s">
        <v>1807</v>
      </c>
      <c r="D3401" t="s">
        <v>366</v>
      </c>
      <c r="E3401">
        <v>510301</v>
      </c>
      <c r="H3401" t="s">
        <v>1622</v>
      </c>
      <c r="K3401">
        <v>0</v>
      </c>
      <c r="M3401">
        <v>0</v>
      </c>
      <c r="O3401">
        <v>0</v>
      </c>
    </row>
    <row r="3402" spans="3:17" x14ac:dyDescent="0.3">
      <c r="C3402" t="s">
        <v>1807</v>
      </c>
      <c r="D3402" t="s">
        <v>366</v>
      </c>
      <c r="E3402">
        <v>510400</v>
      </c>
      <c r="H3402" t="s">
        <v>1623</v>
      </c>
      <c r="K3402">
        <v>0</v>
      </c>
      <c r="M3402">
        <v>0</v>
      </c>
      <c r="O3402">
        <v>0</v>
      </c>
    </row>
    <row r="3403" spans="3:17" x14ac:dyDescent="0.3">
      <c r="C3403" t="s">
        <v>1807</v>
      </c>
      <c r="D3403" t="s">
        <v>366</v>
      </c>
      <c r="E3403">
        <v>510401</v>
      </c>
      <c r="H3403" t="s">
        <v>1624</v>
      </c>
      <c r="K3403" s="37">
        <v>49191.72</v>
      </c>
      <c r="M3403" s="37">
        <v>46460.25</v>
      </c>
      <c r="O3403" s="37">
        <v>2731.47</v>
      </c>
      <c r="Q3403">
        <v>5.9</v>
      </c>
    </row>
    <row r="3404" spans="3:17" x14ac:dyDescent="0.3">
      <c r="C3404" t="s">
        <v>1807</v>
      </c>
      <c r="D3404" t="s">
        <v>366</v>
      </c>
      <c r="E3404">
        <v>510402</v>
      </c>
      <c r="H3404" t="s">
        <v>1625</v>
      </c>
      <c r="K3404" s="37">
        <v>649928.67000000004</v>
      </c>
      <c r="M3404" s="37">
        <v>584272.06999999995</v>
      </c>
      <c r="O3404" s="37">
        <v>65656.600000000006</v>
      </c>
      <c r="Q3404">
        <v>11.2</v>
      </c>
    </row>
    <row r="3405" spans="3:17" x14ac:dyDescent="0.3">
      <c r="C3405" t="s">
        <v>1807</v>
      </c>
      <c r="D3405" t="s">
        <v>366</v>
      </c>
      <c r="E3405">
        <v>510403</v>
      </c>
      <c r="H3405" t="s">
        <v>1626</v>
      </c>
      <c r="K3405" s="37">
        <v>75829.539999999994</v>
      </c>
      <c r="M3405" s="37">
        <v>67331.429999999993</v>
      </c>
      <c r="O3405" s="37">
        <v>8498.11</v>
      </c>
      <c r="Q3405">
        <v>12.6</v>
      </c>
    </row>
    <row r="3406" spans="3:17" x14ac:dyDescent="0.3">
      <c r="C3406" t="s">
        <v>1807</v>
      </c>
      <c r="D3406" t="s">
        <v>366</v>
      </c>
      <c r="E3406">
        <v>510404</v>
      </c>
      <c r="H3406" t="s">
        <v>1627</v>
      </c>
      <c r="K3406" s="37">
        <v>31000.01</v>
      </c>
      <c r="M3406" s="37">
        <v>25833.34</v>
      </c>
      <c r="O3406" s="37">
        <v>5166.67</v>
      </c>
      <c r="Q3406">
        <v>20</v>
      </c>
    </row>
    <row r="3407" spans="3:17" x14ac:dyDescent="0.3">
      <c r="C3407" t="s">
        <v>1807</v>
      </c>
      <c r="D3407" t="s">
        <v>366</v>
      </c>
      <c r="E3407">
        <v>510405</v>
      </c>
      <c r="H3407" t="s">
        <v>1628</v>
      </c>
      <c r="K3407" s="37">
        <v>9242.4500000000007</v>
      </c>
      <c r="M3407" s="37">
        <v>8201.81</v>
      </c>
      <c r="O3407" s="37">
        <v>1040.6400000000001</v>
      </c>
      <c r="Q3407">
        <v>12.7</v>
      </c>
    </row>
    <row r="3408" spans="3:17" x14ac:dyDescent="0.3">
      <c r="C3408" t="s">
        <v>1807</v>
      </c>
      <c r="D3408" t="s">
        <v>366</v>
      </c>
      <c r="E3408">
        <v>510406</v>
      </c>
      <c r="H3408" t="s">
        <v>1629</v>
      </c>
      <c r="K3408">
        <v>0</v>
      </c>
      <c r="M3408">
        <v>0</v>
      </c>
      <c r="O3408">
        <v>0</v>
      </c>
    </row>
    <row r="3409" spans="3:17" x14ac:dyDescent="0.3">
      <c r="C3409" t="s">
        <v>1807</v>
      </c>
      <c r="D3409" t="s">
        <v>366</v>
      </c>
      <c r="E3409">
        <v>510407</v>
      </c>
      <c r="H3409" t="s">
        <v>1674</v>
      </c>
      <c r="K3409" s="37">
        <v>6713.13</v>
      </c>
      <c r="M3409" s="37">
        <v>5138.51</v>
      </c>
      <c r="O3409" s="37">
        <v>1574.62</v>
      </c>
      <c r="Q3409">
        <v>30.6</v>
      </c>
    </row>
    <row r="3410" spans="3:17" x14ac:dyDescent="0.3">
      <c r="C3410" t="s">
        <v>1807</v>
      </c>
      <c r="D3410" t="s">
        <v>366</v>
      </c>
      <c r="E3410">
        <v>510408</v>
      </c>
      <c r="H3410" t="s">
        <v>2391</v>
      </c>
      <c r="K3410">
        <v>0</v>
      </c>
      <c r="M3410">
        <v>0</v>
      </c>
      <c r="O3410">
        <v>0</v>
      </c>
    </row>
    <row r="3411" spans="3:17" x14ac:dyDescent="0.3">
      <c r="C3411" t="s">
        <v>1807</v>
      </c>
      <c r="D3411" t="s">
        <v>366</v>
      </c>
      <c r="E3411">
        <v>510500</v>
      </c>
      <c r="H3411" t="s">
        <v>1630</v>
      </c>
      <c r="K3411" s="37">
        <v>115778.92</v>
      </c>
      <c r="M3411" s="37">
        <v>101751.75</v>
      </c>
      <c r="O3411" s="37">
        <v>14027.17</v>
      </c>
      <c r="Q3411">
        <v>13.8</v>
      </c>
    </row>
    <row r="3412" spans="3:17" x14ac:dyDescent="0.3">
      <c r="C3412" t="s">
        <v>1807</v>
      </c>
      <c r="D3412" t="s">
        <v>366</v>
      </c>
      <c r="E3412">
        <v>510501</v>
      </c>
      <c r="H3412" t="s">
        <v>1631</v>
      </c>
      <c r="K3412">
        <v>0</v>
      </c>
      <c r="M3412">
        <v>0</v>
      </c>
      <c r="O3412">
        <v>0</v>
      </c>
    </row>
    <row r="3413" spans="3:17" x14ac:dyDescent="0.3">
      <c r="C3413" t="s">
        <v>1807</v>
      </c>
      <c r="D3413" t="s">
        <v>366</v>
      </c>
      <c r="E3413">
        <v>510502</v>
      </c>
      <c r="H3413" t="s">
        <v>1632</v>
      </c>
      <c r="K3413" s="37">
        <v>407346.44</v>
      </c>
      <c r="M3413" s="37">
        <v>327625.06</v>
      </c>
      <c r="O3413" s="37">
        <v>79721.38</v>
      </c>
      <c r="Q3413">
        <v>24.3</v>
      </c>
    </row>
    <row r="3414" spans="3:17" x14ac:dyDescent="0.3">
      <c r="C3414" t="s">
        <v>1807</v>
      </c>
      <c r="D3414" t="s">
        <v>366</v>
      </c>
      <c r="E3414">
        <v>510503</v>
      </c>
      <c r="H3414" t="s">
        <v>1633</v>
      </c>
      <c r="K3414">
        <v>0</v>
      </c>
      <c r="M3414">
        <v>0</v>
      </c>
      <c r="O3414">
        <v>0</v>
      </c>
    </row>
    <row r="3415" spans="3:17" x14ac:dyDescent="0.3">
      <c r="C3415" t="s">
        <v>1807</v>
      </c>
      <c r="D3415" t="s">
        <v>366</v>
      </c>
      <c r="E3415">
        <v>510504</v>
      </c>
      <c r="H3415" t="s">
        <v>1634</v>
      </c>
      <c r="K3415">
        <v>0</v>
      </c>
      <c r="M3415">
        <v>0</v>
      </c>
      <c r="O3415">
        <v>0</v>
      </c>
    </row>
    <row r="3416" spans="3:17" x14ac:dyDescent="0.3">
      <c r="C3416" t="s">
        <v>1807</v>
      </c>
      <c r="D3416" t="s">
        <v>366</v>
      </c>
      <c r="E3416">
        <v>510505</v>
      </c>
      <c r="H3416" t="s">
        <v>1635</v>
      </c>
      <c r="K3416" s="37">
        <v>525896.46</v>
      </c>
      <c r="M3416" s="37">
        <v>504764.38</v>
      </c>
      <c r="O3416" s="37">
        <v>21132.080000000002</v>
      </c>
      <c r="Q3416">
        <v>4.2</v>
      </c>
    </row>
    <row r="3417" spans="3:17" x14ac:dyDescent="0.3">
      <c r="C3417" t="s">
        <v>1807</v>
      </c>
      <c r="D3417" t="s">
        <v>366</v>
      </c>
      <c r="E3417">
        <v>510506</v>
      </c>
      <c r="H3417" t="s">
        <v>1636</v>
      </c>
      <c r="K3417">
        <v>0</v>
      </c>
      <c r="M3417">
        <v>0</v>
      </c>
      <c r="O3417">
        <v>0</v>
      </c>
    </row>
    <row r="3418" spans="3:17" x14ac:dyDescent="0.3">
      <c r="C3418" t="s">
        <v>1807</v>
      </c>
      <c r="D3418" t="s">
        <v>366</v>
      </c>
      <c r="E3418">
        <v>510507</v>
      </c>
      <c r="H3418" t="s">
        <v>1675</v>
      </c>
      <c r="K3418" s="37">
        <v>97983.15</v>
      </c>
      <c r="M3418" s="37">
        <v>97983.15</v>
      </c>
      <c r="O3418">
        <v>0</v>
      </c>
    </row>
    <row r="3419" spans="3:17" x14ac:dyDescent="0.3">
      <c r="C3419" t="s">
        <v>1807</v>
      </c>
      <c r="D3419" t="s">
        <v>366</v>
      </c>
      <c r="E3419">
        <v>510508</v>
      </c>
      <c r="H3419" t="s">
        <v>2392</v>
      </c>
      <c r="K3419" s="37">
        <v>110039.99</v>
      </c>
      <c r="M3419" s="37">
        <v>91699.99</v>
      </c>
      <c r="O3419" s="37">
        <v>18340</v>
      </c>
      <c r="Q3419">
        <v>20</v>
      </c>
    </row>
    <row r="3420" spans="3:17" x14ac:dyDescent="0.3">
      <c r="C3420" t="s">
        <v>1807</v>
      </c>
      <c r="D3420" t="s">
        <v>366</v>
      </c>
      <c r="E3420">
        <v>510600</v>
      </c>
      <c r="H3420" t="s">
        <v>1637</v>
      </c>
      <c r="K3420" s="37">
        <v>563014.36</v>
      </c>
      <c r="M3420" s="37">
        <v>334794.36</v>
      </c>
      <c r="O3420" s="37">
        <v>228220</v>
      </c>
      <c r="Q3420">
        <v>68.2</v>
      </c>
    </row>
    <row r="3421" spans="3:17" x14ac:dyDescent="0.3">
      <c r="C3421" t="s">
        <v>1807</v>
      </c>
      <c r="D3421" t="s">
        <v>366</v>
      </c>
      <c r="E3421">
        <v>510601</v>
      </c>
      <c r="H3421" t="s">
        <v>1638</v>
      </c>
      <c r="K3421" s="37">
        <v>343160.02</v>
      </c>
      <c r="M3421" s="37">
        <v>285833.34999999998</v>
      </c>
      <c r="O3421" s="37">
        <v>57326.67</v>
      </c>
      <c r="Q3421">
        <v>20.100000000000001</v>
      </c>
    </row>
    <row r="3422" spans="3:17" x14ac:dyDescent="0.3">
      <c r="C3422" t="s">
        <v>1807</v>
      </c>
      <c r="D3422" t="s">
        <v>366</v>
      </c>
      <c r="E3422">
        <v>510602</v>
      </c>
      <c r="H3422" t="s">
        <v>1639</v>
      </c>
      <c r="K3422">
        <v>0</v>
      </c>
      <c r="M3422">
        <v>0</v>
      </c>
      <c r="O3422">
        <v>0</v>
      </c>
    </row>
    <row r="3423" spans="3:17" x14ac:dyDescent="0.3">
      <c r="C3423" t="s">
        <v>1807</v>
      </c>
      <c r="D3423" t="s">
        <v>366</v>
      </c>
      <c r="E3423">
        <v>510603</v>
      </c>
      <c r="H3423" t="s">
        <v>1640</v>
      </c>
      <c r="K3423">
        <v>0</v>
      </c>
      <c r="M3423">
        <v>0</v>
      </c>
      <c r="O3423">
        <v>0</v>
      </c>
    </row>
    <row r="3424" spans="3:17" x14ac:dyDescent="0.3">
      <c r="C3424" t="s">
        <v>1807</v>
      </c>
      <c r="D3424" t="s">
        <v>366</v>
      </c>
      <c r="E3424">
        <v>510604</v>
      </c>
      <c r="H3424" t="s">
        <v>1641</v>
      </c>
      <c r="K3424" s="37">
        <v>646678.84</v>
      </c>
      <c r="M3424" s="37">
        <v>645471.82999999996</v>
      </c>
      <c r="O3424" s="37">
        <v>1207.01</v>
      </c>
      <c r="Q3424">
        <v>0.2</v>
      </c>
    </row>
    <row r="3425" spans="3:17" x14ac:dyDescent="0.3">
      <c r="C3425" t="s">
        <v>1807</v>
      </c>
      <c r="D3425" t="s">
        <v>366</v>
      </c>
      <c r="E3425">
        <v>510605</v>
      </c>
      <c r="H3425" t="s">
        <v>1642</v>
      </c>
      <c r="K3425" s="37">
        <v>95917.7</v>
      </c>
      <c r="M3425" s="37">
        <v>82189.460000000006</v>
      </c>
      <c r="O3425" s="37">
        <v>13728.24</v>
      </c>
      <c r="Q3425">
        <v>16.7</v>
      </c>
    </row>
    <row r="3426" spans="3:17" x14ac:dyDescent="0.3">
      <c r="C3426" t="s">
        <v>1807</v>
      </c>
      <c r="D3426" t="s">
        <v>366</v>
      </c>
      <c r="E3426">
        <v>510608</v>
      </c>
      <c r="H3426" t="s">
        <v>2393</v>
      </c>
      <c r="K3426">
        <v>0</v>
      </c>
      <c r="M3426">
        <v>0</v>
      </c>
      <c r="O3426">
        <v>0</v>
      </c>
    </row>
    <row r="3427" spans="3:17" x14ac:dyDescent="0.3">
      <c r="C3427" t="s">
        <v>1807</v>
      </c>
      <c r="D3427" t="s">
        <v>366</v>
      </c>
      <c r="E3427">
        <v>510609</v>
      </c>
      <c r="H3427" t="s">
        <v>2394</v>
      </c>
      <c r="K3427" s="37">
        <v>749367.49</v>
      </c>
      <c r="M3427" s="37">
        <v>657482.69999999995</v>
      </c>
      <c r="O3427" s="37">
        <v>91884.79</v>
      </c>
      <c r="Q3427">
        <v>14</v>
      </c>
    </row>
    <row r="3428" spans="3:17" x14ac:dyDescent="0.3">
      <c r="C3428" t="s">
        <v>1807</v>
      </c>
      <c r="D3428" t="s">
        <v>366</v>
      </c>
      <c r="E3428">
        <v>510610</v>
      </c>
      <c r="H3428" t="s">
        <v>2395</v>
      </c>
      <c r="K3428" s="37">
        <v>17500.02</v>
      </c>
      <c r="M3428" s="37">
        <v>14583.35</v>
      </c>
      <c r="O3428" s="37">
        <v>2916.67</v>
      </c>
      <c r="Q3428">
        <v>20</v>
      </c>
    </row>
    <row r="3429" spans="3:17" x14ac:dyDescent="0.3">
      <c r="C3429" t="s">
        <v>1807</v>
      </c>
      <c r="D3429" t="s">
        <v>366</v>
      </c>
      <c r="E3429">
        <v>510700</v>
      </c>
      <c r="H3429" t="s">
        <v>1643</v>
      </c>
      <c r="K3429" s="37">
        <v>14700</v>
      </c>
      <c r="M3429" s="37">
        <v>12500</v>
      </c>
      <c r="O3429" s="37">
        <v>2200</v>
      </c>
      <c r="Q3429">
        <v>17.600000000000001</v>
      </c>
    </row>
    <row r="3430" spans="3:17" x14ac:dyDescent="0.3">
      <c r="C3430" t="s">
        <v>1807</v>
      </c>
      <c r="D3430" t="s">
        <v>366</v>
      </c>
      <c r="E3430">
        <v>510702</v>
      </c>
      <c r="H3430" t="s">
        <v>1644</v>
      </c>
      <c r="K3430" s="37">
        <v>14586.43</v>
      </c>
      <c r="M3430" s="37">
        <v>11978.97</v>
      </c>
      <c r="O3430" s="37">
        <v>2607.46</v>
      </c>
      <c r="Q3430">
        <v>21.8</v>
      </c>
    </row>
    <row r="3431" spans="3:17" x14ac:dyDescent="0.3">
      <c r="C3431" t="s">
        <v>1807</v>
      </c>
      <c r="D3431" t="s">
        <v>366</v>
      </c>
      <c r="E3431">
        <v>510703</v>
      </c>
      <c r="H3431" t="s">
        <v>1645</v>
      </c>
      <c r="K3431" s="37">
        <v>1064.3900000000001</v>
      </c>
      <c r="M3431">
        <v>876.84</v>
      </c>
      <c r="O3431">
        <v>187.55</v>
      </c>
      <c r="Q3431">
        <v>21.4</v>
      </c>
    </row>
    <row r="3432" spans="3:17" x14ac:dyDescent="0.3">
      <c r="C3432" t="s">
        <v>1807</v>
      </c>
      <c r="D3432" t="s">
        <v>366</v>
      </c>
      <c r="E3432">
        <v>510704</v>
      </c>
      <c r="H3432" t="s">
        <v>1646</v>
      </c>
      <c r="K3432" s="37">
        <v>2764.79</v>
      </c>
      <c r="M3432" s="37">
        <v>2295.79</v>
      </c>
      <c r="O3432">
        <v>469</v>
      </c>
      <c r="Q3432">
        <v>20.399999999999999</v>
      </c>
    </row>
    <row r="3433" spans="3:17" x14ac:dyDescent="0.3">
      <c r="C3433" t="s">
        <v>1807</v>
      </c>
      <c r="D3433" t="s">
        <v>366</v>
      </c>
      <c r="E3433">
        <v>510705</v>
      </c>
      <c r="H3433" t="s">
        <v>1647</v>
      </c>
      <c r="K3433" s="37">
        <v>18781.95</v>
      </c>
      <c r="M3433" s="37">
        <v>10065.1</v>
      </c>
      <c r="O3433" s="37">
        <v>8716.85</v>
      </c>
      <c r="Q3433">
        <v>86.6</v>
      </c>
    </row>
    <row r="3434" spans="3:17" x14ac:dyDescent="0.3">
      <c r="C3434" t="s">
        <v>1807</v>
      </c>
      <c r="D3434" t="s">
        <v>366</v>
      </c>
      <c r="E3434">
        <v>510800</v>
      </c>
      <c r="H3434" t="s">
        <v>1648</v>
      </c>
      <c r="K3434" s="37">
        <v>417866.99</v>
      </c>
      <c r="M3434" s="37">
        <v>288044.86</v>
      </c>
      <c r="O3434" s="37">
        <v>129822.13</v>
      </c>
      <c r="Q3434">
        <v>45.1</v>
      </c>
    </row>
    <row r="3435" spans="3:17" x14ac:dyDescent="0.3">
      <c r="C3435" t="s">
        <v>1807</v>
      </c>
      <c r="D3435" t="s">
        <v>366</v>
      </c>
      <c r="E3435">
        <v>510801</v>
      </c>
      <c r="H3435" t="s">
        <v>1649</v>
      </c>
      <c r="K3435" s="37">
        <v>4587423.2</v>
      </c>
      <c r="M3435" s="37">
        <v>4346252.05</v>
      </c>
      <c r="O3435" s="37">
        <v>241171.15</v>
      </c>
      <c r="Q3435">
        <v>5.5</v>
      </c>
    </row>
    <row r="3436" spans="3:17" x14ac:dyDescent="0.3">
      <c r="C3436" t="s">
        <v>1807</v>
      </c>
      <c r="D3436" t="s">
        <v>366</v>
      </c>
      <c r="E3436">
        <v>510802</v>
      </c>
      <c r="H3436" t="s">
        <v>1650</v>
      </c>
      <c r="K3436" s="37">
        <v>80972.399999999994</v>
      </c>
      <c r="M3436" s="37">
        <v>73322.399999999994</v>
      </c>
      <c r="O3436" s="37">
        <v>7650</v>
      </c>
      <c r="Q3436">
        <v>10.4</v>
      </c>
    </row>
    <row r="3437" spans="3:17" x14ac:dyDescent="0.3">
      <c r="C3437" t="s">
        <v>1807</v>
      </c>
      <c r="D3437" t="s">
        <v>366</v>
      </c>
      <c r="E3437">
        <v>510803</v>
      </c>
      <c r="H3437" t="s">
        <v>1651</v>
      </c>
      <c r="K3437" s="37">
        <v>509569.92</v>
      </c>
      <c r="M3437" s="37">
        <v>466990.28</v>
      </c>
      <c r="O3437" s="37">
        <v>42579.64</v>
      </c>
      <c r="Q3437">
        <v>9.1</v>
      </c>
    </row>
    <row r="3438" spans="3:17" x14ac:dyDescent="0.3">
      <c r="C3438" t="s">
        <v>1807</v>
      </c>
      <c r="D3438" t="s">
        <v>366</v>
      </c>
      <c r="E3438">
        <v>510870</v>
      </c>
      <c r="H3438" t="s">
        <v>2396</v>
      </c>
      <c r="K3438" s="37">
        <v>-24660</v>
      </c>
      <c r="M3438" s="37">
        <v>-32360</v>
      </c>
      <c r="O3438" s="37">
        <v>7700</v>
      </c>
      <c r="Q3438">
        <v>23.8</v>
      </c>
    </row>
    <row r="3439" spans="3:17" x14ac:dyDescent="0.3">
      <c r="C3439" t="s">
        <v>1807</v>
      </c>
      <c r="D3439" t="s">
        <v>366</v>
      </c>
      <c r="E3439">
        <v>510871</v>
      </c>
      <c r="H3439" t="s">
        <v>1670</v>
      </c>
      <c r="K3439">
        <v>0</v>
      </c>
      <c r="M3439">
        <v>0</v>
      </c>
      <c r="O3439">
        <v>0</v>
      </c>
    </row>
    <row r="3440" spans="3:17" x14ac:dyDescent="0.3">
      <c r="C3440" t="s">
        <v>1807</v>
      </c>
      <c r="D3440" t="s">
        <v>366</v>
      </c>
      <c r="E3440">
        <v>510872</v>
      </c>
      <c r="H3440" t="s">
        <v>2397</v>
      </c>
      <c r="K3440" s="37">
        <v>684996.82</v>
      </c>
      <c r="M3440" s="37">
        <v>669865.29</v>
      </c>
      <c r="O3440" s="37">
        <v>15131.53</v>
      </c>
      <c r="Q3440">
        <v>2.2999999999999998</v>
      </c>
    </row>
    <row r="3441" spans="3:17" x14ac:dyDescent="0.3">
      <c r="C3441" t="s">
        <v>1807</v>
      </c>
      <c r="D3441" t="s">
        <v>366</v>
      </c>
      <c r="E3441">
        <v>510900</v>
      </c>
      <c r="H3441" t="s">
        <v>1652</v>
      </c>
      <c r="K3441" s="37">
        <v>214659.06</v>
      </c>
      <c r="M3441" s="37">
        <v>178882.55</v>
      </c>
      <c r="O3441" s="37">
        <v>35776.51</v>
      </c>
      <c r="Q3441">
        <v>20</v>
      </c>
    </row>
    <row r="3442" spans="3:17" x14ac:dyDescent="0.3">
      <c r="C3442" t="s">
        <v>1807</v>
      </c>
      <c r="D3442" t="s">
        <v>366</v>
      </c>
      <c r="E3442">
        <v>510901</v>
      </c>
      <c r="H3442" t="s">
        <v>1653</v>
      </c>
      <c r="K3442">
        <v>929.4</v>
      </c>
      <c r="M3442">
        <v>904</v>
      </c>
      <c r="O3442">
        <v>25.4</v>
      </c>
      <c r="Q3442">
        <v>2.8</v>
      </c>
    </row>
    <row r="3443" spans="3:17" x14ac:dyDescent="0.3">
      <c r="C3443" t="s">
        <v>1807</v>
      </c>
      <c r="D3443" t="s">
        <v>366</v>
      </c>
      <c r="E3443">
        <v>510902</v>
      </c>
      <c r="H3443" t="s">
        <v>1654</v>
      </c>
      <c r="K3443" s="37">
        <v>1000</v>
      </c>
      <c r="M3443">
        <v>890</v>
      </c>
      <c r="O3443">
        <v>110</v>
      </c>
      <c r="Q3443">
        <v>12.4</v>
      </c>
    </row>
    <row r="3444" spans="3:17" x14ac:dyDescent="0.3">
      <c r="C3444" t="s">
        <v>1807</v>
      </c>
      <c r="D3444" t="s">
        <v>366</v>
      </c>
      <c r="E3444">
        <v>510903</v>
      </c>
      <c r="H3444" t="s">
        <v>2398</v>
      </c>
      <c r="K3444">
        <v>0</v>
      </c>
      <c r="M3444">
        <v>0</v>
      </c>
      <c r="O3444">
        <v>0</v>
      </c>
    </row>
    <row r="3445" spans="3:17" x14ac:dyDescent="0.3">
      <c r="C3445" t="s">
        <v>1807</v>
      </c>
      <c r="D3445" t="s">
        <v>366</v>
      </c>
      <c r="E3445">
        <v>511100</v>
      </c>
      <c r="H3445" t="s">
        <v>1655</v>
      </c>
      <c r="K3445" s="37">
        <v>11197.5</v>
      </c>
      <c r="M3445" s="37">
        <v>9331.25</v>
      </c>
      <c r="O3445" s="37">
        <v>1866.25</v>
      </c>
      <c r="Q3445">
        <v>20</v>
      </c>
    </row>
    <row r="3446" spans="3:17" x14ac:dyDescent="0.3">
      <c r="C3446" t="s">
        <v>1807</v>
      </c>
      <c r="D3446" t="s">
        <v>366</v>
      </c>
      <c r="E3446">
        <v>511101</v>
      </c>
      <c r="H3446" t="s">
        <v>1656</v>
      </c>
      <c r="K3446" s="37">
        <v>966223.88</v>
      </c>
      <c r="M3446" s="37">
        <v>805186.57</v>
      </c>
      <c r="O3446" s="37">
        <v>161037.31</v>
      </c>
      <c r="Q3446">
        <v>20</v>
      </c>
    </row>
    <row r="3447" spans="3:17" x14ac:dyDescent="0.3">
      <c r="C3447" t="s">
        <v>1807</v>
      </c>
      <c r="D3447" t="s">
        <v>366</v>
      </c>
      <c r="E3447">
        <v>511102</v>
      </c>
      <c r="H3447" t="s">
        <v>1657</v>
      </c>
      <c r="K3447" s="37">
        <v>75928.2</v>
      </c>
      <c r="M3447" s="37">
        <v>63273.5</v>
      </c>
      <c r="O3447" s="37">
        <v>12654.7</v>
      </c>
      <c r="Q3447">
        <v>20</v>
      </c>
    </row>
    <row r="3448" spans="3:17" x14ac:dyDescent="0.3">
      <c r="C3448" t="s">
        <v>1807</v>
      </c>
      <c r="D3448" t="s">
        <v>366</v>
      </c>
      <c r="E3448">
        <v>511103</v>
      </c>
      <c r="H3448" t="s">
        <v>1658</v>
      </c>
      <c r="K3448">
        <v>0</v>
      </c>
      <c r="M3448">
        <v>0</v>
      </c>
      <c r="O3448">
        <v>0</v>
      </c>
    </row>
    <row r="3449" spans="3:17" x14ac:dyDescent="0.3">
      <c r="C3449" t="s">
        <v>1807</v>
      </c>
      <c r="D3449" t="s">
        <v>366</v>
      </c>
      <c r="E3449">
        <v>511104</v>
      </c>
      <c r="H3449" t="s">
        <v>1659</v>
      </c>
      <c r="K3449" s="37">
        <v>171459.96</v>
      </c>
      <c r="M3449" s="37">
        <v>142883.29999999999</v>
      </c>
      <c r="O3449" s="37">
        <v>28576.66</v>
      </c>
      <c r="Q3449">
        <v>20</v>
      </c>
    </row>
    <row r="3450" spans="3:17" x14ac:dyDescent="0.3">
      <c r="C3450" t="s">
        <v>1807</v>
      </c>
      <c r="D3450" t="s">
        <v>366</v>
      </c>
      <c r="E3450">
        <v>511105</v>
      </c>
      <c r="H3450" t="s">
        <v>1660</v>
      </c>
      <c r="K3450">
        <v>0</v>
      </c>
      <c r="M3450">
        <v>0</v>
      </c>
      <c r="O3450">
        <v>0</v>
      </c>
    </row>
    <row r="3451" spans="3:17" x14ac:dyDescent="0.3">
      <c r="C3451" t="s">
        <v>1807</v>
      </c>
      <c r="D3451" t="s">
        <v>366</v>
      </c>
      <c r="E3451">
        <v>511106</v>
      </c>
      <c r="H3451" t="s">
        <v>1661</v>
      </c>
      <c r="K3451">
        <v>0</v>
      </c>
      <c r="M3451">
        <v>0</v>
      </c>
      <c r="O3451">
        <v>0</v>
      </c>
    </row>
    <row r="3452" spans="3:17" x14ac:dyDescent="0.3">
      <c r="C3452" t="s">
        <v>1807</v>
      </c>
      <c r="D3452" t="s">
        <v>366</v>
      </c>
      <c r="E3452">
        <v>511107</v>
      </c>
      <c r="H3452" t="s">
        <v>1662</v>
      </c>
      <c r="K3452">
        <v>0</v>
      </c>
      <c r="M3452">
        <v>0</v>
      </c>
      <c r="O3452">
        <v>0</v>
      </c>
    </row>
    <row r="3453" spans="3:17" x14ac:dyDescent="0.3">
      <c r="C3453" t="s">
        <v>1807</v>
      </c>
      <c r="D3453" t="s">
        <v>366</v>
      </c>
      <c r="E3453">
        <v>511108</v>
      </c>
      <c r="H3453" t="s">
        <v>1663</v>
      </c>
      <c r="K3453" s="37">
        <v>101907.67</v>
      </c>
      <c r="M3453" s="37">
        <v>84923.06</v>
      </c>
      <c r="O3453" s="37">
        <v>16984.61</v>
      </c>
      <c r="Q3453">
        <v>20</v>
      </c>
    </row>
    <row r="3454" spans="3:17" x14ac:dyDescent="0.3">
      <c r="C3454" t="s">
        <v>1807</v>
      </c>
      <c r="D3454" t="s">
        <v>366</v>
      </c>
      <c r="E3454">
        <v>511200</v>
      </c>
      <c r="H3454" t="s">
        <v>1664</v>
      </c>
      <c r="K3454" s="37">
        <v>6666.67</v>
      </c>
      <c r="M3454" s="37">
        <v>1355.89</v>
      </c>
      <c r="O3454" s="37">
        <v>5310.78</v>
      </c>
      <c r="Q3454">
        <v>391.7</v>
      </c>
    </row>
    <row r="3455" spans="3:17" x14ac:dyDescent="0.3">
      <c r="C3455" t="s">
        <v>1807</v>
      </c>
      <c r="D3455" t="s">
        <v>366</v>
      </c>
      <c r="E3455">
        <v>511201</v>
      </c>
      <c r="H3455" t="s">
        <v>1665</v>
      </c>
      <c r="K3455">
        <v>0</v>
      </c>
      <c r="M3455">
        <v>0</v>
      </c>
      <c r="O3455">
        <v>0</v>
      </c>
    </row>
    <row r="3456" spans="3:17" x14ac:dyDescent="0.3">
      <c r="C3456" t="s">
        <v>1807</v>
      </c>
      <c r="D3456" t="s">
        <v>366</v>
      </c>
      <c r="E3456">
        <v>511202</v>
      </c>
      <c r="H3456" t="s">
        <v>1666</v>
      </c>
      <c r="K3456">
        <v>0</v>
      </c>
      <c r="M3456">
        <v>0</v>
      </c>
      <c r="O3456">
        <v>0</v>
      </c>
    </row>
    <row r="3457" spans="3:18" x14ac:dyDescent="0.3">
      <c r="C3457" t="s">
        <v>1807</v>
      </c>
      <c r="D3457" t="s">
        <v>366</v>
      </c>
      <c r="E3457">
        <v>511203</v>
      </c>
      <c r="H3457" t="s">
        <v>1667</v>
      </c>
      <c r="K3457" s="37">
        <v>3696.26</v>
      </c>
      <c r="M3457" s="37">
        <v>3060.96</v>
      </c>
      <c r="O3457">
        <v>635.29999999999995</v>
      </c>
      <c r="Q3457">
        <v>20.8</v>
      </c>
    </row>
    <row r="3458" spans="3:18" x14ac:dyDescent="0.3">
      <c r="C3458" t="s">
        <v>1807</v>
      </c>
      <c r="D3458" t="s">
        <v>366</v>
      </c>
      <c r="E3458">
        <v>511204</v>
      </c>
      <c r="H3458" t="s">
        <v>1668</v>
      </c>
      <c r="K3458" s="37">
        <v>60000</v>
      </c>
      <c r="M3458" s="37">
        <v>60000</v>
      </c>
      <c r="O3458">
        <v>0</v>
      </c>
    </row>
    <row r="3459" spans="3:18" x14ac:dyDescent="0.3">
      <c r="C3459" t="s">
        <v>1807</v>
      </c>
      <c r="D3459" t="s">
        <v>366</v>
      </c>
      <c r="E3459">
        <v>511205</v>
      </c>
      <c r="H3459" t="s">
        <v>2399</v>
      </c>
      <c r="K3459" s="37">
        <v>53856.09</v>
      </c>
      <c r="M3459" s="37">
        <v>46399.65</v>
      </c>
      <c r="O3459" s="37">
        <v>7456.44</v>
      </c>
      <c r="Q3459">
        <v>16.100000000000001</v>
      </c>
    </row>
    <row r="3460" spans="3:18" x14ac:dyDescent="0.3">
      <c r="C3460" t="s">
        <v>1807</v>
      </c>
      <c r="D3460" t="s">
        <v>366</v>
      </c>
      <c r="E3460">
        <v>511208</v>
      </c>
      <c r="H3460" t="s">
        <v>2400</v>
      </c>
      <c r="K3460">
        <v>0</v>
      </c>
      <c r="M3460">
        <v>0</v>
      </c>
      <c r="O3460">
        <v>0</v>
      </c>
    </row>
    <row r="3461" spans="3:18" x14ac:dyDescent="0.3">
      <c r="C3461" t="s">
        <v>1807</v>
      </c>
      <c r="D3461" t="s">
        <v>366</v>
      </c>
      <c r="E3461">
        <v>511209</v>
      </c>
      <c r="H3461" t="s">
        <v>2401</v>
      </c>
      <c r="K3461">
        <v>0</v>
      </c>
      <c r="M3461">
        <v>0</v>
      </c>
      <c r="O3461">
        <v>0</v>
      </c>
    </row>
    <row r="3462" spans="3:18" x14ac:dyDescent="0.3">
      <c r="C3462" t="s">
        <v>1807</v>
      </c>
      <c r="D3462" t="s">
        <v>366</v>
      </c>
      <c r="E3462">
        <v>511300</v>
      </c>
      <c r="H3462" t="s">
        <v>1669</v>
      </c>
      <c r="K3462" s="37">
        <v>2307342.19</v>
      </c>
      <c r="M3462" s="37">
        <v>1929027.1</v>
      </c>
      <c r="O3462" s="37">
        <v>378315.09</v>
      </c>
      <c r="Q3462">
        <v>19.600000000000001</v>
      </c>
    </row>
    <row r="3463" spans="3:18" x14ac:dyDescent="0.3">
      <c r="C3463" t="s">
        <v>1807</v>
      </c>
      <c r="D3463" t="s">
        <v>366</v>
      </c>
      <c r="E3463">
        <v>511301</v>
      </c>
      <c r="H3463" t="s">
        <v>2402</v>
      </c>
      <c r="K3463" s="37">
        <v>119097</v>
      </c>
      <c r="M3463" s="37">
        <v>99234.96</v>
      </c>
      <c r="O3463" s="37">
        <v>19862.04</v>
      </c>
      <c r="Q3463">
        <v>20</v>
      </c>
    </row>
    <row r="3464" spans="3:18" x14ac:dyDescent="0.3">
      <c r="C3464" t="s">
        <v>1807</v>
      </c>
      <c r="D3464" t="s">
        <v>366</v>
      </c>
      <c r="E3464">
        <v>511302</v>
      </c>
      <c r="H3464" t="s">
        <v>2403</v>
      </c>
      <c r="K3464" s="37">
        <v>596417.25</v>
      </c>
      <c r="M3464" s="37">
        <v>429773.54</v>
      </c>
      <c r="O3464" s="37">
        <v>166643.71</v>
      </c>
      <c r="Q3464">
        <v>38.799999999999997</v>
      </c>
    </row>
    <row r="3465" spans="3:18" x14ac:dyDescent="0.3">
      <c r="C3465" t="s">
        <v>1807</v>
      </c>
      <c r="D3465" t="s">
        <v>366</v>
      </c>
      <c r="E3465">
        <v>511401</v>
      </c>
      <c r="H3465" t="s">
        <v>2404</v>
      </c>
      <c r="K3465">
        <v>0</v>
      </c>
      <c r="M3465">
        <v>0</v>
      </c>
      <c r="O3465">
        <v>0</v>
      </c>
    </row>
    <row r="3466" spans="3:18" x14ac:dyDescent="0.3">
      <c r="C3466" t="s">
        <v>1807</v>
      </c>
      <c r="D3466" t="s">
        <v>366</v>
      </c>
      <c r="E3466">
        <v>511403</v>
      </c>
      <c r="H3466" t="s">
        <v>2405</v>
      </c>
      <c r="K3466" s="37">
        <v>9815.7999999999993</v>
      </c>
      <c r="M3466">
        <v>0</v>
      </c>
      <c r="O3466" s="37">
        <v>9815.7999999999993</v>
      </c>
    </row>
    <row r="3467" spans="3:18" x14ac:dyDescent="0.3">
      <c r="C3467" t="s">
        <v>1807</v>
      </c>
      <c r="D3467" t="s">
        <v>366</v>
      </c>
      <c r="E3467">
        <v>511404</v>
      </c>
      <c r="H3467" t="s">
        <v>2406</v>
      </c>
      <c r="K3467">
        <v>0</v>
      </c>
      <c r="M3467">
        <v>0</v>
      </c>
      <c r="O3467">
        <v>0</v>
      </c>
    </row>
    <row r="3468" spans="3:18" x14ac:dyDescent="0.3">
      <c r="C3468" t="s">
        <v>1807</v>
      </c>
      <c r="D3468" t="s">
        <v>366</v>
      </c>
      <c r="E3468">
        <v>511405</v>
      </c>
      <c r="H3468" t="s">
        <v>2407</v>
      </c>
      <c r="K3468">
        <v>0</v>
      </c>
      <c r="M3468">
        <v>0</v>
      </c>
      <c r="O3468">
        <v>0</v>
      </c>
    </row>
    <row r="3469" spans="3:18" x14ac:dyDescent="0.3">
      <c r="E3469" t="s">
        <v>1672</v>
      </c>
      <c r="K3469" s="37">
        <v>16681638.23</v>
      </c>
      <c r="M3469" s="37">
        <v>14506325.560000001</v>
      </c>
      <c r="O3469" s="37">
        <v>2175312.67</v>
      </c>
      <c r="Q3469">
        <v>15</v>
      </c>
      <c r="R3469" t="s">
        <v>438</v>
      </c>
    </row>
    <row r="3470" spans="3:18" x14ac:dyDescent="0.3">
      <c r="C3470" t="s">
        <v>1807</v>
      </c>
      <c r="D3470" t="s">
        <v>366</v>
      </c>
      <c r="E3470">
        <v>510223</v>
      </c>
      <c r="H3470" t="s">
        <v>2408</v>
      </c>
      <c r="K3470" s="37">
        <v>19092.5</v>
      </c>
      <c r="M3470" s="37">
        <v>13621.5</v>
      </c>
      <c r="O3470" s="37">
        <v>5471</v>
      </c>
      <c r="Q3470">
        <v>40.200000000000003</v>
      </c>
    </row>
    <row r="3471" spans="3:18" x14ac:dyDescent="0.3">
      <c r="C3471" t="s">
        <v>1807</v>
      </c>
      <c r="D3471" t="s">
        <v>366</v>
      </c>
      <c r="E3471">
        <v>510302</v>
      </c>
      <c r="H3471" t="s">
        <v>2409</v>
      </c>
      <c r="K3471" s="37">
        <v>17307.41</v>
      </c>
      <c r="M3471" s="37">
        <v>14781.88</v>
      </c>
      <c r="O3471" s="37">
        <v>2525.5300000000002</v>
      </c>
      <c r="Q3471">
        <v>17.100000000000001</v>
      </c>
    </row>
    <row r="3472" spans="3:18" x14ac:dyDescent="0.3">
      <c r="C3472" t="s">
        <v>1807</v>
      </c>
      <c r="D3472" t="s">
        <v>366</v>
      </c>
      <c r="E3472">
        <v>510303</v>
      </c>
      <c r="H3472" t="s">
        <v>2410</v>
      </c>
      <c r="K3472" s="37">
        <v>276481.28000000003</v>
      </c>
      <c r="M3472" s="37">
        <v>241126.39999999999</v>
      </c>
      <c r="O3472" s="37">
        <v>35354.879999999997</v>
      </c>
      <c r="Q3472">
        <v>14.7</v>
      </c>
    </row>
    <row r="3473" spans="3:18" x14ac:dyDescent="0.3">
      <c r="C3473" t="s">
        <v>1807</v>
      </c>
      <c r="D3473" t="s">
        <v>366</v>
      </c>
      <c r="E3473">
        <v>510304</v>
      </c>
      <c r="H3473" t="s">
        <v>2411</v>
      </c>
      <c r="K3473" s="37">
        <v>52883.59</v>
      </c>
      <c r="M3473" s="37">
        <v>39574.5</v>
      </c>
      <c r="O3473" s="37">
        <v>13309.09</v>
      </c>
      <c r="Q3473">
        <v>33.6</v>
      </c>
    </row>
    <row r="3474" spans="3:18" x14ac:dyDescent="0.3">
      <c r="C3474" t="s">
        <v>1807</v>
      </c>
      <c r="D3474" t="s">
        <v>366</v>
      </c>
      <c r="E3474">
        <v>510305</v>
      </c>
      <c r="H3474" t="s">
        <v>2412</v>
      </c>
      <c r="K3474">
        <v>0</v>
      </c>
      <c r="M3474">
        <v>0</v>
      </c>
      <c r="O3474">
        <v>0</v>
      </c>
    </row>
    <row r="3475" spans="3:18" x14ac:dyDescent="0.3">
      <c r="C3475" t="s">
        <v>1807</v>
      </c>
      <c r="D3475" t="s">
        <v>366</v>
      </c>
      <c r="E3475">
        <v>510509</v>
      </c>
      <c r="H3475" t="s">
        <v>2413</v>
      </c>
      <c r="K3475" s="37">
        <v>3877.2</v>
      </c>
      <c r="M3475" s="37">
        <v>3231</v>
      </c>
      <c r="O3475">
        <v>646.20000000000005</v>
      </c>
      <c r="Q3475">
        <v>20</v>
      </c>
    </row>
    <row r="3476" spans="3:18" x14ac:dyDescent="0.3">
      <c r="C3476" t="s">
        <v>1807</v>
      </c>
      <c r="D3476" t="s">
        <v>366</v>
      </c>
      <c r="E3476">
        <v>510510</v>
      </c>
      <c r="H3476" t="s">
        <v>1676</v>
      </c>
      <c r="K3476" s="37">
        <v>904138.86</v>
      </c>
      <c r="M3476" s="37">
        <v>748356.81</v>
      </c>
      <c r="O3476" s="37">
        <v>155782.04999999999</v>
      </c>
      <c r="Q3476">
        <v>20.8</v>
      </c>
    </row>
    <row r="3477" spans="3:18" x14ac:dyDescent="0.3">
      <c r="C3477" t="s">
        <v>1807</v>
      </c>
      <c r="D3477" t="s">
        <v>366</v>
      </c>
      <c r="E3477">
        <v>510511</v>
      </c>
      <c r="H3477" t="s">
        <v>2414</v>
      </c>
      <c r="K3477" s="37">
        <v>18486.400000000001</v>
      </c>
      <c r="M3477" s="37">
        <v>18486.400000000001</v>
      </c>
      <c r="O3477">
        <v>0</v>
      </c>
    </row>
    <row r="3478" spans="3:18" x14ac:dyDescent="0.3">
      <c r="C3478" t="s">
        <v>1807</v>
      </c>
      <c r="D3478" t="s">
        <v>366</v>
      </c>
      <c r="E3478">
        <v>510512</v>
      </c>
      <c r="H3478" t="s">
        <v>1784</v>
      </c>
      <c r="K3478" s="37">
        <v>185108.75</v>
      </c>
      <c r="M3478" s="37">
        <v>141073.9</v>
      </c>
      <c r="O3478" s="37">
        <v>44034.85</v>
      </c>
      <c r="Q3478">
        <v>31.2</v>
      </c>
    </row>
    <row r="3479" spans="3:18" x14ac:dyDescent="0.3">
      <c r="C3479" t="s">
        <v>1807</v>
      </c>
      <c r="D3479" t="s">
        <v>366</v>
      </c>
      <c r="E3479">
        <v>510611</v>
      </c>
      <c r="H3479" t="s">
        <v>2415</v>
      </c>
      <c r="K3479">
        <v>0</v>
      </c>
      <c r="M3479">
        <v>0</v>
      </c>
      <c r="O3479">
        <v>0</v>
      </c>
    </row>
    <row r="3480" spans="3:18" x14ac:dyDescent="0.3">
      <c r="C3480" t="s">
        <v>1807</v>
      </c>
      <c r="D3480" t="s">
        <v>366</v>
      </c>
      <c r="E3480">
        <v>510612</v>
      </c>
      <c r="H3480" t="s">
        <v>2416</v>
      </c>
      <c r="K3480">
        <v>0</v>
      </c>
      <c r="M3480">
        <v>0</v>
      </c>
      <c r="O3480">
        <v>0</v>
      </c>
    </row>
    <row r="3481" spans="3:18" x14ac:dyDescent="0.3">
      <c r="C3481" t="s">
        <v>1807</v>
      </c>
      <c r="D3481" t="s">
        <v>366</v>
      </c>
      <c r="E3481">
        <v>510613</v>
      </c>
      <c r="H3481" t="s">
        <v>2417</v>
      </c>
      <c r="K3481" s="37">
        <v>79000</v>
      </c>
      <c r="M3481" s="37">
        <v>59000</v>
      </c>
      <c r="O3481" s="37">
        <v>20000</v>
      </c>
      <c r="Q3481">
        <v>33.9</v>
      </c>
    </row>
    <row r="3482" spans="3:18" x14ac:dyDescent="0.3">
      <c r="K3482" s="37">
        <v>1556375.99</v>
      </c>
      <c r="M3482" s="37">
        <v>1279252.3899999999</v>
      </c>
      <c r="O3482" s="37">
        <v>277123.59999999998</v>
      </c>
      <c r="Q3482">
        <v>21.7</v>
      </c>
      <c r="R3482" t="s">
        <v>438</v>
      </c>
    </row>
    <row r="3483" spans="3:18" x14ac:dyDescent="0.3">
      <c r="C3483" t="s">
        <v>1807</v>
      </c>
      <c r="D3483" t="s">
        <v>366</v>
      </c>
      <c r="E3483">
        <v>430105</v>
      </c>
      <c r="H3483" t="s">
        <v>1679</v>
      </c>
      <c r="K3483">
        <v>0</v>
      </c>
      <c r="M3483">
        <v>0</v>
      </c>
      <c r="O3483">
        <v>0</v>
      </c>
    </row>
    <row r="3484" spans="3:18" x14ac:dyDescent="0.3">
      <c r="C3484" t="s">
        <v>1807</v>
      </c>
      <c r="D3484" t="s">
        <v>366</v>
      </c>
      <c r="E3484">
        <v>500100</v>
      </c>
      <c r="H3484" t="s">
        <v>1680</v>
      </c>
      <c r="K3484" s="37">
        <v>3360738.47</v>
      </c>
      <c r="M3484" s="37">
        <v>2917032.1</v>
      </c>
      <c r="O3484" s="37">
        <v>443706.37</v>
      </c>
      <c r="Q3484">
        <v>15.2</v>
      </c>
    </row>
    <row r="3485" spans="3:18" x14ac:dyDescent="0.3">
      <c r="C3485" t="s">
        <v>1807</v>
      </c>
      <c r="D3485" t="s">
        <v>366</v>
      </c>
      <c r="E3485">
        <v>500101</v>
      </c>
      <c r="H3485" t="s">
        <v>1681</v>
      </c>
      <c r="K3485">
        <v>0</v>
      </c>
      <c r="M3485">
        <v>0</v>
      </c>
      <c r="O3485">
        <v>0</v>
      </c>
    </row>
    <row r="3486" spans="3:18" x14ac:dyDescent="0.3">
      <c r="C3486" t="s">
        <v>1807</v>
      </c>
      <c r="D3486" t="s">
        <v>366</v>
      </c>
      <c r="E3486">
        <v>500102</v>
      </c>
      <c r="H3486" t="s">
        <v>1682</v>
      </c>
      <c r="K3486">
        <v>0</v>
      </c>
      <c r="M3486">
        <v>0</v>
      </c>
      <c r="O3486">
        <v>0</v>
      </c>
    </row>
    <row r="3487" spans="3:18" x14ac:dyDescent="0.3">
      <c r="C3487" t="s">
        <v>1807</v>
      </c>
      <c r="D3487" t="s">
        <v>366</v>
      </c>
      <c r="E3487">
        <v>500103</v>
      </c>
      <c r="H3487" t="s">
        <v>1683</v>
      </c>
      <c r="K3487">
        <v>0</v>
      </c>
      <c r="M3487">
        <v>0</v>
      </c>
      <c r="O3487">
        <v>0</v>
      </c>
    </row>
    <row r="3488" spans="3:18" x14ac:dyDescent="0.3">
      <c r="C3488" t="s">
        <v>1807</v>
      </c>
      <c r="D3488" t="s">
        <v>366</v>
      </c>
      <c r="E3488">
        <v>500104</v>
      </c>
      <c r="H3488" t="s">
        <v>1684</v>
      </c>
      <c r="K3488">
        <v>0</v>
      </c>
      <c r="M3488">
        <v>0</v>
      </c>
      <c r="O3488">
        <v>0</v>
      </c>
    </row>
    <row r="3489" spans="3:17" x14ac:dyDescent="0.3">
      <c r="C3489" t="s">
        <v>1807</v>
      </c>
      <c r="D3489" t="s">
        <v>366</v>
      </c>
      <c r="E3489">
        <v>500105</v>
      </c>
      <c r="H3489" t="s">
        <v>1685</v>
      </c>
      <c r="K3489">
        <v>0</v>
      </c>
      <c r="M3489">
        <v>0</v>
      </c>
      <c r="O3489">
        <v>0</v>
      </c>
    </row>
    <row r="3490" spans="3:17" x14ac:dyDescent="0.3">
      <c r="C3490" t="s">
        <v>1807</v>
      </c>
      <c r="D3490" t="s">
        <v>366</v>
      </c>
      <c r="E3490">
        <v>500106</v>
      </c>
      <c r="H3490" t="s">
        <v>1686</v>
      </c>
      <c r="K3490">
        <v>0</v>
      </c>
      <c r="M3490">
        <v>0</v>
      </c>
      <c r="O3490">
        <v>0</v>
      </c>
    </row>
    <row r="3491" spans="3:17" x14ac:dyDescent="0.3">
      <c r="C3491" t="s">
        <v>1807</v>
      </c>
      <c r="D3491" t="s">
        <v>366</v>
      </c>
      <c r="E3491">
        <v>500108</v>
      </c>
      <c r="H3491" t="s">
        <v>1687</v>
      </c>
      <c r="K3491">
        <v>0</v>
      </c>
      <c r="M3491">
        <v>0</v>
      </c>
      <c r="O3491">
        <v>0</v>
      </c>
    </row>
    <row r="3492" spans="3:17" x14ac:dyDescent="0.3">
      <c r="C3492" t="s">
        <v>1807</v>
      </c>
      <c r="D3492" t="s">
        <v>366</v>
      </c>
      <c r="E3492">
        <v>500109</v>
      </c>
      <c r="H3492" t="s">
        <v>1688</v>
      </c>
      <c r="K3492" s="37">
        <v>2049170.27</v>
      </c>
      <c r="M3492" s="37">
        <v>1740288.9</v>
      </c>
      <c r="O3492" s="37">
        <v>308881.37</v>
      </c>
      <c r="Q3492">
        <v>17.7</v>
      </c>
    </row>
    <row r="3493" spans="3:17" x14ac:dyDescent="0.3">
      <c r="C3493" t="s">
        <v>1807</v>
      </c>
      <c r="D3493" t="s">
        <v>366</v>
      </c>
      <c r="E3493">
        <v>500110</v>
      </c>
      <c r="H3493" t="s">
        <v>2418</v>
      </c>
      <c r="K3493">
        <v>0</v>
      </c>
      <c r="M3493">
        <v>0</v>
      </c>
      <c r="O3493">
        <v>0</v>
      </c>
    </row>
    <row r="3494" spans="3:17" x14ac:dyDescent="0.3">
      <c r="C3494" t="s">
        <v>1807</v>
      </c>
      <c r="D3494" t="s">
        <v>366</v>
      </c>
      <c r="E3494">
        <v>500111</v>
      </c>
      <c r="H3494" t="s">
        <v>2419</v>
      </c>
      <c r="K3494">
        <v>0</v>
      </c>
      <c r="M3494">
        <v>0</v>
      </c>
      <c r="O3494">
        <v>0</v>
      </c>
    </row>
    <row r="3495" spans="3:17" x14ac:dyDescent="0.3">
      <c r="C3495" t="s">
        <v>1807</v>
      </c>
      <c r="D3495" t="s">
        <v>366</v>
      </c>
      <c r="E3495">
        <v>500112</v>
      </c>
      <c r="H3495" t="s">
        <v>2420</v>
      </c>
      <c r="K3495">
        <v>0</v>
      </c>
      <c r="M3495">
        <v>0</v>
      </c>
      <c r="O3495">
        <v>0</v>
      </c>
    </row>
    <row r="3496" spans="3:17" x14ac:dyDescent="0.3">
      <c r="C3496" t="s">
        <v>1807</v>
      </c>
      <c r="D3496" t="s">
        <v>366</v>
      </c>
      <c r="E3496">
        <v>500113</v>
      </c>
      <c r="H3496" t="s">
        <v>2421</v>
      </c>
      <c r="K3496">
        <v>0</v>
      </c>
      <c r="M3496">
        <v>0</v>
      </c>
      <c r="O3496">
        <v>0</v>
      </c>
    </row>
    <row r="3497" spans="3:17" x14ac:dyDescent="0.3">
      <c r="C3497" t="s">
        <v>1807</v>
      </c>
      <c r="D3497" t="s">
        <v>366</v>
      </c>
      <c r="E3497">
        <v>500116</v>
      </c>
      <c r="H3497" t="s">
        <v>2422</v>
      </c>
      <c r="K3497">
        <v>0</v>
      </c>
      <c r="M3497">
        <v>0</v>
      </c>
      <c r="O3497">
        <v>0</v>
      </c>
    </row>
    <row r="3498" spans="3:17" x14ac:dyDescent="0.3">
      <c r="C3498" t="s">
        <v>1807</v>
      </c>
      <c r="D3498" t="s">
        <v>366</v>
      </c>
      <c r="E3498">
        <v>500117</v>
      </c>
      <c r="H3498" t="s">
        <v>2423</v>
      </c>
      <c r="K3498">
        <v>0</v>
      </c>
      <c r="M3498">
        <v>0</v>
      </c>
      <c r="O3498">
        <v>0</v>
      </c>
    </row>
    <row r="3499" spans="3:17" x14ac:dyDescent="0.3">
      <c r="C3499" t="s">
        <v>1807</v>
      </c>
      <c r="D3499" t="s">
        <v>366</v>
      </c>
      <c r="E3499">
        <v>500118</v>
      </c>
      <c r="H3499" t="s">
        <v>2424</v>
      </c>
      <c r="K3499">
        <v>0</v>
      </c>
      <c r="M3499">
        <v>0</v>
      </c>
      <c r="O3499">
        <v>0</v>
      </c>
    </row>
    <row r="3500" spans="3:17" x14ac:dyDescent="0.3">
      <c r="C3500" t="s">
        <v>1807</v>
      </c>
      <c r="D3500" t="s">
        <v>366</v>
      </c>
      <c r="E3500">
        <v>500119</v>
      </c>
      <c r="H3500" t="s">
        <v>2425</v>
      </c>
      <c r="K3500">
        <v>0</v>
      </c>
      <c r="M3500">
        <v>0</v>
      </c>
      <c r="O3500">
        <v>0</v>
      </c>
    </row>
    <row r="3501" spans="3:17" x14ac:dyDescent="0.3">
      <c r="C3501" t="s">
        <v>1807</v>
      </c>
      <c r="D3501" t="s">
        <v>366</v>
      </c>
      <c r="E3501">
        <v>500200</v>
      </c>
      <c r="H3501" t="s">
        <v>2426</v>
      </c>
      <c r="K3501">
        <v>0</v>
      </c>
      <c r="M3501">
        <v>0</v>
      </c>
      <c r="O3501">
        <v>0</v>
      </c>
    </row>
    <row r="3502" spans="3:17" x14ac:dyDescent="0.3">
      <c r="C3502" t="s">
        <v>1807</v>
      </c>
      <c r="D3502" t="s">
        <v>366</v>
      </c>
      <c r="E3502">
        <v>500300</v>
      </c>
      <c r="H3502" t="s">
        <v>2427</v>
      </c>
      <c r="K3502" s="37">
        <v>2077.54</v>
      </c>
      <c r="M3502" s="37">
        <v>1815.51</v>
      </c>
      <c r="O3502">
        <v>262.02999999999997</v>
      </c>
      <c r="Q3502">
        <v>14.4</v>
      </c>
    </row>
    <row r="3503" spans="3:17" x14ac:dyDescent="0.3">
      <c r="C3503" t="s">
        <v>1807</v>
      </c>
      <c r="D3503" t="s">
        <v>366</v>
      </c>
      <c r="E3503">
        <v>500301</v>
      </c>
      <c r="H3503" t="s">
        <v>2428</v>
      </c>
      <c r="K3503" s="37">
        <v>75791.789999999994</v>
      </c>
      <c r="M3503" s="37">
        <v>63229.61</v>
      </c>
      <c r="O3503" s="37">
        <v>12562.18</v>
      </c>
      <c r="Q3503">
        <v>19.899999999999999</v>
      </c>
    </row>
    <row r="3504" spans="3:17" x14ac:dyDescent="0.3">
      <c r="C3504" t="s">
        <v>1807</v>
      </c>
      <c r="D3504" t="s">
        <v>366</v>
      </c>
      <c r="E3504">
        <v>500302</v>
      </c>
      <c r="H3504" t="s">
        <v>2429</v>
      </c>
      <c r="K3504">
        <v>0</v>
      </c>
      <c r="M3504">
        <v>0</v>
      </c>
      <c r="O3504">
        <v>0</v>
      </c>
    </row>
    <row r="3505" spans="3:17" x14ac:dyDescent="0.3">
      <c r="C3505" t="s">
        <v>1807</v>
      </c>
      <c r="D3505" t="s">
        <v>366</v>
      </c>
      <c r="E3505">
        <v>500303</v>
      </c>
      <c r="H3505" t="s">
        <v>2430</v>
      </c>
      <c r="K3505">
        <v>0</v>
      </c>
      <c r="M3505">
        <v>0</v>
      </c>
      <c r="O3505">
        <v>0</v>
      </c>
    </row>
    <row r="3506" spans="3:17" x14ac:dyDescent="0.3">
      <c r="C3506" t="s">
        <v>1807</v>
      </c>
      <c r="D3506" t="s">
        <v>366</v>
      </c>
      <c r="E3506">
        <v>500304</v>
      </c>
      <c r="H3506" t="s">
        <v>2431</v>
      </c>
      <c r="K3506">
        <v>0</v>
      </c>
      <c r="M3506">
        <v>0</v>
      </c>
      <c r="O3506">
        <v>0</v>
      </c>
    </row>
    <row r="3507" spans="3:17" x14ac:dyDescent="0.3">
      <c r="C3507" t="s">
        <v>1807</v>
      </c>
      <c r="D3507" t="s">
        <v>366</v>
      </c>
      <c r="E3507">
        <v>500305</v>
      </c>
      <c r="H3507" t="s">
        <v>2432</v>
      </c>
      <c r="K3507">
        <v>0</v>
      </c>
      <c r="M3507">
        <v>0</v>
      </c>
      <c r="O3507">
        <v>0</v>
      </c>
    </row>
    <row r="3508" spans="3:17" x14ac:dyDescent="0.3">
      <c r="C3508" t="s">
        <v>1807</v>
      </c>
      <c r="D3508" t="s">
        <v>366</v>
      </c>
      <c r="E3508">
        <v>510606</v>
      </c>
      <c r="H3508" t="s">
        <v>1704</v>
      </c>
      <c r="K3508" s="37">
        <v>4432</v>
      </c>
      <c r="M3508" s="37">
        <v>4432</v>
      </c>
      <c r="O3508">
        <v>0</v>
      </c>
    </row>
    <row r="3509" spans="3:17" x14ac:dyDescent="0.3">
      <c r="C3509" t="s">
        <v>1807</v>
      </c>
      <c r="D3509" t="s">
        <v>366</v>
      </c>
      <c r="E3509">
        <v>510607</v>
      </c>
      <c r="H3509" t="s">
        <v>2433</v>
      </c>
      <c r="K3509" s="37">
        <v>415195.47</v>
      </c>
      <c r="M3509" s="37">
        <v>373977.24</v>
      </c>
      <c r="O3509" s="37">
        <v>41218.230000000003</v>
      </c>
      <c r="Q3509">
        <v>11</v>
      </c>
    </row>
    <row r="3510" spans="3:17" x14ac:dyDescent="0.3">
      <c r="C3510" t="s">
        <v>1807</v>
      </c>
      <c r="D3510" t="s">
        <v>366</v>
      </c>
      <c r="E3510">
        <v>510614</v>
      </c>
      <c r="H3510" t="s">
        <v>2434</v>
      </c>
      <c r="K3510">
        <v>0</v>
      </c>
      <c r="M3510">
        <v>0</v>
      </c>
      <c r="O3510">
        <v>0</v>
      </c>
    </row>
    <row r="3511" spans="3:17" x14ac:dyDescent="0.3">
      <c r="C3511" t="s">
        <v>1807</v>
      </c>
      <c r="D3511" t="s">
        <v>366</v>
      </c>
      <c r="E3511">
        <v>511206</v>
      </c>
      <c r="H3511" t="s">
        <v>2435</v>
      </c>
      <c r="K3511">
        <v>0</v>
      </c>
      <c r="M3511">
        <v>0</v>
      </c>
      <c r="O3511">
        <v>0</v>
      </c>
    </row>
    <row r="3512" spans="3:17" x14ac:dyDescent="0.3">
      <c r="C3512" t="s">
        <v>1807</v>
      </c>
      <c r="D3512" t="s">
        <v>366</v>
      </c>
      <c r="E3512">
        <v>511207</v>
      </c>
      <c r="H3512" t="s">
        <v>1678</v>
      </c>
      <c r="K3512">
        <v>0</v>
      </c>
      <c r="M3512">
        <v>0</v>
      </c>
      <c r="O3512">
        <v>0</v>
      </c>
    </row>
    <row r="3513" spans="3:17" x14ac:dyDescent="0.3">
      <c r="C3513" t="s">
        <v>1807</v>
      </c>
      <c r="D3513" t="s">
        <v>366</v>
      </c>
      <c r="E3513">
        <v>540000</v>
      </c>
      <c r="H3513" t="s">
        <v>2436</v>
      </c>
      <c r="K3513" s="37">
        <v>636388.57999999996</v>
      </c>
      <c r="M3513" s="37">
        <v>532403.84</v>
      </c>
      <c r="O3513" s="37">
        <v>103984.74</v>
      </c>
      <c r="Q3513">
        <v>19.5</v>
      </c>
    </row>
    <row r="3514" spans="3:17" x14ac:dyDescent="0.3">
      <c r="C3514" t="s">
        <v>1807</v>
      </c>
      <c r="D3514" t="s">
        <v>366</v>
      </c>
      <c r="E3514">
        <v>540001</v>
      </c>
      <c r="H3514" t="s">
        <v>2437</v>
      </c>
      <c r="K3514" s="37">
        <v>23130963.010000002</v>
      </c>
      <c r="M3514" s="37">
        <v>19434501.149999999</v>
      </c>
      <c r="O3514" s="37">
        <v>3696461.86</v>
      </c>
      <c r="Q3514">
        <v>19</v>
      </c>
    </row>
    <row r="3515" spans="3:17" x14ac:dyDescent="0.3">
      <c r="C3515" t="s">
        <v>1807</v>
      </c>
      <c r="D3515" t="s">
        <v>366</v>
      </c>
      <c r="E3515">
        <v>540002</v>
      </c>
      <c r="H3515" t="s">
        <v>2438</v>
      </c>
      <c r="K3515">
        <v>0</v>
      </c>
      <c r="M3515">
        <v>0</v>
      </c>
      <c r="O3515">
        <v>0</v>
      </c>
    </row>
    <row r="3516" spans="3:17" x14ac:dyDescent="0.3">
      <c r="C3516" t="s">
        <v>1807</v>
      </c>
      <c r="D3516" t="s">
        <v>366</v>
      </c>
      <c r="E3516">
        <v>540003</v>
      </c>
      <c r="H3516" t="s">
        <v>2439</v>
      </c>
      <c r="K3516">
        <v>0</v>
      </c>
      <c r="M3516">
        <v>0</v>
      </c>
      <c r="O3516">
        <v>0</v>
      </c>
    </row>
    <row r="3517" spans="3:17" x14ac:dyDescent="0.3">
      <c r="C3517" t="s">
        <v>1807</v>
      </c>
      <c r="D3517" t="s">
        <v>366</v>
      </c>
      <c r="E3517">
        <v>540004</v>
      </c>
      <c r="H3517" t="s">
        <v>2440</v>
      </c>
      <c r="K3517">
        <v>0</v>
      </c>
      <c r="M3517">
        <v>0</v>
      </c>
      <c r="O3517">
        <v>0</v>
      </c>
    </row>
    <row r="3518" spans="3:17" x14ac:dyDescent="0.3">
      <c r="C3518" t="s">
        <v>1807</v>
      </c>
      <c r="D3518" t="s">
        <v>366</v>
      </c>
      <c r="E3518">
        <v>540005</v>
      </c>
      <c r="H3518" t="s">
        <v>2441</v>
      </c>
      <c r="K3518">
        <v>0</v>
      </c>
      <c r="M3518">
        <v>0</v>
      </c>
      <c r="O3518">
        <v>0</v>
      </c>
    </row>
    <row r="3519" spans="3:17" x14ac:dyDescent="0.3">
      <c r="C3519" t="s">
        <v>1807</v>
      </c>
      <c r="D3519" t="s">
        <v>366</v>
      </c>
      <c r="E3519">
        <v>540006</v>
      </c>
      <c r="H3519" t="s">
        <v>2442</v>
      </c>
      <c r="K3519">
        <v>0</v>
      </c>
      <c r="M3519">
        <v>0</v>
      </c>
      <c r="O3519">
        <v>0</v>
      </c>
    </row>
    <row r="3520" spans="3:17" x14ac:dyDescent="0.3">
      <c r="C3520" t="s">
        <v>1807</v>
      </c>
      <c r="D3520" t="s">
        <v>366</v>
      </c>
      <c r="E3520">
        <v>540011</v>
      </c>
      <c r="H3520" t="s">
        <v>2443</v>
      </c>
      <c r="K3520">
        <v>0</v>
      </c>
      <c r="M3520">
        <v>0</v>
      </c>
      <c r="O3520">
        <v>0</v>
      </c>
    </row>
    <row r="3521" spans="3:18" x14ac:dyDescent="0.3">
      <c r="C3521" t="s">
        <v>1807</v>
      </c>
      <c r="D3521" t="s">
        <v>366</v>
      </c>
      <c r="E3521">
        <v>540012</v>
      </c>
      <c r="H3521" t="s">
        <v>2444</v>
      </c>
      <c r="K3521">
        <v>0</v>
      </c>
      <c r="M3521">
        <v>0</v>
      </c>
      <c r="O3521">
        <v>0</v>
      </c>
    </row>
    <row r="3522" spans="3:18" x14ac:dyDescent="0.3">
      <c r="C3522" t="s">
        <v>1807</v>
      </c>
      <c r="D3522" t="s">
        <v>366</v>
      </c>
      <c r="E3522">
        <v>540013</v>
      </c>
      <c r="H3522" t="s">
        <v>2445</v>
      </c>
      <c r="K3522">
        <v>0</v>
      </c>
      <c r="M3522">
        <v>0</v>
      </c>
      <c r="O3522">
        <v>0</v>
      </c>
    </row>
    <row r="3523" spans="3:18" x14ac:dyDescent="0.3">
      <c r="C3523" t="s">
        <v>1807</v>
      </c>
      <c r="D3523" t="s">
        <v>366</v>
      </c>
      <c r="E3523">
        <v>540015</v>
      </c>
      <c r="H3523" t="s">
        <v>2446</v>
      </c>
      <c r="K3523">
        <v>0</v>
      </c>
      <c r="M3523">
        <v>0</v>
      </c>
      <c r="O3523">
        <v>0</v>
      </c>
    </row>
    <row r="3524" spans="3:18" x14ac:dyDescent="0.3">
      <c r="C3524" t="s">
        <v>1807</v>
      </c>
      <c r="D3524" t="s">
        <v>366</v>
      </c>
      <c r="E3524">
        <v>540016</v>
      </c>
      <c r="H3524" t="s">
        <v>2447</v>
      </c>
      <c r="K3524">
        <v>0</v>
      </c>
      <c r="M3524">
        <v>0</v>
      </c>
      <c r="O3524">
        <v>0</v>
      </c>
    </row>
    <row r="3525" spans="3:18" x14ac:dyDescent="0.3">
      <c r="C3525" t="s">
        <v>1807</v>
      </c>
      <c r="D3525" t="s">
        <v>366</v>
      </c>
      <c r="E3525">
        <v>540050</v>
      </c>
      <c r="H3525" t="s">
        <v>2448</v>
      </c>
      <c r="K3525">
        <v>0</v>
      </c>
      <c r="M3525">
        <v>0</v>
      </c>
      <c r="O3525">
        <v>0</v>
      </c>
    </row>
    <row r="3526" spans="3:18" x14ac:dyDescent="0.3">
      <c r="C3526" t="s">
        <v>1807</v>
      </c>
      <c r="D3526" t="s">
        <v>366</v>
      </c>
      <c r="E3526">
        <v>540051</v>
      </c>
      <c r="H3526" t="s">
        <v>2449</v>
      </c>
      <c r="K3526">
        <v>0</v>
      </c>
      <c r="M3526">
        <v>0</v>
      </c>
      <c r="O3526">
        <v>0</v>
      </c>
    </row>
    <row r="3527" spans="3:18" x14ac:dyDescent="0.3">
      <c r="C3527" t="s">
        <v>1807</v>
      </c>
      <c r="D3527" t="s">
        <v>366</v>
      </c>
      <c r="E3527">
        <v>540052</v>
      </c>
      <c r="H3527" t="s">
        <v>2450</v>
      </c>
      <c r="K3527">
        <v>0</v>
      </c>
      <c r="M3527">
        <v>0</v>
      </c>
      <c r="O3527">
        <v>0</v>
      </c>
    </row>
    <row r="3528" spans="3:18" x14ac:dyDescent="0.3">
      <c r="C3528" t="s">
        <v>1807</v>
      </c>
      <c r="D3528" t="s">
        <v>366</v>
      </c>
      <c r="E3528">
        <v>540053</v>
      </c>
      <c r="H3528" t="s">
        <v>2451</v>
      </c>
      <c r="K3528">
        <v>0</v>
      </c>
      <c r="M3528">
        <v>0</v>
      </c>
      <c r="O3528">
        <v>0</v>
      </c>
    </row>
    <row r="3529" spans="3:18" x14ac:dyDescent="0.3">
      <c r="C3529" t="s">
        <v>1807</v>
      </c>
      <c r="D3529" t="s">
        <v>366</v>
      </c>
      <c r="E3529">
        <v>540054</v>
      </c>
      <c r="H3529" t="s">
        <v>2452</v>
      </c>
      <c r="K3529">
        <v>0</v>
      </c>
      <c r="M3529">
        <v>0</v>
      </c>
      <c r="O3529">
        <v>0</v>
      </c>
    </row>
    <row r="3530" spans="3:18" x14ac:dyDescent="0.3">
      <c r="C3530" t="s">
        <v>1807</v>
      </c>
      <c r="D3530" t="s">
        <v>366</v>
      </c>
      <c r="E3530">
        <v>540055</v>
      </c>
      <c r="H3530" t="s">
        <v>2453</v>
      </c>
      <c r="K3530">
        <v>0</v>
      </c>
      <c r="M3530">
        <v>0</v>
      </c>
      <c r="O3530">
        <v>0</v>
      </c>
    </row>
    <row r="3531" spans="3:18" x14ac:dyDescent="0.3">
      <c r="C3531" t="s">
        <v>1807</v>
      </c>
      <c r="D3531" t="s">
        <v>366</v>
      </c>
      <c r="E3531">
        <v>540056</v>
      </c>
      <c r="H3531" t="s">
        <v>2454</v>
      </c>
      <c r="K3531">
        <v>0</v>
      </c>
      <c r="M3531">
        <v>0</v>
      </c>
      <c r="O3531">
        <v>0</v>
      </c>
    </row>
    <row r="3532" spans="3:18" x14ac:dyDescent="0.3">
      <c r="E3532" t="s">
        <v>1718</v>
      </c>
      <c r="K3532" s="37">
        <v>29674757.129999999</v>
      </c>
      <c r="M3532" s="37">
        <v>25067680.350000001</v>
      </c>
      <c r="O3532" s="37">
        <v>4607076.78</v>
      </c>
      <c r="Q3532">
        <v>18.399999999999999</v>
      </c>
      <c r="R3532" t="s">
        <v>438</v>
      </c>
    </row>
    <row r="3533" spans="3:18" x14ac:dyDescent="0.3">
      <c r="C3533" t="s">
        <v>1807</v>
      </c>
      <c r="D3533" t="s">
        <v>366</v>
      </c>
      <c r="E3533">
        <v>500400</v>
      </c>
      <c r="H3533" t="s">
        <v>2455</v>
      </c>
      <c r="K3533" s="37">
        <v>3625.21</v>
      </c>
      <c r="M3533" s="37">
        <v>3075.33</v>
      </c>
      <c r="O3533">
        <v>549.88</v>
      </c>
      <c r="Q3533">
        <v>17.899999999999999</v>
      </c>
    </row>
    <row r="3534" spans="3:18" x14ac:dyDescent="0.3">
      <c r="C3534" t="s">
        <v>1807</v>
      </c>
      <c r="D3534" t="s">
        <v>366</v>
      </c>
      <c r="E3534">
        <v>500401</v>
      </c>
      <c r="H3534" t="s">
        <v>2456</v>
      </c>
      <c r="K3534" s="37">
        <v>21910.75</v>
      </c>
      <c r="M3534" s="37">
        <v>18717.830000000002</v>
      </c>
      <c r="O3534" s="37">
        <v>3192.92</v>
      </c>
      <c r="Q3534">
        <v>17.100000000000001</v>
      </c>
    </row>
    <row r="3535" spans="3:18" x14ac:dyDescent="0.3">
      <c r="K3535" s="37">
        <v>25535.96</v>
      </c>
      <c r="M3535" s="37">
        <v>21793.16</v>
      </c>
      <c r="O3535" s="37">
        <v>3742.8</v>
      </c>
      <c r="Q3535">
        <v>17.2</v>
      </c>
      <c r="R3535" t="s">
        <v>438</v>
      </c>
    </row>
    <row r="3536" spans="3:18" x14ac:dyDescent="0.3">
      <c r="C3536" t="s">
        <v>1807</v>
      </c>
      <c r="D3536" t="s">
        <v>366</v>
      </c>
      <c r="E3536">
        <v>420709</v>
      </c>
      <c r="H3536" t="s">
        <v>1719</v>
      </c>
      <c r="K3536" s="37">
        <v>44885599.659999996</v>
      </c>
      <c r="M3536" s="37">
        <v>57851140.469999999</v>
      </c>
      <c r="O3536" s="37">
        <v>-12965540.810000001</v>
      </c>
      <c r="Q3536">
        <v>-22.4</v>
      </c>
    </row>
    <row r="3537" spans="3:18" x14ac:dyDescent="0.3">
      <c r="C3537" t="s">
        <v>1807</v>
      </c>
      <c r="D3537" t="s">
        <v>366</v>
      </c>
      <c r="E3537">
        <v>420710</v>
      </c>
      <c r="H3537" t="s">
        <v>1720</v>
      </c>
      <c r="K3537" s="37">
        <v>-100902345.05</v>
      </c>
      <c r="M3537" s="37">
        <v>-100960997.23</v>
      </c>
      <c r="O3537" s="37">
        <v>58652.18</v>
      </c>
      <c r="Q3537">
        <v>0.1</v>
      </c>
    </row>
    <row r="3538" spans="3:18" x14ac:dyDescent="0.3">
      <c r="C3538" t="s">
        <v>1807</v>
      </c>
      <c r="D3538" t="s">
        <v>366</v>
      </c>
      <c r="E3538">
        <v>420730</v>
      </c>
      <c r="H3538" t="s">
        <v>2457</v>
      </c>
      <c r="K3538">
        <v>465.89</v>
      </c>
      <c r="M3538">
        <v>615.1</v>
      </c>
      <c r="O3538">
        <v>-149.21</v>
      </c>
      <c r="Q3538">
        <v>-24.3</v>
      </c>
    </row>
    <row r="3539" spans="3:18" x14ac:dyDescent="0.3">
      <c r="E3539" t="s">
        <v>1724</v>
      </c>
      <c r="K3539" s="37">
        <v>-56016279.5</v>
      </c>
      <c r="M3539" s="37">
        <v>-43109241.659999996</v>
      </c>
      <c r="O3539" s="37">
        <v>-12907037.84</v>
      </c>
      <c r="Q3539">
        <v>-29.9</v>
      </c>
      <c r="R3539" t="s">
        <v>438</v>
      </c>
    </row>
    <row r="3540" spans="3:18" x14ac:dyDescent="0.3">
      <c r="C3540" t="s">
        <v>1807</v>
      </c>
      <c r="D3540" t="s">
        <v>366</v>
      </c>
      <c r="E3540">
        <v>420712</v>
      </c>
      <c r="H3540" t="s">
        <v>1719</v>
      </c>
      <c r="K3540">
        <v>0</v>
      </c>
      <c r="M3540">
        <v>0</v>
      </c>
      <c r="O3540">
        <v>0</v>
      </c>
    </row>
    <row r="3541" spans="3:18" x14ac:dyDescent="0.3">
      <c r="C3541" t="s">
        <v>1807</v>
      </c>
      <c r="D3541" t="s">
        <v>366</v>
      </c>
      <c r="E3541">
        <v>420713</v>
      </c>
      <c r="H3541" t="s">
        <v>1720</v>
      </c>
      <c r="K3541" s="37">
        <v>22118165.739999998</v>
      </c>
      <c r="M3541" s="37">
        <v>13718754.75</v>
      </c>
      <c r="O3541" s="37">
        <v>8399410.9900000002</v>
      </c>
      <c r="Q3541">
        <v>61.2</v>
      </c>
    </row>
    <row r="3542" spans="3:18" x14ac:dyDescent="0.3">
      <c r="C3542" t="s">
        <v>1807</v>
      </c>
      <c r="D3542" t="s">
        <v>366</v>
      </c>
      <c r="E3542">
        <v>420714</v>
      </c>
      <c r="H3542" t="s">
        <v>1720</v>
      </c>
      <c r="K3542">
        <v>0</v>
      </c>
      <c r="M3542">
        <v>0</v>
      </c>
      <c r="O3542">
        <v>0</v>
      </c>
    </row>
    <row r="3543" spans="3:18" x14ac:dyDescent="0.3">
      <c r="C3543" t="s">
        <v>1807</v>
      </c>
      <c r="D3543" t="s">
        <v>366</v>
      </c>
      <c r="E3543">
        <v>420718</v>
      </c>
      <c r="H3543" t="s">
        <v>2458</v>
      </c>
      <c r="K3543">
        <v>0</v>
      </c>
      <c r="M3543">
        <v>0</v>
      </c>
      <c r="O3543">
        <v>0</v>
      </c>
    </row>
    <row r="3544" spans="3:18" x14ac:dyDescent="0.3">
      <c r="C3544" t="s">
        <v>1807</v>
      </c>
      <c r="D3544" t="s">
        <v>366</v>
      </c>
      <c r="E3544">
        <v>420719</v>
      </c>
      <c r="H3544" t="s">
        <v>2459</v>
      </c>
      <c r="K3544">
        <v>0</v>
      </c>
      <c r="M3544">
        <v>0</v>
      </c>
      <c r="O3544">
        <v>0</v>
      </c>
    </row>
    <row r="3545" spans="3:18" x14ac:dyDescent="0.3">
      <c r="C3545" t="s">
        <v>1807</v>
      </c>
      <c r="D3545" t="s">
        <v>366</v>
      </c>
      <c r="E3545">
        <v>420725</v>
      </c>
      <c r="H3545" t="s">
        <v>2460</v>
      </c>
      <c r="K3545">
        <v>0</v>
      </c>
      <c r="M3545">
        <v>0</v>
      </c>
      <c r="O3545">
        <v>0</v>
      </c>
    </row>
    <row r="3546" spans="3:18" x14ac:dyDescent="0.3">
      <c r="C3546" t="s">
        <v>1807</v>
      </c>
      <c r="D3546" t="s">
        <v>366</v>
      </c>
      <c r="E3546">
        <v>420726</v>
      </c>
      <c r="H3546" t="s">
        <v>2461</v>
      </c>
      <c r="K3546" s="37">
        <v>-1706.96</v>
      </c>
      <c r="M3546" s="37">
        <v>-1706.96</v>
      </c>
      <c r="O3546">
        <v>0</v>
      </c>
    </row>
    <row r="3547" spans="3:18" x14ac:dyDescent="0.3">
      <c r="E3547" t="s">
        <v>1729</v>
      </c>
      <c r="K3547" s="37">
        <v>22116458.780000001</v>
      </c>
      <c r="M3547" s="37">
        <v>13717047.789999999</v>
      </c>
      <c r="O3547" s="37">
        <v>8399410.9900000002</v>
      </c>
      <c r="Q3547">
        <v>61.2</v>
      </c>
      <c r="R3547" t="s">
        <v>438</v>
      </c>
    </row>
    <row r="3548" spans="3:18" x14ac:dyDescent="0.3">
      <c r="C3548" t="s">
        <v>1807</v>
      </c>
      <c r="D3548" t="s">
        <v>366</v>
      </c>
      <c r="E3548">
        <v>420715</v>
      </c>
      <c r="H3548" t="s">
        <v>2462</v>
      </c>
      <c r="K3548">
        <v>0</v>
      </c>
      <c r="M3548">
        <v>0</v>
      </c>
      <c r="O3548">
        <v>0</v>
      </c>
    </row>
    <row r="3549" spans="3:18" x14ac:dyDescent="0.3">
      <c r="C3549" t="s">
        <v>1807</v>
      </c>
      <c r="D3549" t="s">
        <v>366</v>
      </c>
      <c r="E3549">
        <v>420716</v>
      </c>
      <c r="H3549" t="s">
        <v>2463</v>
      </c>
      <c r="K3549">
        <v>0</v>
      </c>
      <c r="M3549">
        <v>0</v>
      </c>
      <c r="O3549">
        <v>0</v>
      </c>
    </row>
    <row r="3550" spans="3:18" x14ac:dyDescent="0.3">
      <c r="C3550" t="s">
        <v>1807</v>
      </c>
      <c r="D3550" t="s">
        <v>366</v>
      </c>
      <c r="E3550">
        <v>420717</v>
      </c>
      <c r="H3550" t="s">
        <v>2464</v>
      </c>
      <c r="K3550">
        <v>0</v>
      </c>
      <c r="M3550">
        <v>0</v>
      </c>
      <c r="O3550">
        <v>0</v>
      </c>
    </row>
    <row r="3551" spans="3:18" x14ac:dyDescent="0.3">
      <c r="E3551" t="s">
        <v>2465</v>
      </c>
      <c r="K3551">
        <v>0</v>
      </c>
      <c r="M3551">
        <v>0</v>
      </c>
      <c r="O3551">
        <v>0</v>
      </c>
      <c r="R3551" t="s">
        <v>438</v>
      </c>
    </row>
    <row r="3552" spans="3:18" x14ac:dyDescent="0.3">
      <c r="C3552" t="s">
        <v>1807</v>
      </c>
      <c r="D3552" t="s">
        <v>366</v>
      </c>
      <c r="E3552">
        <v>420724</v>
      </c>
      <c r="H3552" t="s">
        <v>2466</v>
      </c>
      <c r="K3552" s="37">
        <v>1366.53</v>
      </c>
      <c r="M3552" s="37">
        <v>1088</v>
      </c>
      <c r="O3552">
        <v>278.52999999999997</v>
      </c>
      <c r="Q3552">
        <v>25.6</v>
      </c>
    </row>
    <row r="3553" spans="3:18" x14ac:dyDescent="0.3">
      <c r="K3553" s="37">
        <v>1366.53</v>
      </c>
      <c r="M3553" s="37">
        <v>1088</v>
      </c>
      <c r="O3553">
        <v>278.52999999999997</v>
      </c>
      <c r="Q3553">
        <v>25.6</v>
      </c>
      <c r="R3553" t="s">
        <v>438</v>
      </c>
    </row>
    <row r="3554" spans="3:18" x14ac:dyDescent="0.3">
      <c r="E3554" t="s">
        <v>1730</v>
      </c>
      <c r="K3554" s="37">
        <v>44092705.439999998</v>
      </c>
      <c r="M3554" s="37">
        <v>36457960.969999999</v>
      </c>
      <c r="O3554" s="37">
        <v>7634744.4699999997</v>
      </c>
      <c r="Q3554">
        <v>20.9</v>
      </c>
      <c r="R3554" t="s">
        <v>420</v>
      </c>
    </row>
    <row r="3555" spans="3:18" x14ac:dyDescent="0.3">
      <c r="E3555" t="s">
        <v>1731</v>
      </c>
      <c r="K3555" s="37">
        <v>10183298.880000001</v>
      </c>
      <c r="M3555" s="37">
        <v>2460180.5099999998</v>
      </c>
      <c r="O3555" s="37">
        <v>7723118.3700000001</v>
      </c>
      <c r="Q3555">
        <v>313.89999999999998</v>
      </c>
      <c r="R3555" t="s">
        <v>403</v>
      </c>
    </row>
    <row r="3557" spans="3:18" x14ac:dyDescent="0.3">
      <c r="E3557" t="s">
        <v>1732</v>
      </c>
    </row>
    <row r="3558" spans="3:18" x14ac:dyDescent="0.3">
      <c r="C3558" t="s">
        <v>1807</v>
      </c>
      <c r="D3558" t="s">
        <v>366</v>
      </c>
      <c r="E3558">
        <v>430103</v>
      </c>
      <c r="H3558" t="s">
        <v>1733</v>
      </c>
      <c r="K3558">
        <v>0</v>
      </c>
      <c r="M3558">
        <v>0</v>
      </c>
      <c r="O3558">
        <v>0</v>
      </c>
    </row>
    <row r="3559" spans="3:18" x14ac:dyDescent="0.3">
      <c r="C3559" t="s">
        <v>1807</v>
      </c>
      <c r="D3559" t="s">
        <v>366</v>
      </c>
      <c r="E3559">
        <v>511420</v>
      </c>
      <c r="H3559" t="s">
        <v>1734</v>
      </c>
      <c r="K3559">
        <v>0</v>
      </c>
      <c r="M3559">
        <v>0</v>
      </c>
      <c r="O3559">
        <v>0</v>
      </c>
    </row>
    <row r="3560" spans="3:18" x14ac:dyDescent="0.3">
      <c r="C3560" t="s">
        <v>1807</v>
      </c>
      <c r="D3560" t="s">
        <v>366</v>
      </c>
      <c r="E3560">
        <v>511421</v>
      </c>
      <c r="H3560" t="s">
        <v>1735</v>
      </c>
      <c r="K3560">
        <v>0</v>
      </c>
      <c r="M3560">
        <v>0</v>
      </c>
      <c r="O3560">
        <v>0</v>
      </c>
    </row>
    <row r="3561" spans="3:18" x14ac:dyDescent="0.3">
      <c r="C3561" t="s">
        <v>1807</v>
      </c>
      <c r="D3561" t="s">
        <v>366</v>
      </c>
      <c r="E3561">
        <v>511422</v>
      </c>
      <c r="H3561" t="s">
        <v>2467</v>
      </c>
      <c r="K3561">
        <v>0</v>
      </c>
      <c r="M3561">
        <v>0</v>
      </c>
      <c r="O3561">
        <v>0</v>
      </c>
    </row>
    <row r="3562" spans="3:18" x14ac:dyDescent="0.3">
      <c r="C3562" t="s">
        <v>1807</v>
      </c>
      <c r="D3562" t="s">
        <v>366</v>
      </c>
      <c r="E3562">
        <v>511424</v>
      </c>
      <c r="H3562" t="s">
        <v>1738</v>
      </c>
      <c r="K3562" s="37">
        <v>9336912.3399999999</v>
      </c>
      <c r="M3562" s="37">
        <v>8841171.9299999997</v>
      </c>
      <c r="O3562" s="37">
        <v>495740.41</v>
      </c>
      <c r="Q3562">
        <v>5.6</v>
      </c>
    </row>
    <row r="3563" spans="3:18" x14ac:dyDescent="0.3">
      <c r="E3563" t="s">
        <v>1739</v>
      </c>
      <c r="K3563" s="37">
        <v>9336912.3399999999</v>
      </c>
      <c r="M3563" s="37">
        <v>8841171.9299999997</v>
      </c>
      <c r="O3563" s="37">
        <v>495740.41</v>
      </c>
      <c r="Q3563">
        <v>5.6</v>
      </c>
      <c r="R3563" t="s">
        <v>420</v>
      </c>
    </row>
    <row r="3564" spans="3:18" x14ac:dyDescent="0.3">
      <c r="C3564" t="s">
        <v>1807</v>
      </c>
      <c r="D3564" t="s">
        <v>366</v>
      </c>
      <c r="E3564">
        <v>511425</v>
      </c>
      <c r="H3564" t="s">
        <v>1740</v>
      </c>
      <c r="K3564" s="37">
        <v>31820.959999999999</v>
      </c>
      <c r="M3564" s="37">
        <v>-625041.57999999996</v>
      </c>
      <c r="O3564" s="37">
        <v>656862.54</v>
      </c>
      <c r="Q3564">
        <v>105.1</v>
      </c>
    </row>
    <row r="3565" spans="3:18" x14ac:dyDescent="0.3">
      <c r="C3565" t="s">
        <v>1807</v>
      </c>
      <c r="D3565" t="s">
        <v>366</v>
      </c>
      <c r="E3565">
        <v>511426</v>
      </c>
      <c r="H3565" t="s">
        <v>1015</v>
      </c>
      <c r="K3565">
        <v>0</v>
      </c>
      <c r="M3565">
        <v>0</v>
      </c>
      <c r="O3565">
        <v>0</v>
      </c>
    </row>
    <row r="3566" spans="3:18" x14ac:dyDescent="0.3">
      <c r="C3566" t="s">
        <v>1807</v>
      </c>
      <c r="D3566" t="s">
        <v>366</v>
      </c>
      <c r="E3566">
        <v>511427</v>
      </c>
      <c r="H3566" t="s">
        <v>1016</v>
      </c>
      <c r="K3566">
        <v>178.77</v>
      </c>
      <c r="M3566">
        <v>178.77</v>
      </c>
      <c r="O3566">
        <v>0</v>
      </c>
    </row>
    <row r="3567" spans="3:18" x14ac:dyDescent="0.3">
      <c r="E3567" t="s">
        <v>1741</v>
      </c>
      <c r="K3567" s="37">
        <v>31999.73</v>
      </c>
      <c r="M3567" s="37">
        <v>-624862.81000000006</v>
      </c>
      <c r="O3567" s="37">
        <v>656862.54</v>
      </c>
      <c r="Q3567">
        <v>105.1</v>
      </c>
      <c r="R3567" t="s">
        <v>420</v>
      </c>
    </row>
    <row r="3568" spans="3:18" x14ac:dyDescent="0.3">
      <c r="C3568" t="s">
        <v>1807</v>
      </c>
      <c r="D3568" t="s">
        <v>366</v>
      </c>
      <c r="E3568">
        <v>511410</v>
      </c>
      <c r="H3568" t="s">
        <v>1742</v>
      </c>
      <c r="K3568" s="37">
        <v>75149.33</v>
      </c>
      <c r="M3568" s="37">
        <v>55611.66</v>
      </c>
      <c r="O3568" s="37">
        <v>19537.669999999998</v>
      </c>
      <c r="Q3568">
        <v>35.1</v>
      </c>
    </row>
    <row r="3569" spans="3:18" x14ac:dyDescent="0.3">
      <c r="C3569" t="s">
        <v>1807</v>
      </c>
      <c r="D3569" t="s">
        <v>366</v>
      </c>
      <c r="E3569">
        <v>511411</v>
      </c>
      <c r="H3569" t="s">
        <v>1743</v>
      </c>
      <c r="K3569">
        <v>0</v>
      </c>
      <c r="M3569">
        <v>0</v>
      </c>
      <c r="O3569">
        <v>0</v>
      </c>
    </row>
    <row r="3570" spans="3:18" x14ac:dyDescent="0.3">
      <c r="C3570" t="s">
        <v>1807</v>
      </c>
      <c r="D3570" t="s">
        <v>366</v>
      </c>
      <c r="E3570">
        <v>511412</v>
      </c>
      <c r="H3570" t="s">
        <v>1744</v>
      </c>
      <c r="K3570">
        <v>0</v>
      </c>
      <c r="M3570">
        <v>0</v>
      </c>
      <c r="O3570">
        <v>0</v>
      </c>
    </row>
    <row r="3571" spans="3:18" x14ac:dyDescent="0.3">
      <c r="C3571" t="s">
        <v>1807</v>
      </c>
      <c r="D3571" t="s">
        <v>366</v>
      </c>
      <c r="E3571">
        <v>511413</v>
      </c>
      <c r="H3571" t="s">
        <v>1745</v>
      </c>
      <c r="K3571" s="37">
        <v>-4915.51</v>
      </c>
      <c r="M3571" s="37">
        <v>-4915.51</v>
      </c>
      <c r="O3571">
        <v>0</v>
      </c>
    </row>
    <row r="3572" spans="3:18" x14ac:dyDescent="0.3">
      <c r="C3572" t="s">
        <v>1807</v>
      </c>
      <c r="D3572" t="s">
        <v>366</v>
      </c>
      <c r="E3572">
        <v>511414</v>
      </c>
      <c r="H3572" t="s">
        <v>1746</v>
      </c>
      <c r="K3572">
        <v>0</v>
      </c>
      <c r="M3572">
        <v>0</v>
      </c>
      <c r="O3572">
        <v>0</v>
      </c>
    </row>
    <row r="3573" spans="3:18" x14ac:dyDescent="0.3">
      <c r="C3573" t="s">
        <v>1807</v>
      </c>
      <c r="D3573" t="s">
        <v>366</v>
      </c>
      <c r="E3573">
        <v>511415</v>
      </c>
      <c r="H3573" t="s">
        <v>1747</v>
      </c>
      <c r="K3573">
        <v>0</v>
      </c>
      <c r="M3573">
        <v>0</v>
      </c>
      <c r="O3573">
        <v>0</v>
      </c>
    </row>
    <row r="3574" spans="3:18" x14ac:dyDescent="0.3">
      <c r="C3574" t="s">
        <v>1807</v>
      </c>
      <c r="D3574" t="s">
        <v>366</v>
      </c>
      <c r="E3574">
        <v>511416</v>
      </c>
      <c r="H3574" t="s">
        <v>1023</v>
      </c>
      <c r="K3574">
        <v>0</v>
      </c>
      <c r="M3574">
        <v>0</v>
      </c>
      <c r="O3574">
        <v>0</v>
      </c>
    </row>
    <row r="3575" spans="3:18" x14ac:dyDescent="0.3">
      <c r="C3575" t="s">
        <v>1807</v>
      </c>
      <c r="D3575" t="s">
        <v>366</v>
      </c>
      <c r="E3575">
        <v>511417</v>
      </c>
      <c r="H3575" t="s">
        <v>1748</v>
      </c>
      <c r="K3575" s="37">
        <v>19932952.09</v>
      </c>
      <c r="M3575" s="37">
        <v>19514945.800000001</v>
      </c>
      <c r="O3575" s="37">
        <v>418006.29</v>
      </c>
      <c r="Q3575">
        <v>2.1</v>
      </c>
    </row>
    <row r="3576" spans="3:18" x14ac:dyDescent="0.3">
      <c r="C3576" t="s">
        <v>1807</v>
      </c>
      <c r="D3576" t="s">
        <v>366</v>
      </c>
      <c r="E3576">
        <v>511418</v>
      </c>
      <c r="H3576" t="s">
        <v>1749</v>
      </c>
      <c r="K3576" s="37">
        <v>-44642122.310000002</v>
      </c>
      <c r="M3576" s="37">
        <v>-44639738.390000001</v>
      </c>
      <c r="O3576" s="37">
        <v>-2383.92</v>
      </c>
    </row>
    <row r="3577" spans="3:18" x14ac:dyDescent="0.3">
      <c r="E3577" t="s">
        <v>1750</v>
      </c>
      <c r="K3577" s="37">
        <v>-24638936.399999999</v>
      </c>
      <c r="M3577" s="37">
        <v>-25074096.440000001</v>
      </c>
      <c r="O3577" s="37">
        <v>435160.04</v>
      </c>
      <c r="Q3577">
        <v>1.7</v>
      </c>
      <c r="R3577" t="s">
        <v>420</v>
      </c>
    </row>
    <row r="3578" spans="3:18" x14ac:dyDescent="0.3">
      <c r="C3578" t="s">
        <v>1807</v>
      </c>
      <c r="D3578" t="s">
        <v>366</v>
      </c>
      <c r="E3578">
        <v>511400</v>
      </c>
      <c r="H3578" t="s">
        <v>1751</v>
      </c>
      <c r="K3578">
        <v>0</v>
      </c>
      <c r="M3578">
        <v>0</v>
      </c>
      <c r="O3578">
        <v>0</v>
      </c>
    </row>
    <row r="3579" spans="3:18" x14ac:dyDescent="0.3">
      <c r="C3579" t="s">
        <v>1807</v>
      </c>
      <c r="D3579" t="s">
        <v>366</v>
      </c>
      <c r="E3579">
        <v>511402</v>
      </c>
      <c r="H3579" t="s">
        <v>2468</v>
      </c>
      <c r="K3579">
        <v>0</v>
      </c>
      <c r="M3579">
        <v>0</v>
      </c>
      <c r="O3579">
        <v>0</v>
      </c>
    </row>
    <row r="3580" spans="3:18" x14ac:dyDescent="0.3">
      <c r="E3580" t="s">
        <v>1753</v>
      </c>
      <c r="K3580">
        <v>0</v>
      </c>
      <c r="M3580">
        <v>0</v>
      </c>
      <c r="O3580">
        <v>0</v>
      </c>
      <c r="R3580" t="s">
        <v>420</v>
      </c>
    </row>
    <row r="3581" spans="3:18" x14ac:dyDescent="0.3">
      <c r="C3581" t="s">
        <v>1807</v>
      </c>
      <c r="D3581" t="s">
        <v>366</v>
      </c>
      <c r="E3581">
        <v>511423</v>
      </c>
      <c r="H3581" t="s">
        <v>2469</v>
      </c>
      <c r="K3581">
        <v>0</v>
      </c>
      <c r="M3581">
        <v>0</v>
      </c>
      <c r="O3581">
        <v>0</v>
      </c>
    </row>
    <row r="3582" spans="3:18" x14ac:dyDescent="0.3">
      <c r="C3582" t="s">
        <v>1807</v>
      </c>
      <c r="D3582" t="s">
        <v>366</v>
      </c>
      <c r="E3582">
        <v>511428</v>
      </c>
      <c r="H3582" t="s">
        <v>2470</v>
      </c>
      <c r="K3582">
        <v>0</v>
      </c>
      <c r="M3582">
        <v>0</v>
      </c>
      <c r="O3582">
        <v>0</v>
      </c>
    </row>
    <row r="3583" spans="3:18" x14ac:dyDescent="0.3">
      <c r="C3583" t="s">
        <v>1807</v>
      </c>
      <c r="D3583" t="s">
        <v>366</v>
      </c>
      <c r="E3583">
        <v>511429</v>
      </c>
      <c r="H3583" t="s">
        <v>2471</v>
      </c>
      <c r="K3583">
        <v>0</v>
      </c>
      <c r="M3583">
        <v>0</v>
      </c>
      <c r="O3583">
        <v>0</v>
      </c>
    </row>
    <row r="3584" spans="3:18" x14ac:dyDescent="0.3">
      <c r="C3584" t="s">
        <v>1807</v>
      </c>
      <c r="D3584" t="s">
        <v>366</v>
      </c>
      <c r="E3584">
        <v>511430</v>
      </c>
      <c r="H3584" t="s">
        <v>2472</v>
      </c>
      <c r="K3584">
        <v>0</v>
      </c>
      <c r="M3584">
        <v>0</v>
      </c>
      <c r="O3584">
        <v>0</v>
      </c>
    </row>
    <row r="3585" spans="3:18" x14ac:dyDescent="0.3">
      <c r="E3585" t="s">
        <v>1755</v>
      </c>
      <c r="K3585">
        <v>0</v>
      </c>
      <c r="M3585">
        <v>0</v>
      </c>
      <c r="O3585">
        <v>0</v>
      </c>
      <c r="R3585" t="s">
        <v>420</v>
      </c>
    </row>
    <row r="3586" spans="3:18" x14ac:dyDescent="0.3">
      <c r="E3586" t="s">
        <v>1756</v>
      </c>
      <c r="K3586" s="37">
        <v>-15270024.33</v>
      </c>
      <c r="M3586" s="37">
        <v>-16857787.32</v>
      </c>
      <c r="O3586" s="37">
        <v>1587762.99</v>
      </c>
      <c r="Q3586">
        <v>9.4</v>
      </c>
      <c r="R3586" t="s">
        <v>403</v>
      </c>
    </row>
    <row r="3588" spans="3:18" x14ac:dyDescent="0.3">
      <c r="E3588" t="s">
        <v>1757</v>
      </c>
      <c r="K3588" s="37">
        <v>-5086725.45</v>
      </c>
      <c r="M3588" s="37">
        <v>-14397606.810000001</v>
      </c>
      <c r="O3588" s="37">
        <v>9310881.3599999994</v>
      </c>
      <c r="Q3588">
        <v>64.7</v>
      </c>
      <c r="R3588" t="s">
        <v>1192</v>
      </c>
    </row>
    <row r="3590" spans="3:18" x14ac:dyDescent="0.3">
      <c r="C3590" t="s">
        <v>1807</v>
      </c>
      <c r="D3590" t="s">
        <v>366</v>
      </c>
      <c r="E3590">
        <v>520000</v>
      </c>
      <c r="H3590" t="s">
        <v>1758</v>
      </c>
      <c r="K3590">
        <v>0</v>
      </c>
      <c r="M3590">
        <v>0</v>
      </c>
      <c r="O3590">
        <v>0</v>
      </c>
    </row>
    <row r="3591" spans="3:18" x14ac:dyDescent="0.3">
      <c r="C3591" t="s">
        <v>1807</v>
      </c>
      <c r="D3591" t="s">
        <v>366</v>
      </c>
      <c r="E3591">
        <v>520001</v>
      </c>
      <c r="H3591" t="s">
        <v>1759</v>
      </c>
      <c r="K3591">
        <v>0</v>
      </c>
      <c r="M3591">
        <v>0</v>
      </c>
      <c r="O3591">
        <v>0</v>
      </c>
    </row>
    <row r="3592" spans="3:18" x14ac:dyDescent="0.3">
      <c r="C3592" t="s">
        <v>1807</v>
      </c>
      <c r="D3592" t="s">
        <v>366</v>
      </c>
      <c r="E3592">
        <v>520002</v>
      </c>
      <c r="H3592" t="s">
        <v>2473</v>
      </c>
      <c r="K3592">
        <v>0</v>
      </c>
      <c r="M3592">
        <v>0</v>
      </c>
      <c r="O3592">
        <v>0</v>
      </c>
    </row>
    <row r="3593" spans="3:18" x14ac:dyDescent="0.3">
      <c r="E3593" t="s">
        <v>1761</v>
      </c>
      <c r="K3593">
        <v>0</v>
      </c>
      <c r="M3593">
        <v>0</v>
      </c>
      <c r="O3593">
        <v>0</v>
      </c>
      <c r="R3593" t="s">
        <v>1192</v>
      </c>
    </row>
    <row r="3595" spans="3:18" x14ac:dyDescent="0.3">
      <c r="C3595" t="s">
        <v>1807</v>
      </c>
      <c r="D3595" t="s">
        <v>366</v>
      </c>
      <c r="E3595">
        <v>530000</v>
      </c>
      <c r="H3595" t="s">
        <v>2474</v>
      </c>
      <c r="K3595">
        <v>0</v>
      </c>
      <c r="M3595">
        <v>0</v>
      </c>
      <c r="O3595">
        <v>0</v>
      </c>
    </row>
    <row r="3596" spans="3:18" x14ac:dyDescent="0.3">
      <c r="C3596" t="s">
        <v>1807</v>
      </c>
      <c r="D3596" t="s">
        <v>366</v>
      </c>
      <c r="E3596">
        <v>530001</v>
      </c>
      <c r="H3596" t="s">
        <v>2475</v>
      </c>
      <c r="K3596" s="37">
        <v>8135804.54</v>
      </c>
      <c r="M3596" s="37">
        <v>6785945.6900000004</v>
      </c>
      <c r="O3596" s="37">
        <v>1349858.85</v>
      </c>
      <c r="Q3596">
        <v>19.899999999999999</v>
      </c>
    </row>
    <row r="3597" spans="3:18" x14ac:dyDescent="0.3">
      <c r="E3597" t="s">
        <v>2476</v>
      </c>
      <c r="K3597" s="37">
        <v>8135804.54</v>
      </c>
      <c r="M3597" s="37">
        <v>6785945.6900000004</v>
      </c>
      <c r="O3597" s="37">
        <v>1349858.85</v>
      </c>
      <c r="Q3597">
        <v>19.899999999999999</v>
      </c>
      <c r="R3597" t="s">
        <v>1192</v>
      </c>
    </row>
    <row r="3599" spans="3:18" x14ac:dyDescent="0.3">
      <c r="E3599" t="s">
        <v>1762</v>
      </c>
      <c r="K3599" s="37">
        <v>3049079.09</v>
      </c>
      <c r="M3599" s="37">
        <v>-7611661.1200000001</v>
      </c>
      <c r="O3599" s="37">
        <v>10660740.210000001</v>
      </c>
      <c r="Q3599">
        <v>140.1</v>
      </c>
      <c r="R3599" t="s">
        <v>1763</v>
      </c>
    </row>
    <row r="3603" spans="1:18" x14ac:dyDescent="0.3">
      <c r="A3603" t="s">
        <v>1805</v>
      </c>
    </row>
    <row r="3604" spans="1:18" x14ac:dyDescent="0.3">
      <c r="A3604" t="s">
        <v>2477</v>
      </c>
    </row>
    <row r="3606" spans="1:18" x14ac:dyDescent="0.3">
      <c r="A3606" t="s">
        <v>363</v>
      </c>
      <c r="F3606" t="s">
        <v>1807</v>
      </c>
      <c r="G3606" t="s">
        <v>365</v>
      </c>
      <c r="I3606" t="s">
        <v>366</v>
      </c>
      <c r="N3606" t="s">
        <v>367</v>
      </c>
      <c r="P3606" t="s">
        <v>60</v>
      </c>
    </row>
    <row r="3608" spans="1:18" x14ac:dyDescent="0.3">
      <c r="B3608" t="s">
        <v>368</v>
      </c>
      <c r="C3608" t="s">
        <v>369</v>
      </c>
      <c r="D3608" t="s">
        <v>370</v>
      </c>
      <c r="E3608" t="s">
        <v>371</v>
      </c>
      <c r="J3608" t="s">
        <v>372</v>
      </c>
      <c r="L3608" t="s">
        <v>373</v>
      </c>
      <c r="O3608" t="s">
        <v>374</v>
      </c>
      <c r="Q3608" t="s">
        <v>375</v>
      </c>
      <c r="R3608" t="s">
        <v>376</v>
      </c>
    </row>
    <row r="3609" spans="1:18" x14ac:dyDescent="0.3">
      <c r="B3609" t="s">
        <v>377</v>
      </c>
      <c r="C3609" t="s">
        <v>378</v>
      </c>
      <c r="D3609" t="s">
        <v>379</v>
      </c>
      <c r="J3609" t="s">
        <v>380</v>
      </c>
      <c r="L3609" t="s">
        <v>381</v>
      </c>
      <c r="O3609" t="s">
        <v>382</v>
      </c>
      <c r="Q3609" t="s">
        <v>383</v>
      </c>
      <c r="R3609" t="s">
        <v>384</v>
      </c>
    </row>
    <row r="3611" spans="1:18" x14ac:dyDescent="0.3">
      <c r="E3611" t="s">
        <v>1765</v>
      </c>
    </row>
    <row r="3612" spans="1:18" x14ac:dyDescent="0.3">
      <c r="K3612" s="37">
        <v>-3049079.09</v>
      </c>
      <c r="M3612" s="37">
        <v>7611661.1200000001</v>
      </c>
      <c r="O3612" s="37">
        <v>-10660740.210000001</v>
      </c>
      <c r="Q3612">
        <v>-140.1</v>
      </c>
      <c r="R3612" t="s">
        <v>1763</v>
      </c>
    </row>
    <row r="3614" spans="1:18" x14ac:dyDescent="0.3">
      <c r="A3614" t="s">
        <v>1805</v>
      </c>
    </row>
    <row r="3615" spans="1:18" x14ac:dyDescent="0.3">
      <c r="A3615" t="s">
        <v>2478</v>
      </c>
    </row>
    <row r="3617" spans="1:18" x14ac:dyDescent="0.3">
      <c r="A3617" t="s">
        <v>363</v>
      </c>
      <c r="F3617" t="s">
        <v>1807</v>
      </c>
      <c r="G3617" t="s">
        <v>365</v>
      </c>
      <c r="I3617" t="s">
        <v>366</v>
      </c>
      <c r="N3617" t="s">
        <v>367</v>
      </c>
      <c r="P3617" t="s">
        <v>60</v>
      </c>
    </row>
    <row r="3619" spans="1:18" x14ac:dyDescent="0.3">
      <c r="B3619" t="s">
        <v>368</v>
      </c>
      <c r="C3619" t="s">
        <v>369</v>
      </c>
      <c r="D3619" t="s">
        <v>370</v>
      </c>
      <c r="E3619" t="s">
        <v>371</v>
      </c>
      <c r="J3619" t="s">
        <v>372</v>
      </c>
      <c r="L3619" t="s">
        <v>373</v>
      </c>
      <c r="O3619" t="s">
        <v>374</v>
      </c>
      <c r="Q3619" t="s">
        <v>375</v>
      </c>
      <c r="R3619" t="s">
        <v>376</v>
      </c>
    </row>
    <row r="3620" spans="1:18" x14ac:dyDescent="0.3">
      <c r="B3620" t="s">
        <v>377</v>
      </c>
      <c r="C3620" t="s">
        <v>378</v>
      </c>
      <c r="D3620" t="s">
        <v>379</v>
      </c>
      <c r="J3620" t="s">
        <v>380</v>
      </c>
      <c r="L3620" t="s">
        <v>381</v>
      </c>
      <c r="O3620" t="s">
        <v>382</v>
      </c>
      <c r="Q3620" t="s">
        <v>383</v>
      </c>
      <c r="R3620" t="s">
        <v>384</v>
      </c>
    </row>
    <row r="3622" spans="1:18" x14ac:dyDescent="0.3">
      <c r="E3622" t="s">
        <v>2479</v>
      </c>
    </row>
    <row r="3623" spans="1:18" x14ac:dyDescent="0.3">
      <c r="E3623" t="s">
        <v>2480</v>
      </c>
    </row>
    <row r="3624" spans="1:18" x14ac:dyDescent="0.3">
      <c r="C3624" t="s">
        <v>1807</v>
      </c>
      <c r="D3624" t="s">
        <v>366</v>
      </c>
      <c r="E3624">
        <v>190004</v>
      </c>
      <c r="H3624" t="s">
        <v>2481</v>
      </c>
      <c r="K3624">
        <v>0</v>
      </c>
      <c r="M3624">
        <v>0</v>
      </c>
      <c r="O3624">
        <v>0</v>
      </c>
    </row>
    <row r="3625" spans="1:18" x14ac:dyDescent="0.3">
      <c r="C3625" t="s">
        <v>1807</v>
      </c>
      <c r="D3625" t="s">
        <v>366</v>
      </c>
      <c r="E3625">
        <v>190005</v>
      </c>
      <c r="H3625" t="s">
        <v>2482</v>
      </c>
      <c r="K3625">
        <v>0</v>
      </c>
      <c r="M3625">
        <v>0</v>
      </c>
      <c r="O3625">
        <v>0</v>
      </c>
    </row>
    <row r="3626" spans="1:18" x14ac:dyDescent="0.3">
      <c r="C3626" t="s">
        <v>1807</v>
      </c>
      <c r="D3626" t="s">
        <v>366</v>
      </c>
      <c r="E3626">
        <v>190006</v>
      </c>
      <c r="H3626" t="s">
        <v>2483</v>
      </c>
      <c r="K3626">
        <v>0</v>
      </c>
      <c r="M3626">
        <v>0</v>
      </c>
      <c r="O3626">
        <v>0</v>
      </c>
    </row>
    <row r="3627" spans="1:18" x14ac:dyDescent="0.3">
      <c r="C3627" t="s">
        <v>1807</v>
      </c>
      <c r="D3627" t="s">
        <v>366</v>
      </c>
      <c r="E3627">
        <v>190007</v>
      </c>
      <c r="H3627" t="s">
        <v>2484</v>
      </c>
      <c r="K3627">
        <v>0</v>
      </c>
      <c r="M3627">
        <v>0</v>
      </c>
      <c r="O3627">
        <v>0</v>
      </c>
    </row>
    <row r="3628" spans="1:18" x14ac:dyDescent="0.3">
      <c r="C3628" t="s">
        <v>1807</v>
      </c>
      <c r="D3628" t="s">
        <v>366</v>
      </c>
      <c r="E3628">
        <v>190008</v>
      </c>
      <c r="H3628" t="s">
        <v>2485</v>
      </c>
      <c r="K3628">
        <v>0</v>
      </c>
      <c r="M3628">
        <v>0</v>
      </c>
      <c r="O3628">
        <v>0</v>
      </c>
    </row>
    <row r="3629" spans="1:18" x14ac:dyDescent="0.3">
      <c r="C3629" t="s">
        <v>1807</v>
      </c>
      <c r="D3629" t="s">
        <v>366</v>
      </c>
      <c r="E3629">
        <v>190009</v>
      </c>
      <c r="H3629" t="s">
        <v>2486</v>
      </c>
      <c r="K3629">
        <v>0</v>
      </c>
      <c r="M3629">
        <v>0</v>
      </c>
      <c r="O3629">
        <v>0</v>
      </c>
    </row>
    <row r="3630" spans="1:18" x14ac:dyDescent="0.3">
      <c r="C3630" t="s">
        <v>1807</v>
      </c>
      <c r="D3630" t="s">
        <v>366</v>
      </c>
      <c r="E3630">
        <v>190010</v>
      </c>
      <c r="H3630" t="s">
        <v>2487</v>
      </c>
      <c r="K3630">
        <v>0</v>
      </c>
      <c r="M3630">
        <v>0</v>
      </c>
      <c r="O3630">
        <v>0</v>
      </c>
    </row>
    <row r="3631" spans="1:18" x14ac:dyDescent="0.3">
      <c r="C3631" t="s">
        <v>1807</v>
      </c>
      <c r="D3631" t="s">
        <v>366</v>
      </c>
      <c r="E3631">
        <v>190011</v>
      </c>
      <c r="H3631" t="s">
        <v>2488</v>
      </c>
      <c r="K3631">
        <v>0</v>
      </c>
      <c r="M3631">
        <v>0</v>
      </c>
      <c r="O3631">
        <v>0</v>
      </c>
    </row>
    <row r="3632" spans="1:18" x14ac:dyDescent="0.3">
      <c r="C3632" t="s">
        <v>1807</v>
      </c>
      <c r="D3632" t="s">
        <v>366</v>
      </c>
      <c r="E3632">
        <v>190012</v>
      </c>
      <c r="H3632" t="s">
        <v>2481</v>
      </c>
      <c r="K3632">
        <v>0</v>
      </c>
      <c r="M3632">
        <v>0</v>
      </c>
      <c r="O3632">
        <v>0</v>
      </c>
    </row>
    <row r="3633" spans="3:15" x14ac:dyDescent="0.3">
      <c r="C3633" t="s">
        <v>1807</v>
      </c>
      <c r="D3633" t="s">
        <v>366</v>
      </c>
      <c r="E3633">
        <v>190013</v>
      </c>
      <c r="H3633" t="s">
        <v>2489</v>
      </c>
      <c r="K3633">
        <v>0</v>
      </c>
      <c r="M3633">
        <v>0</v>
      </c>
      <c r="O3633">
        <v>0</v>
      </c>
    </row>
    <row r="3634" spans="3:15" x14ac:dyDescent="0.3">
      <c r="C3634" t="s">
        <v>1807</v>
      </c>
      <c r="D3634" t="s">
        <v>366</v>
      </c>
      <c r="E3634">
        <v>190014</v>
      </c>
      <c r="H3634" t="s">
        <v>2490</v>
      </c>
      <c r="K3634">
        <v>0</v>
      </c>
      <c r="M3634">
        <v>0</v>
      </c>
      <c r="O3634">
        <v>0</v>
      </c>
    </row>
    <row r="3635" spans="3:15" x14ac:dyDescent="0.3">
      <c r="C3635" t="s">
        <v>1807</v>
      </c>
      <c r="D3635" t="s">
        <v>366</v>
      </c>
      <c r="E3635">
        <v>190015</v>
      </c>
      <c r="H3635" t="s">
        <v>2484</v>
      </c>
      <c r="K3635">
        <v>0</v>
      </c>
      <c r="M3635">
        <v>0</v>
      </c>
      <c r="O3635">
        <v>0</v>
      </c>
    </row>
    <row r="3636" spans="3:15" x14ac:dyDescent="0.3">
      <c r="C3636" t="s">
        <v>1807</v>
      </c>
      <c r="D3636" t="s">
        <v>366</v>
      </c>
      <c r="E3636">
        <v>190016</v>
      </c>
      <c r="H3636" t="s">
        <v>2491</v>
      </c>
      <c r="K3636">
        <v>0</v>
      </c>
      <c r="M3636">
        <v>0</v>
      </c>
      <c r="O3636">
        <v>0</v>
      </c>
    </row>
    <row r="3637" spans="3:15" x14ac:dyDescent="0.3">
      <c r="C3637" t="s">
        <v>1807</v>
      </c>
      <c r="D3637" t="s">
        <v>366</v>
      </c>
      <c r="E3637">
        <v>190017</v>
      </c>
      <c r="H3637" t="s">
        <v>2492</v>
      </c>
      <c r="K3637">
        <v>0</v>
      </c>
      <c r="M3637">
        <v>0</v>
      </c>
      <c r="O3637">
        <v>0</v>
      </c>
    </row>
    <row r="3638" spans="3:15" x14ac:dyDescent="0.3">
      <c r="C3638" t="s">
        <v>1807</v>
      </c>
      <c r="D3638" t="s">
        <v>366</v>
      </c>
      <c r="E3638">
        <v>190018</v>
      </c>
      <c r="H3638" t="s">
        <v>2493</v>
      </c>
      <c r="K3638">
        <v>0</v>
      </c>
      <c r="M3638">
        <v>0</v>
      </c>
      <c r="O3638">
        <v>0</v>
      </c>
    </row>
    <row r="3639" spans="3:15" x14ac:dyDescent="0.3">
      <c r="C3639" t="s">
        <v>1807</v>
      </c>
      <c r="D3639" t="s">
        <v>366</v>
      </c>
      <c r="E3639">
        <v>190019</v>
      </c>
      <c r="H3639" t="s">
        <v>2494</v>
      </c>
      <c r="K3639">
        <v>0</v>
      </c>
      <c r="M3639">
        <v>0</v>
      </c>
      <c r="O3639">
        <v>0</v>
      </c>
    </row>
    <row r="3640" spans="3:15" x14ac:dyDescent="0.3">
      <c r="C3640" t="s">
        <v>1807</v>
      </c>
      <c r="D3640" t="s">
        <v>366</v>
      </c>
      <c r="E3640">
        <v>190020</v>
      </c>
      <c r="H3640" t="s">
        <v>2495</v>
      </c>
      <c r="K3640">
        <v>0</v>
      </c>
      <c r="M3640">
        <v>0</v>
      </c>
      <c r="O3640">
        <v>0</v>
      </c>
    </row>
    <row r="3641" spans="3:15" x14ac:dyDescent="0.3">
      <c r="C3641" t="s">
        <v>1807</v>
      </c>
      <c r="D3641" t="s">
        <v>366</v>
      </c>
      <c r="E3641">
        <v>190021</v>
      </c>
      <c r="H3641" t="s">
        <v>2496</v>
      </c>
      <c r="K3641">
        <v>0</v>
      </c>
      <c r="M3641">
        <v>0</v>
      </c>
      <c r="O3641">
        <v>0</v>
      </c>
    </row>
    <row r="3642" spans="3:15" x14ac:dyDescent="0.3">
      <c r="C3642" t="s">
        <v>1807</v>
      </c>
      <c r="D3642" t="s">
        <v>366</v>
      </c>
      <c r="E3642">
        <v>190022</v>
      </c>
      <c r="H3642" t="s">
        <v>2497</v>
      </c>
      <c r="K3642">
        <v>0</v>
      </c>
      <c r="M3642">
        <v>0</v>
      </c>
      <c r="O3642">
        <v>0</v>
      </c>
    </row>
    <row r="3643" spans="3:15" x14ac:dyDescent="0.3">
      <c r="C3643" t="s">
        <v>1807</v>
      </c>
      <c r="D3643" t="s">
        <v>366</v>
      </c>
      <c r="E3643">
        <v>190023</v>
      </c>
      <c r="H3643" t="s">
        <v>2498</v>
      </c>
      <c r="K3643">
        <v>0</v>
      </c>
      <c r="M3643">
        <v>0</v>
      </c>
      <c r="O3643">
        <v>0</v>
      </c>
    </row>
    <row r="3644" spans="3:15" x14ac:dyDescent="0.3">
      <c r="C3644" t="s">
        <v>1807</v>
      </c>
      <c r="D3644" t="s">
        <v>366</v>
      </c>
      <c r="E3644">
        <v>190024</v>
      </c>
      <c r="H3644" t="s">
        <v>2499</v>
      </c>
      <c r="K3644">
        <v>0</v>
      </c>
      <c r="M3644">
        <v>0</v>
      </c>
      <c r="O3644">
        <v>0</v>
      </c>
    </row>
    <row r="3645" spans="3:15" x14ac:dyDescent="0.3">
      <c r="C3645" t="s">
        <v>1807</v>
      </c>
      <c r="D3645" t="s">
        <v>366</v>
      </c>
      <c r="E3645">
        <v>190025</v>
      </c>
      <c r="H3645" t="s">
        <v>2500</v>
      </c>
      <c r="K3645">
        <v>0</v>
      </c>
      <c r="M3645">
        <v>0</v>
      </c>
      <c r="O3645">
        <v>0</v>
      </c>
    </row>
    <row r="3646" spans="3:15" x14ac:dyDescent="0.3">
      <c r="C3646" t="s">
        <v>1807</v>
      </c>
      <c r="D3646" t="s">
        <v>366</v>
      </c>
      <c r="E3646">
        <v>190026</v>
      </c>
      <c r="H3646" t="s">
        <v>2501</v>
      </c>
      <c r="K3646">
        <v>0</v>
      </c>
      <c r="M3646">
        <v>0</v>
      </c>
      <c r="O3646">
        <v>0</v>
      </c>
    </row>
    <row r="3647" spans="3:15" x14ac:dyDescent="0.3">
      <c r="C3647" t="s">
        <v>1807</v>
      </c>
      <c r="D3647" t="s">
        <v>366</v>
      </c>
      <c r="E3647">
        <v>190027</v>
      </c>
      <c r="H3647" t="s">
        <v>2502</v>
      </c>
      <c r="K3647">
        <v>0</v>
      </c>
      <c r="M3647">
        <v>0</v>
      </c>
      <c r="O3647">
        <v>0</v>
      </c>
    </row>
    <row r="3648" spans="3:15" x14ac:dyDescent="0.3">
      <c r="C3648" t="s">
        <v>1807</v>
      </c>
      <c r="D3648" t="s">
        <v>366</v>
      </c>
      <c r="E3648">
        <v>190028</v>
      </c>
      <c r="H3648" t="s">
        <v>2503</v>
      </c>
      <c r="K3648">
        <v>0</v>
      </c>
      <c r="M3648">
        <v>0</v>
      </c>
      <c r="O3648">
        <v>0</v>
      </c>
    </row>
    <row r="3649" spans="1:18" x14ac:dyDescent="0.3">
      <c r="C3649" t="s">
        <v>1807</v>
      </c>
      <c r="D3649" t="s">
        <v>366</v>
      </c>
      <c r="E3649">
        <v>190029</v>
      </c>
      <c r="H3649" t="s">
        <v>2504</v>
      </c>
      <c r="K3649">
        <v>0</v>
      </c>
      <c r="M3649">
        <v>0</v>
      </c>
      <c r="O3649">
        <v>0</v>
      </c>
    </row>
    <row r="3650" spans="1:18" x14ac:dyDescent="0.3">
      <c r="C3650" t="s">
        <v>1807</v>
      </c>
      <c r="D3650" t="s">
        <v>366</v>
      </c>
      <c r="E3650">
        <v>190030</v>
      </c>
      <c r="H3650" t="s">
        <v>2505</v>
      </c>
      <c r="K3650">
        <v>0</v>
      </c>
      <c r="M3650">
        <v>0</v>
      </c>
      <c r="O3650">
        <v>0</v>
      </c>
    </row>
    <row r="3651" spans="1:18" x14ac:dyDescent="0.3">
      <c r="C3651" t="s">
        <v>1807</v>
      </c>
      <c r="D3651" t="s">
        <v>366</v>
      </c>
      <c r="E3651">
        <v>190031</v>
      </c>
      <c r="H3651" t="s">
        <v>2506</v>
      </c>
      <c r="K3651">
        <v>0</v>
      </c>
      <c r="M3651">
        <v>0</v>
      </c>
      <c r="O3651">
        <v>0</v>
      </c>
    </row>
    <row r="3652" spans="1:18" x14ac:dyDescent="0.3">
      <c r="C3652" t="s">
        <v>1807</v>
      </c>
      <c r="D3652" t="s">
        <v>366</v>
      </c>
      <c r="E3652">
        <v>190032</v>
      </c>
      <c r="H3652" t="s">
        <v>2507</v>
      </c>
      <c r="K3652">
        <v>0</v>
      </c>
      <c r="M3652">
        <v>0</v>
      </c>
      <c r="O3652">
        <v>0</v>
      </c>
    </row>
    <row r="3653" spans="1:18" x14ac:dyDescent="0.3">
      <c r="C3653" t="s">
        <v>1807</v>
      </c>
      <c r="D3653" t="s">
        <v>366</v>
      </c>
      <c r="E3653">
        <v>190033</v>
      </c>
      <c r="H3653" t="s">
        <v>2508</v>
      </c>
      <c r="K3653">
        <v>0</v>
      </c>
      <c r="M3653">
        <v>0</v>
      </c>
      <c r="O3653">
        <v>0</v>
      </c>
    </row>
    <row r="3654" spans="1:18" x14ac:dyDescent="0.3">
      <c r="C3654" t="s">
        <v>1807</v>
      </c>
      <c r="D3654" t="s">
        <v>366</v>
      </c>
      <c r="E3654">
        <v>190034</v>
      </c>
      <c r="H3654" t="s">
        <v>2509</v>
      </c>
      <c r="K3654">
        <v>0</v>
      </c>
      <c r="M3654">
        <v>0</v>
      </c>
      <c r="O3654">
        <v>0</v>
      </c>
    </row>
    <row r="3655" spans="1:18" x14ac:dyDescent="0.3">
      <c r="C3655" t="s">
        <v>1807</v>
      </c>
      <c r="D3655" t="s">
        <v>366</v>
      </c>
      <c r="E3655">
        <v>190035</v>
      </c>
      <c r="H3655" t="s">
        <v>2510</v>
      </c>
      <c r="K3655">
        <v>0</v>
      </c>
      <c r="M3655">
        <v>0</v>
      </c>
      <c r="O3655">
        <v>0</v>
      </c>
    </row>
    <row r="3656" spans="1:18" x14ac:dyDescent="0.3">
      <c r="E3656" t="s">
        <v>2511</v>
      </c>
      <c r="K3656">
        <v>0</v>
      </c>
      <c r="M3656">
        <v>0</v>
      </c>
      <c r="O3656">
        <v>0</v>
      </c>
      <c r="R3656" t="s">
        <v>1763</v>
      </c>
    </row>
    <row r="3657" spans="1:18" x14ac:dyDescent="0.3">
      <c r="E3657" t="s">
        <v>2512</v>
      </c>
    </row>
    <row r="3661" spans="1:18" x14ac:dyDescent="0.3">
      <c r="A3661" t="s">
        <v>1805</v>
      </c>
    </row>
    <row r="3662" spans="1:18" x14ac:dyDescent="0.3">
      <c r="A3662" t="s">
        <v>2513</v>
      </c>
    </row>
    <row r="3664" spans="1:18" x14ac:dyDescent="0.3">
      <c r="A3664" t="s">
        <v>363</v>
      </c>
      <c r="F3664" t="s">
        <v>1807</v>
      </c>
      <c r="G3664" t="s">
        <v>365</v>
      </c>
      <c r="I3664" t="s">
        <v>366</v>
      </c>
      <c r="N3664" t="s">
        <v>367</v>
      </c>
      <c r="P3664" t="s">
        <v>60</v>
      </c>
    </row>
    <row r="3666" spans="2:18" x14ac:dyDescent="0.3">
      <c r="B3666" t="s">
        <v>368</v>
      </c>
      <c r="C3666" t="s">
        <v>369</v>
      </c>
      <c r="D3666" t="s">
        <v>370</v>
      </c>
      <c r="E3666" t="s">
        <v>371</v>
      </c>
      <c r="J3666" t="s">
        <v>372</v>
      </c>
      <c r="L3666" t="s">
        <v>373</v>
      </c>
      <c r="O3666" t="s">
        <v>374</v>
      </c>
      <c r="Q3666" t="s">
        <v>375</v>
      </c>
      <c r="R3666" t="s">
        <v>376</v>
      </c>
    </row>
    <row r="3667" spans="2:18" x14ac:dyDescent="0.3">
      <c r="B3667" t="s">
        <v>377</v>
      </c>
      <c r="C3667" t="s">
        <v>378</v>
      </c>
      <c r="D3667" t="s">
        <v>379</v>
      </c>
      <c r="J3667" t="s">
        <v>380</v>
      </c>
      <c r="L3667" t="s">
        <v>381</v>
      </c>
      <c r="O3667" t="s">
        <v>382</v>
      </c>
      <c r="Q3667" t="s">
        <v>383</v>
      </c>
      <c r="R3667" t="s">
        <v>384</v>
      </c>
    </row>
    <row r="3669" spans="2:18" x14ac:dyDescent="0.3">
      <c r="E3669" t="s">
        <v>1767</v>
      </c>
    </row>
    <row r="3670" spans="2:18" x14ac:dyDescent="0.3">
      <c r="E3670" t="s">
        <v>1768</v>
      </c>
    </row>
    <row r="3671" spans="2:18" x14ac:dyDescent="0.3">
      <c r="C3671" t="s">
        <v>1807</v>
      </c>
      <c r="D3671" t="s">
        <v>366</v>
      </c>
      <c r="E3671">
        <v>120104</v>
      </c>
      <c r="H3671" t="s">
        <v>2514</v>
      </c>
      <c r="K3671">
        <v>0</v>
      </c>
      <c r="M3671">
        <v>0</v>
      </c>
      <c r="O3671">
        <v>0</v>
      </c>
    </row>
    <row r="3672" spans="2:18" x14ac:dyDescent="0.3">
      <c r="C3672" t="s">
        <v>1807</v>
      </c>
      <c r="D3672" t="s">
        <v>366</v>
      </c>
      <c r="E3672">
        <v>133247</v>
      </c>
      <c r="H3672" t="s">
        <v>2515</v>
      </c>
      <c r="K3672">
        <v>0</v>
      </c>
      <c r="M3672">
        <v>0</v>
      </c>
      <c r="O3672">
        <v>0</v>
      </c>
    </row>
    <row r="3673" spans="2:18" x14ac:dyDescent="0.3">
      <c r="C3673" t="s">
        <v>1807</v>
      </c>
      <c r="D3673" t="s">
        <v>366</v>
      </c>
      <c r="E3673">
        <v>135155</v>
      </c>
      <c r="H3673" t="s">
        <v>2516</v>
      </c>
      <c r="K3673">
        <v>0</v>
      </c>
      <c r="M3673">
        <v>0</v>
      </c>
      <c r="O3673">
        <v>0</v>
      </c>
    </row>
    <row r="3674" spans="2:18" x14ac:dyDescent="0.3">
      <c r="C3674" t="s">
        <v>1807</v>
      </c>
      <c r="D3674" t="s">
        <v>366</v>
      </c>
      <c r="E3674">
        <v>135203</v>
      </c>
      <c r="H3674" t="s">
        <v>1772</v>
      </c>
      <c r="K3674">
        <v>0</v>
      </c>
      <c r="M3674">
        <v>0</v>
      </c>
      <c r="O3674">
        <v>0</v>
      </c>
    </row>
    <row r="3675" spans="2:18" x14ac:dyDescent="0.3">
      <c r="C3675" t="s">
        <v>1807</v>
      </c>
      <c r="D3675" t="s">
        <v>366</v>
      </c>
      <c r="E3675">
        <v>135705</v>
      </c>
      <c r="H3675" t="s">
        <v>2517</v>
      </c>
      <c r="K3675">
        <v>0</v>
      </c>
      <c r="M3675">
        <v>0</v>
      </c>
      <c r="O3675">
        <v>0</v>
      </c>
    </row>
    <row r="3676" spans="2:18" x14ac:dyDescent="0.3">
      <c r="C3676" t="s">
        <v>1807</v>
      </c>
      <c r="D3676" t="s">
        <v>366</v>
      </c>
      <c r="E3676">
        <v>135807</v>
      </c>
      <c r="H3676" t="s">
        <v>2518</v>
      </c>
      <c r="K3676">
        <v>0</v>
      </c>
      <c r="M3676">
        <v>0</v>
      </c>
      <c r="O3676">
        <v>0</v>
      </c>
    </row>
    <row r="3677" spans="2:18" x14ac:dyDescent="0.3">
      <c r="C3677" t="s">
        <v>1807</v>
      </c>
      <c r="D3677" t="s">
        <v>366</v>
      </c>
      <c r="E3677">
        <v>138703</v>
      </c>
      <c r="H3677" t="s">
        <v>2519</v>
      </c>
      <c r="K3677">
        <v>0</v>
      </c>
      <c r="M3677">
        <v>0</v>
      </c>
      <c r="O3677">
        <v>0</v>
      </c>
    </row>
    <row r="3678" spans="2:18" x14ac:dyDescent="0.3">
      <c r="C3678" t="s">
        <v>1807</v>
      </c>
      <c r="D3678" t="s">
        <v>366</v>
      </c>
      <c r="E3678">
        <v>138704</v>
      </c>
      <c r="H3678" t="s">
        <v>1778</v>
      </c>
      <c r="K3678">
        <v>0</v>
      </c>
      <c r="M3678">
        <v>0</v>
      </c>
      <c r="O3678">
        <v>0</v>
      </c>
    </row>
    <row r="3679" spans="2:18" x14ac:dyDescent="0.3">
      <c r="C3679" t="s">
        <v>1807</v>
      </c>
      <c r="D3679" t="s">
        <v>366</v>
      </c>
      <c r="E3679">
        <v>138705</v>
      </c>
      <c r="H3679" t="s">
        <v>2520</v>
      </c>
      <c r="K3679">
        <v>0</v>
      </c>
      <c r="M3679">
        <v>0</v>
      </c>
      <c r="O3679">
        <v>0</v>
      </c>
    </row>
    <row r="3680" spans="2:18" x14ac:dyDescent="0.3">
      <c r="C3680" t="s">
        <v>1807</v>
      </c>
      <c r="D3680" t="s">
        <v>366</v>
      </c>
      <c r="E3680">
        <v>140809</v>
      </c>
      <c r="H3680" t="s">
        <v>2521</v>
      </c>
      <c r="K3680">
        <v>0</v>
      </c>
      <c r="M3680">
        <v>0</v>
      </c>
      <c r="O3680">
        <v>0</v>
      </c>
    </row>
    <row r="3681" spans="3:15" x14ac:dyDescent="0.3">
      <c r="C3681" t="s">
        <v>1807</v>
      </c>
      <c r="D3681" t="s">
        <v>366</v>
      </c>
      <c r="E3681">
        <v>140810</v>
      </c>
      <c r="H3681" t="s">
        <v>2522</v>
      </c>
      <c r="K3681">
        <v>0</v>
      </c>
      <c r="M3681">
        <v>0</v>
      </c>
      <c r="O3681">
        <v>0</v>
      </c>
    </row>
    <row r="3682" spans="3:15" x14ac:dyDescent="0.3">
      <c r="C3682" t="s">
        <v>1807</v>
      </c>
      <c r="D3682" t="s">
        <v>366</v>
      </c>
      <c r="E3682">
        <v>190036</v>
      </c>
      <c r="H3682" t="s">
        <v>2523</v>
      </c>
      <c r="K3682">
        <v>0</v>
      </c>
      <c r="M3682">
        <v>0</v>
      </c>
      <c r="O3682">
        <v>0</v>
      </c>
    </row>
    <row r="3683" spans="3:15" x14ac:dyDescent="0.3">
      <c r="C3683" t="s">
        <v>1807</v>
      </c>
      <c r="D3683" t="s">
        <v>366</v>
      </c>
      <c r="E3683">
        <v>190037</v>
      </c>
      <c r="H3683" t="s">
        <v>2524</v>
      </c>
      <c r="K3683">
        <v>0</v>
      </c>
      <c r="M3683">
        <v>0</v>
      </c>
      <c r="O3683">
        <v>0</v>
      </c>
    </row>
    <row r="3684" spans="3:15" x14ac:dyDescent="0.3">
      <c r="C3684" t="s">
        <v>1807</v>
      </c>
      <c r="D3684" t="s">
        <v>366</v>
      </c>
      <c r="E3684">
        <v>190038</v>
      </c>
      <c r="H3684" t="s">
        <v>2525</v>
      </c>
      <c r="K3684">
        <v>0</v>
      </c>
      <c r="M3684">
        <v>0</v>
      </c>
      <c r="O3684">
        <v>0</v>
      </c>
    </row>
    <row r="3685" spans="3:15" x14ac:dyDescent="0.3">
      <c r="C3685" t="s">
        <v>1807</v>
      </c>
      <c r="D3685" t="s">
        <v>366</v>
      </c>
      <c r="E3685">
        <v>190039</v>
      </c>
      <c r="H3685" t="s">
        <v>2526</v>
      </c>
      <c r="K3685">
        <v>0</v>
      </c>
      <c r="M3685">
        <v>0</v>
      </c>
      <c r="O3685">
        <v>0</v>
      </c>
    </row>
    <row r="3686" spans="3:15" x14ac:dyDescent="0.3">
      <c r="C3686" t="s">
        <v>1807</v>
      </c>
      <c r="D3686" t="s">
        <v>366</v>
      </c>
      <c r="E3686">
        <v>190040</v>
      </c>
      <c r="H3686" t="s">
        <v>2527</v>
      </c>
      <c r="K3686">
        <v>0</v>
      </c>
      <c r="M3686">
        <v>0</v>
      </c>
      <c r="O3686">
        <v>0</v>
      </c>
    </row>
    <row r="3687" spans="3:15" x14ac:dyDescent="0.3">
      <c r="C3687" t="s">
        <v>1807</v>
      </c>
      <c r="D3687" t="s">
        <v>366</v>
      </c>
      <c r="E3687">
        <v>190041</v>
      </c>
      <c r="H3687" t="s">
        <v>2528</v>
      </c>
      <c r="K3687">
        <v>0</v>
      </c>
      <c r="M3687">
        <v>0</v>
      </c>
      <c r="O3687">
        <v>0</v>
      </c>
    </row>
    <row r="3688" spans="3:15" x14ac:dyDescent="0.3">
      <c r="C3688" t="s">
        <v>1807</v>
      </c>
      <c r="D3688" t="s">
        <v>366</v>
      </c>
      <c r="E3688">
        <v>200770</v>
      </c>
      <c r="H3688" t="s">
        <v>2529</v>
      </c>
      <c r="K3688">
        <v>0</v>
      </c>
      <c r="M3688">
        <v>0</v>
      </c>
      <c r="O3688">
        <v>0</v>
      </c>
    </row>
    <row r="3689" spans="3:15" x14ac:dyDescent="0.3">
      <c r="C3689" t="s">
        <v>1807</v>
      </c>
      <c r="D3689" t="s">
        <v>366</v>
      </c>
      <c r="E3689">
        <v>228249</v>
      </c>
      <c r="H3689" t="s">
        <v>2530</v>
      </c>
      <c r="K3689">
        <v>0</v>
      </c>
      <c r="M3689">
        <v>0</v>
      </c>
      <c r="O3689">
        <v>0</v>
      </c>
    </row>
    <row r="3690" spans="3:15" x14ac:dyDescent="0.3">
      <c r="C3690" t="s">
        <v>1807</v>
      </c>
      <c r="D3690" t="s">
        <v>366</v>
      </c>
      <c r="E3690">
        <v>420101</v>
      </c>
      <c r="H3690" t="s">
        <v>2531</v>
      </c>
      <c r="K3690">
        <v>0</v>
      </c>
      <c r="M3690">
        <v>0</v>
      </c>
      <c r="O3690">
        <v>0</v>
      </c>
    </row>
    <row r="3691" spans="3:15" x14ac:dyDescent="0.3">
      <c r="C3691" t="s">
        <v>1807</v>
      </c>
      <c r="D3691" t="s">
        <v>366</v>
      </c>
      <c r="E3691">
        <v>420306</v>
      </c>
      <c r="H3691" t="s">
        <v>2532</v>
      </c>
      <c r="K3691">
        <v>0</v>
      </c>
      <c r="M3691">
        <v>0</v>
      </c>
      <c r="O3691">
        <v>0</v>
      </c>
    </row>
    <row r="3692" spans="3:15" x14ac:dyDescent="0.3">
      <c r="C3692" t="s">
        <v>1807</v>
      </c>
      <c r="D3692" t="s">
        <v>366</v>
      </c>
      <c r="E3692">
        <v>420905</v>
      </c>
      <c r="H3692" t="s">
        <v>2533</v>
      </c>
      <c r="K3692">
        <v>0</v>
      </c>
      <c r="M3692">
        <v>0</v>
      </c>
      <c r="O3692">
        <v>0</v>
      </c>
    </row>
    <row r="3693" spans="3:15" x14ac:dyDescent="0.3">
      <c r="C3693" t="s">
        <v>1807</v>
      </c>
      <c r="D3693" t="s">
        <v>366</v>
      </c>
      <c r="E3693">
        <v>420906</v>
      </c>
      <c r="H3693" t="s">
        <v>2534</v>
      </c>
      <c r="K3693">
        <v>0</v>
      </c>
      <c r="M3693">
        <v>0</v>
      </c>
      <c r="O3693">
        <v>0</v>
      </c>
    </row>
    <row r="3694" spans="3:15" x14ac:dyDescent="0.3">
      <c r="C3694" t="s">
        <v>1807</v>
      </c>
      <c r="D3694" t="s">
        <v>366</v>
      </c>
      <c r="E3694">
        <v>421201</v>
      </c>
      <c r="H3694" t="s">
        <v>1493</v>
      </c>
      <c r="K3694">
        <v>0</v>
      </c>
      <c r="M3694">
        <v>0</v>
      </c>
      <c r="O3694">
        <v>0</v>
      </c>
    </row>
    <row r="3695" spans="3:15" x14ac:dyDescent="0.3">
      <c r="C3695" t="s">
        <v>1807</v>
      </c>
      <c r="D3695" t="s">
        <v>366</v>
      </c>
      <c r="E3695">
        <v>2400012</v>
      </c>
      <c r="H3695" t="s">
        <v>2199</v>
      </c>
      <c r="K3695">
        <v>0</v>
      </c>
      <c r="M3695">
        <v>0</v>
      </c>
      <c r="O3695">
        <v>0</v>
      </c>
    </row>
    <row r="3696" spans="3:15" x14ac:dyDescent="0.3">
      <c r="C3696" t="s">
        <v>1807</v>
      </c>
      <c r="D3696" t="s">
        <v>366</v>
      </c>
      <c r="E3696">
        <v>4220402</v>
      </c>
      <c r="H3696" t="s">
        <v>1463</v>
      </c>
      <c r="K3696">
        <v>0</v>
      </c>
      <c r="M3696">
        <v>0</v>
      </c>
      <c r="O3696">
        <v>0</v>
      </c>
    </row>
    <row r="3697" spans="3:15" x14ac:dyDescent="0.3">
      <c r="C3697" t="s">
        <v>1807</v>
      </c>
      <c r="D3697" t="s">
        <v>366</v>
      </c>
      <c r="E3697">
        <v>10000017</v>
      </c>
      <c r="H3697" t="s">
        <v>2535</v>
      </c>
      <c r="K3697">
        <v>0</v>
      </c>
      <c r="M3697">
        <v>0</v>
      </c>
      <c r="O3697">
        <v>0</v>
      </c>
    </row>
    <row r="3698" spans="3:15" x14ac:dyDescent="0.3">
      <c r="C3698" t="s">
        <v>1807</v>
      </c>
      <c r="D3698" t="s">
        <v>366</v>
      </c>
      <c r="E3698">
        <v>10000117</v>
      </c>
      <c r="H3698" t="s">
        <v>2536</v>
      </c>
      <c r="K3698">
        <v>0</v>
      </c>
      <c r="M3698">
        <v>0</v>
      </c>
      <c r="O3698">
        <v>0</v>
      </c>
    </row>
    <row r="3699" spans="3:15" x14ac:dyDescent="0.3">
      <c r="C3699" t="s">
        <v>1807</v>
      </c>
      <c r="D3699" t="s">
        <v>366</v>
      </c>
      <c r="E3699">
        <v>10000217</v>
      </c>
      <c r="H3699" t="s">
        <v>2537</v>
      </c>
      <c r="K3699">
        <v>0</v>
      </c>
      <c r="M3699">
        <v>0</v>
      </c>
      <c r="O3699">
        <v>0</v>
      </c>
    </row>
    <row r="3700" spans="3:15" x14ac:dyDescent="0.3">
      <c r="C3700" t="s">
        <v>1807</v>
      </c>
      <c r="D3700" t="s">
        <v>366</v>
      </c>
      <c r="E3700">
        <v>10000317</v>
      </c>
      <c r="H3700" t="s">
        <v>2538</v>
      </c>
      <c r="K3700">
        <v>0</v>
      </c>
      <c r="M3700">
        <v>0</v>
      </c>
      <c r="O3700">
        <v>0</v>
      </c>
    </row>
    <row r="3701" spans="3:15" x14ac:dyDescent="0.3">
      <c r="C3701" t="s">
        <v>1807</v>
      </c>
      <c r="D3701" t="s">
        <v>366</v>
      </c>
      <c r="E3701">
        <v>10000417</v>
      </c>
      <c r="H3701" t="s">
        <v>2539</v>
      </c>
      <c r="K3701">
        <v>0</v>
      </c>
      <c r="M3701">
        <v>0</v>
      </c>
      <c r="O3701">
        <v>0</v>
      </c>
    </row>
    <row r="3702" spans="3:15" x14ac:dyDescent="0.3">
      <c r="C3702" t="s">
        <v>1807</v>
      </c>
      <c r="D3702" t="s">
        <v>366</v>
      </c>
      <c r="E3702">
        <v>10000517</v>
      </c>
      <c r="H3702" t="s">
        <v>2540</v>
      </c>
      <c r="K3702">
        <v>0</v>
      </c>
      <c r="M3702">
        <v>0</v>
      </c>
      <c r="O3702">
        <v>0</v>
      </c>
    </row>
    <row r="3703" spans="3:15" x14ac:dyDescent="0.3">
      <c r="C3703" t="s">
        <v>1807</v>
      </c>
      <c r="D3703" t="s">
        <v>366</v>
      </c>
      <c r="E3703">
        <v>10000617</v>
      </c>
      <c r="H3703" t="s">
        <v>2541</v>
      </c>
      <c r="K3703">
        <v>0</v>
      </c>
      <c r="M3703">
        <v>0</v>
      </c>
      <c r="O3703">
        <v>0</v>
      </c>
    </row>
    <row r="3704" spans="3:15" x14ac:dyDescent="0.3">
      <c r="C3704" t="s">
        <v>1807</v>
      </c>
      <c r="D3704" t="s">
        <v>366</v>
      </c>
      <c r="E3704">
        <v>10000717</v>
      </c>
      <c r="H3704" t="s">
        <v>2542</v>
      </c>
      <c r="K3704">
        <v>0</v>
      </c>
      <c r="M3704">
        <v>0</v>
      </c>
      <c r="O3704">
        <v>0</v>
      </c>
    </row>
    <row r="3705" spans="3:15" x14ac:dyDescent="0.3">
      <c r="C3705" t="s">
        <v>1807</v>
      </c>
      <c r="D3705" t="s">
        <v>366</v>
      </c>
      <c r="E3705">
        <v>10000817</v>
      </c>
      <c r="H3705" t="s">
        <v>2543</v>
      </c>
      <c r="K3705">
        <v>0</v>
      </c>
      <c r="M3705">
        <v>0</v>
      </c>
      <c r="O3705">
        <v>0</v>
      </c>
    </row>
    <row r="3706" spans="3:15" x14ac:dyDescent="0.3">
      <c r="C3706" t="s">
        <v>1807</v>
      </c>
      <c r="D3706" t="s">
        <v>366</v>
      </c>
      <c r="E3706">
        <v>10000917</v>
      </c>
      <c r="H3706" t="s">
        <v>2544</v>
      </c>
      <c r="K3706">
        <v>0</v>
      </c>
      <c r="M3706">
        <v>0</v>
      </c>
      <c r="O3706">
        <v>0</v>
      </c>
    </row>
    <row r="3707" spans="3:15" x14ac:dyDescent="0.3">
      <c r="C3707" t="s">
        <v>1807</v>
      </c>
      <c r="D3707" t="s">
        <v>366</v>
      </c>
      <c r="E3707">
        <v>10001017</v>
      </c>
      <c r="H3707" t="s">
        <v>2545</v>
      </c>
      <c r="K3707">
        <v>0</v>
      </c>
      <c r="M3707">
        <v>0</v>
      </c>
      <c r="O3707">
        <v>0</v>
      </c>
    </row>
    <row r="3708" spans="3:15" x14ac:dyDescent="0.3">
      <c r="C3708" t="s">
        <v>1807</v>
      </c>
      <c r="D3708" t="s">
        <v>366</v>
      </c>
      <c r="E3708">
        <v>10001117</v>
      </c>
      <c r="H3708" t="s">
        <v>2546</v>
      </c>
      <c r="K3708">
        <v>0</v>
      </c>
      <c r="M3708">
        <v>0</v>
      </c>
      <c r="O3708">
        <v>0</v>
      </c>
    </row>
    <row r="3709" spans="3:15" x14ac:dyDescent="0.3">
      <c r="C3709" t="s">
        <v>1807</v>
      </c>
      <c r="D3709" t="s">
        <v>366</v>
      </c>
      <c r="E3709">
        <v>10001217</v>
      </c>
      <c r="H3709" t="s">
        <v>2547</v>
      </c>
      <c r="K3709">
        <v>0</v>
      </c>
      <c r="M3709">
        <v>0</v>
      </c>
      <c r="O3709">
        <v>0</v>
      </c>
    </row>
    <row r="3710" spans="3:15" x14ac:dyDescent="0.3">
      <c r="C3710" t="s">
        <v>1807</v>
      </c>
      <c r="D3710" t="s">
        <v>366</v>
      </c>
      <c r="E3710">
        <v>10001317</v>
      </c>
      <c r="H3710" t="s">
        <v>2548</v>
      </c>
      <c r="K3710">
        <v>0</v>
      </c>
      <c r="M3710">
        <v>0</v>
      </c>
      <c r="O3710">
        <v>0</v>
      </c>
    </row>
    <row r="3711" spans="3:15" x14ac:dyDescent="0.3">
      <c r="C3711" t="s">
        <v>1807</v>
      </c>
      <c r="D3711" t="s">
        <v>366</v>
      </c>
      <c r="E3711">
        <v>10001417</v>
      </c>
      <c r="H3711" t="s">
        <v>2549</v>
      </c>
      <c r="K3711">
        <v>0</v>
      </c>
      <c r="M3711">
        <v>0</v>
      </c>
      <c r="O3711">
        <v>0</v>
      </c>
    </row>
    <row r="3712" spans="3:15" x14ac:dyDescent="0.3">
      <c r="C3712" t="s">
        <v>1807</v>
      </c>
      <c r="D3712" t="s">
        <v>366</v>
      </c>
      <c r="E3712">
        <v>10001517</v>
      </c>
      <c r="H3712" t="s">
        <v>2550</v>
      </c>
      <c r="K3712">
        <v>0</v>
      </c>
      <c r="M3712">
        <v>0</v>
      </c>
      <c r="O3712">
        <v>0</v>
      </c>
    </row>
    <row r="3713" spans="3:15" x14ac:dyDescent="0.3">
      <c r="C3713" t="s">
        <v>1807</v>
      </c>
      <c r="D3713" t="s">
        <v>366</v>
      </c>
      <c r="E3713">
        <v>10001617</v>
      </c>
      <c r="H3713" t="s">
        <v>2551</v>
      </c>
      <c r="K3713">
        <v>0</v>
      </c>
      <c r="M3713">
        <v>0</v>
      </c>
      <c r="O3713">
        <v>0</v>
      </c>
    </row>
    <row r="3714" spans="3:15" x14ac:dyDescent="0.3">
      <c r="C3714" t="s">
        <v>1807</v>
      </c>
      <c r="D3714" t="s">
        <v>366</v>
      </c>
      <c r="E3714">
        <v>10001717</v>
      </c>
      <c r="H3714" t="s">
        <v>2552</v>
      </c>
      <c r="K3714">
        <v>0</v>
      </c>
      <c r="M3714">
        <v>0</v>
      </c>
      <c r="O3714">
        <v>0</v>
      </c>
    </row>
    <row r="3715" spans="3:15" x14ac:dyDescent="0.3">
      <c r="C3715" t="s">
        <v>1807</v>
      </c>
      <c r="D3715" t="s">
        <v>366</v>
      </c>
      <c r="E3715">
        <v>10001817</v>
      </c>
      <c r="H3715" t="s">
        <v>2553</v>
      </c>
      <c r="K3715">
        <v>0</v>
      </c>
      <c r="M3715">
        <v>0</v>
      </c>
      <c r="O3715">
        <v>0</v>
      </c>
    </row>
    <row r="3716" spans="3:15" x14ac:dyDescent="0.3">
      <c r="C3716" t="s">
        <v>1807</v>
      </c>
      <c r="D3716" t="s">
        <v>366</v>
      </c>
      <c r="E3716">
        <v>10001917</v>
      </c>
      <c r="H3716" t="s">
        <v>2554</v>
      </c>
      <c r="K3716">
        <v>0</v>
      </c>
      <c r="M3716">
        <v>0</v>
      </c>
      <c r="O3716">
        <v>0</v>
      </c>
    </row>
    <row r="3717" spans="3:15" x14ac:dyDescent="0.3">
      <c r="C3717" t="s">
        <v>1807</v>
      </c>
      <c r="D3717" t="s">
        <v>366</v>
      </c>
      <c r="E3717">
        <v>10002017</v>
      </c>
      <c r="H3717" t="s">
        <v>2555</v>
      </c>
      <c r="K3717">
        <v>0</v>
      </c>
      <c r="M3717">
        <v>0</v>
      </c>
      <c r="O3717">
        <v>0</v>
      </c>
    </row>
    <row r="3718" spans="3:15" x14ac:dyDescent="0.3">
      <c r="C3718" t="s">
        <v>1807</v>
      </c>
      <c r="D3718" t="s">
        <v>366</v>
      </c>
      <c r="E3718">
        <v>10002117</v>
      </c>
      <c r="H3718" t="s">
        <v>2556</v>
      </c>
      <c r="K3718">
        <v>0</v>
      </c>
      <c r="M3718">
        <v>0</v>
      </c>
      <c r="O3718">
        <v>0</v>
      </c>
    </row>
    <row r="3719" spans="3:15" x14ac:dyDescent="0.3">
      <c r="C3719" t="s">
        <v>1807</v>
      </c>
      <c r="D3719" t="s">
        <v>366</v>
      </c>
      <c r="E3719">
        <v>11000017</v>
      </c>
      <c r="H3719" t="s">
        <v>2557</v>
      </c>
      <c r="K3719">
        <v>0</v>
      </c>
      <c r="M3719">
        <v>0</v>
      </c>
      <c r="O3719">
        <v>0</v>
      </c>
    </row>
    <row r="3720" spans="3:15" x14ac:dyDescent="0.3">
      <c r="C3720" t="s">
        <v>1807</v>
      </c>
      <c r="D3720" t="s">
        <v>366</v>
      </c>
      <c r="E3720">
        <v>11000217</v>
      </c>
      <c r="H3720" t="s">
        <v>2558</v>
      </c>
      <c r="K3720" s="37">
        <v>4860607.4400000004</v>
      </c>
      <c r="M3720" s="37">
        <v>4860607.4400000004</v>
      </c>
      <c r="O3720">
        <v>0</v>
      </c>
    </row>
    <row r="3721" spans="3:15" x14ac:dyDescent="0.3">
      <c r="C3721" t="s">
        <v>1807</v>
      </c>
      <c r="D3721" t="s">
        <v>366</v>
      </c>
      <c r="E3721">
        <v>12000017</v>
      </c>
      <c r="H3721" t="s">
        <v>2559</v>
      </c>
      <c r="K3721">
        <v>0</v>
      </c>
      <c r="M3721">
        <v>0</v>
      </c>
      <c r="O3721">
        <v>0</v>
      </c>
    </row>
    <row r="3722" spans="3:15" x14ac:dyDescent="0.3">
      <c r="C3722" t="s">
        <v>1807</v>
      </c>
      <c r="D3722" t="s">
        <v>366</v>
      </c>
      <c r="E3722">
        <v>12000117</v>
      </c>
      <c r="H3722" t="s">
        <v>2560</v>
      </c>
      <c r="K3722">
        <v>0</v>
      </c>
      <c r="M3722">
        <v>0</v>
      </c>
      <c r="O3722">
        <v>0</v>
      </c>
    </row>
    <row r="3723" spans="3:15" x14ac:dyDescent="0.3">
      <c r="C3723" t="s">
        <v>1807</v>
      </c>
      <c r="D3723" t="s">
        <v>366</v>
      </c>
      <c r="E3723">
        <v>13000017</v>
      </c>
      <c r="H3723" t="s">
        <v>2561</v>
      </c>
      <c r="K3723" s="37">
        <v>918919.15</v>
      </c>
      <c r="M3723" s="37">
        <v>918919.15</v>
      </c>
      <c r="O3723">
        <v>0</v>
      </c>
    </row>
    <row r="3724" spans="3:15" x14ac:dyDescent="0.3">
      <c r="C3724" t="s">
        <v>1807</v>
      </c>
      <c r="D3724" t="s">
        <v>366</v>
      </c>
      <c r="E3724">
        <v>13000117</v>
      </c>
      <c r="H3724" t="s">
        <v>2562</v>
      </c>
      <c r="K3724" s="37">
        <v>454783.51</v>
      </c>
      <c r="M3724" s="37">
        <v>454783.51</v>
      </c>
      <c r="O3724">
        <v>0</v>
      </c>
    </row>
    <row r="3725" spans="3:15" x14ac:dyDescent="0.3">
      <c r="C3725" t="s">
        <v>1807</v>
      </c>
      <c r="D3725" t="s">
        <v>366</v>
      </c>
      <c r="E3725">
        <v>13000217</v>
      </c>
      <c r="H3725" t="s">
        <v>2563</v>
      </c>
      <c r="K3725" s="37">
        <v>-2621038.5299999998</v>
      </c>
      <c r="M3725" s="37">
        <v>-2621038.5299999998</v>
      </c>
      <c r="O3725">
        <v>0</v>
      </c>
    </row>
    <row r="3726" spans="3:15" x14ac:dyDescent="0.3">
      <c r="C3726" t="s">
        <v>1807</v>
      </c>
      <c r="D3726" t="s">
        <v>366</v>
      </c>
      <c r="E3726">
        <v>13000317</v>
      </c>
      <c r="H3726" t="s">
        <v>2564</v>
      </c>
      <c r="K3726" s="37">
        <v>-4367812.53</v>
      </c>
      <c r="M3726" s="37">
        <v>-4367812.53</v>
      </c>
      <c r="O3726">
        <v>0</v>
      </c>
    </row>
    <row r="3727" spans="3:15" x14ac:dyDescent="0.3">
      <c r="C3727" t="s">
        <v>1807</v>
      </c>
      <c r="D3727" t="s">
        <v>366</v>
      </c>
      <c r="E3727">
        <v>13000417</v>
      </c>
      <c r="H3727" t="s">
        <v>2565</v>
      </c>
      <c r="K3727" s="37">
        <v>4367812.53</v>
      </c>
      <c r="M3727" s="37">
        <v>4367812.53</v>
      </c>
      <c r="O3727">
        <v>0</v>
      </c>
    </row>
    <row r="3728" spans="3:15" x14ac:dyDescent="0.3">
      <c r="C3728" t="s">
        <v>1807</v>
      </c>
      <c r="D3728" t="s">
        <v>366</v>
      </c>
      <c r="E3728">
        <v>13301017</v>
      </c>
      <c r="H3728" t="s">
        <v>620</v>
      </c>
      <c r="K3728" s="37">
        <v>43430990.979999997</v>
      </c>
      <c r="M3728" s="37">
        <v>43430990.979999997</v>
      </c>
      <c r="O3728">
        <v>0</v>
      </c>
    </row>
    <row r="3729" spans="3:15" x14ac:dyDescent="0.3">
      <c r="C3729" t="s">
        <v>1807</v>
      </c>
      <c r="D3729" t="s">
        <v>366</v>
      </c>
      <c r="E3729">
        <v>13501317</v>
      </c>
      <c r="H3729" t="s">
        <v>761</v>
      </c>
      <c r="K3729" s="37">
        <v>57114.73</v>
      </c>
      <c r="M3729" s="37">
        <v>57114.73</v>
      </c>
      <c r="O3729">
        <v>0</v>
      </c>
    </row>
    <row r="3730" spans="3:15" x14ac:dyDescent="0.3">
      <c r="C3730" t="s">
        <v>1807</v>
      </c>
      <c r="D3730" t="s">
        <v>366</v>
      </c>
      <c r="E3730">
        <v>13830517</v>
      </c>
      <c r="H3730" t="s">
        <v>2566</v>
      </c>
      <c r="K3730" s="37">
        <v>800000000.35000002</v>
      </c>
      <c r="M3730" s="37">
        <v>800000000.35000002</v>
      </c>
      <c r="O3730">
        <v>0</v>
      </c>
    </row>
    <row r="3731" spans="3:15" x14ac:dyDescent="0.3">
      <c r="C3731" t="s">
        <v>1807</v>
      </c>
      <c r="D3731" t="s">
        <v>366</v>
      </c>
      <c r="E3731">
        <v>13830617</v>
      </c>
      <c r="H3731" t="s">
        <v>2567</v>
      </c>
      <c r="K3731" s="37">
        <v>161645.63</v>
      </c>
      <c r="M3731" s="37">
        <v>161645.63</v>
      </c>
      <c r="O3731">
        <v>0</v>
      </c>
    </row>
    <row r="3732" spans="3:15" x14ac:dyDescent="0.3">
      <c r="C3732" t="s">
        <v>1807</v>
      </c>
      <c r="D3732" t="s">
        <v>366</v>
      </c>
      <c r="E3732">
        <v>13830817</v>
      </c>
      <c r="H3732" t="s">
        <v>1993</v>
      </c>
      <c r="K3732" s="37">
        <v>-1750</v>
      </c>
      <c r="M3732" s="37">
        <v>-1750</v>
      </c>
      <c r="O3732">
        <v>0</v>
      </c>
    </row>
    <row r="3733" spans="3:15" x14ac:dyDescent="0.3">
      <c r="C3733" t="s">
        <v>1807</v>
      </c>
      <c r="D3733" t="s">
        <v>366</v>
      </c>
      <c r="E3733">
        <v>13830917</v>
      </c>
      <c r="H3733" t="s">
        <v>1786</v>
      </c>
      <c r="K3733" s="37">
        <v>3456863.51</v>
      </c>
      <c r="M3733" s="37">
        <v>3456863.51</v>
      </c>
      <c r="O3733">
        <v>0</v>
      </c>
    </row>
    <row r="3734" spans="3:15" x14ac:dyDescent="0.3">
      <c r="C3734" t="s">
        <v>1807</v>
      </c>
      <c r="D3734" t="s">
        <v>366</v>
      </c>
      <c r="E3734">
        <v>13880017</v>
      </c>
      <c r="H3734" t="s">
        <v>2568</v>
      </c>
      <c r="K3734" s="37">
        <v>20122908.27</v>
      </c>
      <c r="M3734" s="37">
        <v>20122908.27</v>
      </c>
      <c r="O3734">
        <v>0</v>
      </c>
    </row>
    <row r="3735" spans="3:15" x14ac:dyDescent="0.3">
      <c r="C3735" t="s">
        <v>1807</v>
      </c>
      <c r="D3735" t="s">
        <v>366</v>
      </c>
      <c r="E3735">
        <v>13890517</v>
      </c>
      <c r="H3735" t="s">
        <v>1935</v>
      </c>
      <c r="K3735" s="37">
        <v>303088.95</v>
      </c>
      <c r="M3735" s="37">
        <v>303088.95</v>
      </c>
      <c r="O3735">
        <v>0</v>
      </c>
    </row>
    <row r="3736" spans="3:15" x14ac:dyDescent="0.3">
      <c r="C3736" t="s">
        <v>1807</v>
      </c>
      <c r="D3736" t="s">
        <v>366</v>
      </c>
      <c r="E3736">
        <v>13890617</v>
      </c>
      <c r="H3736" t="s">
        <v>1936</v>
      </c>
      <c r="K3736" s="37">
        <v>16196.71</v>
      </c>
      <c r="M3736" s="37">
        <v>16196.71</v>
      </c>
      <c r="O3736">
        <v>0</v>
      </c>
    </row>
    <row r="3737" spans="3:15" x14ac:dyDescent="0.3">
      <c r="C3737" t="s">
        <v>1807</v>
      </c>
      <c r="D3737" t="s">
        <v>366</v>
      </c>
      <c r="E3737">
        <v>14000017</v>
      </c>
      <c r="H3737" t="s">
        <v>2569</v>
      </c>
      <c r="K3737" s="37">
        <v>62306.080000000002</v>
      </c>
      <c r="M3737" s="37">
        <v>62306.080000000002</v>
      </c>
      <c r="O3737">
        <v>0</v>
      </c>
    </row>
    <row r="3738" spans="3:15" x14ac:dyDescent="0.3">
      <c r="C3738" t="s">
        <v>1807</v>
      </c>
      <c r="D3738" t="s">
        <v>366</v>
      </c>
      <c r="E3738">
        <v>14000117</v>
      </c>
      <c r="H3738" t="s">
        <v>2570</v>
      </c>
      <c r="K3738" s="37">
        <v>157463.6</v>
      </c>
      <c r="M3738" s="37">
        <v>157463.6</v>
      </c>
      <c r="O3738">
        <v>0</v>
      </c>
    </row>
    <row r="3739" spans="3:15" x14ac:dyDescent="0.3">
      <c r="C3739" t="s">
        <v>1807</v>
      </c>
      <c r="D3739" t="s">
        <v>366</v>
      </c>
      <c r="E3739">
        <v>14060017</v>
      </c>
      <c r="H3739" t="s">
        <v>2571</v>
      </c>
      <c r="K3739">
        <v>0</v>
      </c>
      <c r="M3739">
        <v>0</v>
      </c>
      <c r="O3739">
        <v>0</v>
      </c>
    </row>
    <row r="3740" spans="3:15" x14ac:dyDescent="0.3">
      <c r="C3740" t="s">
        <v>1807</v>
      </c>
      <c r="D3740" t="s">
        <v>366</v>
      </c>
      <c r="E3740">
        <v>14060117</v>
      </c>
      <c r="H3740" t="s">
        <v>2572</v>
      </c>
      <c r="K3740">
        <v>0</v>
      </c>
      <c r="M3740">
        <v>0</v>
      </c>
      <c r="O3740">
        <v>0</v>
      </c>
    </row>
    <row r="3741" spans="3:15" x14ac:dyDescent="0.3">
      <c r="C3741" t="s">
        <v>1807</v>
      </c>
      <c r="D3741" t="s">
        <v>366</v>
      </c>
      <c r="E3741">
        <v>15000417</v>
      </c>
      <c r="H3741" t="s">
        <v>2573</v>
      </c>
      <c r="K3741">
        <v>0</v>
      </c>
      <c r="M3741">
        <v>0</v>
      </c>
      <c r="O3741">
        <v>0</v>
      </c>
    </row>
    <row r="3742" spans="3:15" x14ac:dyDescent="0.3">
      <c r="C3742" t="s">
        <v>1807</v>
      </c>
      <c r="D3742" t="s">
        <v>366</v>
      </c>
      <c r="E3742">
        <v>15000517</v>
      </c>
      <c r="H3742" t="s">
        <v>2574</v>
      </c>
      <c r="K3742">
        <v>0</v>
      </c>
      <c r="M3742">
        <v>0</v>
      </c>
      <c r="O3742">
        <v>0</v>
      </c>
    </row>
    <row r="3743" spans="3:15" x14ac:dyDescent="0.3">
      <c r="C3743" t="s">
        <v>1807</v>
      </c>
      <c r="D3743" t="s">
        <v>366</v>
      </c>
      <c r="E3743">
        <v>15000617</v>
      </c>
      <c r="H3743" t="s">
        <v>2575</v>
      </c>
      <c r="K3743">
        <v>0.02</v>
      </c>
      <c r="M3743">
        <v>0.02</v>
      </c>
      <c r="O3743">
        <v>0</v>
      </c>
    </row>
    <row r="3744" spans="3:15" x14ac:dyDescent="0.3">
      <c r="C3744" t="s">
        <v>1807</v>
      </c>
      <c r="D3744" t="s">
        <v>366</v>
      </c>
      <c r="E3744">
        <v>20000617</v>
      </c>
      <c r="H3744" t="s">
        <v>2576</v>
      </c>
      <c r="K3744" s="37">
        <v>-1262494.92</v>
      </c>
      <c r="M3744" s="37">
        <v>-1262494.92</v>
      </c>
      <c r="O3744">
        <v>0</v>
      </c>
    </row>
    <row r="3745" spans="3:15" x14ac:dyDescent="0.3">
      <c r="C3745" t="s">
        <v>1807</v>
      </c>
      <c r="D3745" t="s">
        <v>366</v>
      </c>
      <c r="E3745">
        <v>20000717</v>
      </c>
      <c r="H3745" t="s">
        <v>2577</v>
      </c>
      <c r="K3745">
        <v>0</v>
      </c>
      <c r="M3745">
        <v>0</v>
      </c>
      <c r="O3745">
        <v>0</v>
      </c>
    </row>
    <row r="3746" spans="3:15" x14ac:dyDescent="0.3">
      <c r="C3746" t="s">
        <v>1807</v>
      </c>
      <c r="D3746" t="s">
        <v>366</v>
      </c>
      <c r="E3746">
        <v>20040217</v>
      </c>
      <c r="H3746" t="s">
        <v>2578</v>
      </c>
      <c r="K3746" s="37">
        <v>438502.17</v>
      </c>
      <c r="M3746" s="37">
        <v>438502.17</v>
      </c>
      <c r="O3746">
        <v>0</v>
      </c>
    </row>
    <row r="3747" spans="3:15" x14ac:dyDescent="0.3">
      <c r="C3747" t="s">
        <v>1807</v>
      </c>
      <c r="D3747" t="s">
        <v>366</v>
      </c>
      <c r="E3747">
        <v>20060217</v>
      </c>
      <c r="H3747" t="s">
        <v>2141</v>
      </c>
      <c r="K3747" s="37">
        <v>-599584.63</v>
      </c>
      <c r="M3747" s="37">
        <v>-599584.63</v>
      </c>
      <c r="O3747">
        <v>0</v>
      </c>
    </row>
    <row r="3748" spans="3:15" x14ac:dyDescent="0.3">
      <c r="C3748" t="s">
        <v>1807</v>
      </c>
      <c r="D3748" t="s">
        <v>366</v>
      </c>
      <c r="E3748">
        <v>20081017</v>
      </c>
      <c r="H3748" t="s">
        <v>1046</v>
      </c>
      <c r="K3748">
        <v>0</v>
      </c>
      <c r="M3748">
        <v>0</v>
      </c>
      <c r="O3748">
        <v>0</v>
      </c>
    </row>
    <row r="3749" spans="3:15" x14ac:dyDescent="0.3">
      <c r="C3749" t="s">
        <v>1807</v>
      </c>
      <c r="D3749" t="s">
        <v>366</v>
      </c>
      <c r="E3749">
        <v>20081117</v>
      </c>
      <c r="H3749" t="s">
        <v>2121</v>
      </c>
      <c r="K3749">
        <v>0</v>
      </c>
      <c r="M3749">
        <v>0</v>
      </c>
      <c r="O3749">
        <v>0</v>
      </c>
    </row>
    <row r="3750" spans="3:15" x14ac:dyDescent="0.3">
      <c r="C3750" t="s">
        <v>1807</v>
      </c>
      <c r="D3750" t="s">
        <v>366</v>
      </c>
      <c r="E3750">
        <v>20081217</v>
      </c>
      <c r="H3750" t="s">
        <v>2122</v>
      </c>
      <c r="K3750" s="37">
        <v>788366.02</v>
      </c>
      <c r="M3750" s="37">
        <v>788366.02</v>
      </c>
      <c r="O3750">
        <v>0</v>
      </c>
    </row>
    <row r="3751" spans="3:15" x14ac:dyDescent="0.3">
      <c r="C3751" t="s">
        <v>1807</v>
      </c>
      <c r="D3751" t="s">
        <v>366</v>
      </c>
      <c r="E3751">
        <v>20082017</v>
      </c>
      <c r="H3751" t="s">
        <v>1044</v>
      </c>
      <c r="K3751" s="37">
        <v>1934930.71</v>
      </c>
      <c r="M3751" s="37">
        <v>1934930.71</v>
      </c>
      <c r="O3751">
        <v>0</v>
      </c>
    </row>
    <row r="3752" spans="3:15" x14ac:dyDescent="0.3">
      <c r="C3752" t="s">
        <v>1807</v>
      </c>
      <c r="D3752" t="s">
        <v>366</v>
      </c>
      <c r="E3752">
        <v>20082117</v>
      </c>
      <c r="H3752" t="s">
        <v>2579</v>
      </c>
      <c r="K3752" s="37">
        <v>-1342593.8</v>
      </c>
      <c r="M3752" s="37">
        <v>-1342593.8</v>
      </c>
      <c r="O3752">
        <v>0</v>
      </c>
    </row>
    <row r="3753" spans="3:15" x14ac:dyDescent="0.3">
      <c r="C3753" t="s">
        <v>1807</v>
      </c>
      <c r="D3753" t="s">
        <v>366</v>
      </c>
      <c r="E3753">
        <v>20082217</v>
      </c>
      <c r="H3753" t="s">
        <v>2120</v>
      </c>
      <c r="K3753" s="37">
        <v>-1299702.93</v>
      </c>
      <c r="M3753" s="37">
        <v>-1299702.93</v>
      </c>
      <c r="O3753">
        <v>0</v>
      </c>
    </row>
    <row r="3754" spans="3:15" x14ac:dyDescent="0.3">
      <c r="C3754" t="s">
        <v>1807</v>
      </c>
      <c r="D3754" t="s">
        <v>366</v>
      </c>
      <c r="E3754">
        <v>20101517</v>
      </c>
      <c r="H3754" t="s">
        <v>2580</v>
      </c>
      <c r="K3754">
        <v>0.55000000000000004</v>
      </c>
      <c r="M3754">
        <v>0.55000000000000004</v>
      </c>
      <c r="O3754">
        <v>0</v>
      </c>
    </row>
    <row r="3755" spans="3:15" x14ac:dyDescent="0.3">
      <c r="C3755" t="s">
        <v>1807</v>
      </c>
      <c r="D3755" t="s">
        <v>366</v>
      </c>
      <c r="E3755">
        <v>20101617</v>
      </c>
      <c r="H3755" t="s">
        <v>2581</v>
      </c>
      <c r="K3755">
        <v>-0.1</v>
      </c>
      <c r="M3755">
        <v>-0.1</v>
      </c>
      <c r="O3755">
        <v>0</v>
      </c>
    </row>
    <row r="3756" spans="3:15" x14ac:dyDescent="0.3">
      <c r="C3756" t="s">
        <v>1807</v>
      </c>
      <c r="D3756" t="s">
        <v>366</v>
      </c>
      <c r="E3756">
        <v>20200017</v>
      </c>
      <c r="H3756" t="s">
        <v>2582</v>
      </c>
      <c r="K3756" s="37">
        <v>902060.59</v>
      </c>
      <c r="M3756" s="37">
        <v>902060.59</v>
      </c>
      <c r="O3756">
        <v>0</v>
      </c>
    </row>
    <row r="3757" spans="3:15" x14ac:dyDescent="0.3">
      <c r="C3757" t="s">
        <v>1807</v>
      </c>
      <c r="D3757" t="s">
        <v>366</v>
      </c>
      <c r="E3757">
        <v>20200317</v>
      </c>
      <c r="H3757" t="s">
        <v>2583</v>
      </c>
      <c r="K3757" s="37">
        <v>300054.27</v>
      </c>
      <c r="M3757" s="37">
        <v>300054.27</v>
      </c>
      <c r="O3757">
        <v>0</v>
      </c>
    </row>
    <row r="3758" spans="3:15" x14ac:dyDescent="0.3">
      <c r="C3758" t="s">
        <v>1807</v>
      </c>
      <c r="D3758" t="s">
        <v>366</v>
      </c>
      <c r="E3758">
        <v>20200417</v>
      </c>
      <c r="H3758" t="s">
        <v>2584</v>
      </c>
      <c r="K3758">
        <v>0</v>
      </c>
      <c r="M3758">
        <v>0</v>
      </c>
      <c r="O3758">
        <v>0</v>
      </c>
    </row>
    <row r="3759" spans="3:15" x14ac:dyDescent="0.3">
      <c r="C3759" t="s">
        <v>1807</v>
      </c>
      <c r="D3759" t="s">
        <v>366</v>
      </c>
      <c r="E3759">
        <v>20300517</v>
      </c>
      <c r="H3759" t="s">
        <v>2585</v>
      </c>
      <c r="K3759" s="37">
        <v>-4134559.7</v>
      </c>
      <c r="M3759" s="37">
        <v>-4134559.7</v>
      </c>
      <c r="O3759">
        <v>0</v>
      </c>
    </row>
    <row r="3760" spans="3:15" x14ac:dyDescent="0.3">
      <c r="C3760" t="s">
        <v>1807</v>
      </c>
      <c r="D3760" t="s">
        <v>366</v>
      </c>
      <c r="E3760">
        <v>20300617</v>
      </c>
      <c r="H3760" t="s">
        <v>2586</v>
      </c>
      <c r="K3760" s="37">
        <v>-1714334.39</v>
      </c>
      <c r="M3760" s="37">
        <v>-1714334.39</v>
      </c>
      <c r="O3760">
        <v>0</v>
      </c>
    </row>
    <row r="3761" spans="3:15" x14ac:dyDescent="0.3">
      <c r="C3761" t="s">
        <v>1807</v>
      </c>
      <c r="D3761" t="s">
        <v>366</v>
      </c>
      <c r="E3761">
        <v>20400117</v>
      </c>
      <c r="H3761" t="s">
        <v>2587</v>
      </c>
      <c r="K3761" s="37">
        <v>-14287483.619999999</v>
      </c>
      <c r="M3761" s="37">
        <v>-14287483.619999999</v>
      </c>
      <c r="O3761">
        <v>0</v>
      </c>
    </row>
    <row r="3762" spans="3:15" x14ac:dyDescent="0.3">
      <c r="C3762" t="s">
        <v>1807</v>
      </c>
      <c r="D3762" t="s">
        <v>366</v>
      </c>
      <c r="E3762">
        <v>20400217</v>
      </c>
      <c r="H3762" t="s">
        <v>2588</v>
      </c>
      <c r="K3762" s="37">
        <v>-61019.32</v>
      </c>
      <c r="M3762" s="37">
        <v>-61019.32</v>
      </c>
      <c r="O3762">
        <v>0</v>
      </c>
    </row>
    <row r="3763" spans="3:15" x14ac:dyDescent="0.3">
      <c r="C3763" t="s">
        <v>1807</v>
      </c>
      <c r="D3763" t="s">
        <v>366</v>
      </c>
      <c r="E3763">
        <v>20500017</v>
      </c>
      <c r="H3763" t="s">
        <v>2589</v>
      </c>
      <c r="K3763">
        <v>0</v>
      </c>
      <c r="M3763">
        <v>0</v>
      </c>
      <c r="O3763">
        <v>0</v>
      </c>
    </row>
    <row r="3764" spans="3:15" x14ac:dyDescent="0.3">
      <c r="C3764" t="s">
        <v>1807</v>
      </c>
      <c r="D3764" t="s">
        <v>366</v>
      </c>
      <c r="E3764">
        <v>20500117</v>
      </c>
      <c r="H3764" t="s">
        <v>2590</v>
      </c>
      <c r="K3764">
        <v>0</v>
      </c>
      <c r="M3764">
        <v>0</v>
      </c>
      <c r="O3764">
        <v>0</v>
      </c>
    </row>
    <row r="3765" spans="3:15" x14ac:dyDescent="0.3">
      <c r="C3765" t="s">
        <v>1807</v>
      </c>
      <c r="D3765" t="s">
        <v>366</v>
      </c>
      <c r="E3765">
        <v>20500217</v>
      </c>
      <c r="H3765" t="s">
        <v>2591</v>
      </c>
      <c r="K3765">
        <v>0</v>
      </c>
      <c r="M3765">
        <v>0</v>
      </c>
      <c r="O3765">
        <v>0</v>
      </c>
    </row>
    <row r="3766" spans="3:15" x14ac:dyDescent="0.3">
      <c r="C3766" t="s">
        <v>1807</v>
      </c>
      <c r="D3766" t="s">
        <v>366</v>
      </c>
      <c r="E3766">
        <v>21040017</v>
      </c>
      <c r="H3766" t="s">
        <v>2592</v>
      </c>
      <c r="K3766" s="37">
        <v>-5566000</v>
      </c>
      <c r="M3766" s="37">
        <v>-5566000</v>
      </c>
      <c r="O3766">
        <v>0</v>
      </c>
    </row>
    <row r="3767" spans="3:15" x14ac:dyDescent="0.3">
      <c r="C3767" t="s">
        <v>1807</v>
      </c>
      <c r="D3767" t="s">
        <v>366</v>
      </c>
      <c r="E3767">
        <v>21041017</v>
      </c>
      <c r="H3767" t="s">
        <v>2593</v>
      </c>
      <c r="K3767">
        <v>0</v>
      </c>
      <c r="M3767">
        <v>0</v>
      </c>
      <c r="O3767">
        <v>0</v>
      </c>
    </row>
    <row r="3768" spans="3:15" x14ac:dyDescent="0.3">
      <c r="C3768" t="s">
        <v>1807</v>
      </c>
      <c r="D3768" t="s">
        <v>366</v>
      </c>
      <c r="E3768">
        <v>21050017</v>
      </c>
      <c r="H3768" t="s">
        <v>2594</v>
      </c>
      <c r="K3768" s="37">
        <v>-233527.79</v>
      </c>
      <c r="M3768" s="37">
        <v>-233527.79</v>
      </c>
      <c r="O3768">
        <v>0</v>
      </c>
    </row>
    <row r="3769" spans="3:15" x14ac:dyDescent="0.3">
      <c r="C3769" t="s">
        <v>1807</v>
      </c>
      <c r="D3769" t="s">
        <v>366</v>
      </c>
      <c r="E3769">
        <v>21050117</v>
      </c>
      <c r="H3769" t="s">
        <v>2594</v>
      </c>
      <c r="K3769" s="37">
        <v>-832193.3</v>
      </c>
      <c r="M3769" s="37">
        <v>-832193.3</v>
      </c>
      <c r="O3769">
        <v>0</v>
      </c>
    </row>
    <row r="3770" spans="3:15" x14ac:dyDescent="0.3">
      <c r="C3770" t="s">
        <v>1807</v>
      </c>
      <c r="D3770" t="s">
        <v>366</v>
      </c>
      <c r="E3770">
        <v>30000217</v>
      </c>
      <c r="H3770" t="s">
        <v>2595</v>
      </c>
      <c r="K3770">
        <v>0</v>
      </c>
      <c r="M3770">
        <v>0</v>
      </c>
      <c r="O3770">
        <v>0</v>
      </c>
    </row>
    <row r="3771" spans="3:15" x14ac:dyDescent="0.3">
      <c r="C3771" t="s">
        <v>1807</v>
      </c>
      <c r="D3771" t="s">
        <v>366</v>
      </c>
      <c r="E3771">
        <v>30000317</v>
      </c>
      <c r="H3771" t="s">
        <v>2596</v>
      </c>
      <c r="K3771">
        <v>0</v>
      </c>
      <c r="M3771">
        <v>0</v>
      </c>
      <c r="O3771">
        <v>0</v>
      </c>
    </row>
    <row r="3772" spans="3:15" x14ac:dyDescent="0.3">
      <c r="C3772" t="s">
        <v>1807</v>
      </c>
      <c r="D3772" t="s">
        <v>366</v>
      </c>
      <c r="E3772">
        <v>30000417</v>
      </c>
      <c r="H3772" t="s">
        <v>2597</v>
      </c>
      <c r="K3772">
        <v>0</v>
      </c>
      <c r="M3772">
        <v>0</v>
      </c>
      <c r="O3772">
        <v>0</v>
      </c>
    </row>
    <row r="3773" spans="3:15" x14ac:dyDescent="0.3">
      <c r="C3773" t="s">
        <v>1807</v>
      </c>
      <c r="D3773" t="s">
        <v>366</v>
      </c>
      <c r="E3773">
        <v>30000517</v>
      </c>
      <c r="H3773" t="s">
        <v>2598</v>
      </c>
      <c r="K3773">
        <v>0</v>
      </c>
      <c r="M3773">
        <v>0</v>
      </c>
      <c r="O3773">
        <v>0</v>
      </c>
    </row>
    <row r="3774" spans="3:15" x14ac:dyDescent="0.3">
      <c r="C3774" t="s">
        <v>1807</v>
      </c>
      <c r="D3774" t="s">
        <v>366</v>
      </c>
      <c r="E3774">
        <v>30000617</v>
      </c>
      <c r="H3774" t="s">
        <v>2599</v>
      </c>
      <c r="K3774">
        <v>0</v>
      </c>
      <c r="M3774">
        <v>0</v>
      </c>
      <c r="O3774">
        <v>0</v>
      </c>
    </row>
    <row r="3775" spans="3:15" x14ac:dyDescent="0.3">
      <c r="C3775" t="s">
        <v>1807</v>
      </c>
      <c r="D3775" t="s">
        <v>366</v>
      </c>
      <c r="E3775">
        <v>30000717</v>
      </c>
      <c r="H3775" t="s">
        <v>2600</v>
      </c>
      <c r="K3775">
        <v>0</v>
      </c>
      <c r="M3775">
        <v>0</v>
      </c>
      <c r="O3775">
        <v>0</v>
      </c>
    </row>
    <row r="3776" spans="3:15" x14ac:dyDescent="0.3">
      <c r="C3776" t="s">
        <v>1807</v>
      </c>
      <c r="D3776" t="s">
        <v>366</v>
      </c>
      <c r="E3776">
        <v>30000817</v>
      </c>
      <c r="H3776" t="s">
        <v>2601</v>
      </c>
      <c r="K3776">
        <v>0</v>
      </c>
      <c r="M3776">
        <v>0</v>
      </c>
      <c r="O3776">
        <v>0</v>
      </c>
    </row>
    <row r="3777" spans="3:15" x14ac:dyDescent="0.3">
      <c r="C3777" t="s">
        <v>1807</v>
      </c>
      <c r="D3777" t="s">
        <v>366</v>
      </c>
      <c r="E3777">
        <v>30000917</v>
      </c>
      <c r="H3777" t="s">
        <v>2602</v>
      </c>
      <c r="K3777">
        <v>0</v>
      </c>
      <c r="M3777">
        <v>0</v>
      </c>
      <c r="O3777">
        <v>0</v>
      </c>
    </row>
    <row r="3778" spans="3:15" x14ac:dyDescent="0.3">
      <c r="C3778" t="s">
        <v>1807</v>
      </c>
      <c r="D3778" t="s">
        <v>366</v>
      </c>
      <c r="E3778">
        <v>30001017</v>
      </c>
      <c r="H3778" t="s">
        <v>2603</v>
      </c>
      <c r="K3778">
        <v>0</v>
      </c>
      <c r="M3778">
        <v>0</v>
      </c>
      <c r="O3778">
        <v>0</v>
      </c>
    </row>
    <row r="3779" spans="3:15" x14ac:dyDescent="0.3">
      <c r="C3779" t="s">
        <v>1807</v>
      </c>
      <c r="D3779" t="s">
        <v>366</v>
      </c>
      <c r="E3779">
        <v>30001117</v>
      </c>
      <c r="H3779" t="s">
        <v>2604</v>
      </c>
      <c r="K3779">
        <v>0</v>
      </c>
      <c r="M3779">
        <v>0</v>
      </c>
      <c r="O3779">
        <v>0</v>
      </c>
    </row>
    <row r="3780" spans="3:15" x14ac:dyDescent="0.3">
      <c r="C3780" t="s">
        <v>1807</v>
      </c>
      <c r="D3780" t="s">
        <v>366</v>
      </c>
      <c r="E3780">
        <v>30001217</v>
      </c>
      <c r="H3780" t="s">
        <v>2605</v>
      </c>
      <c r="K3780">
        <v>0</v>
      </c>
      <c r="M3780">
        <v>0</v>
      </c>
      <c r="O3780">
        <v>0</v>
      </c>
    </row>
    <row r="3781" spans="3:15" x14ac:dyDescent="0.3">
      <c r="C3781" t="s">
        <v>1807</v>
      </c>
      <c r="D3781" t="s">
        <v>366</v>
      </c>
      <c r="E3781">
        <v>30100017</v>
      </c>
      <c r="H3781" t="s">
        <v>2606</v>
      </c>
      <c r="K3781">
        <v>0</v>
      </c>
      <c r="M3781">
        <v>0</v>
      </c>
      <c r="O3781">
        <v>0</v>
      </c>
    </row>
    <row r="3782" spans="3:15" x14ac:dyDescent="0.3">
      <c r="C3782" t="s">
        <v>1807</v>
      </c>
      <c r="D3782" t="s">
        <v>366</v>
      </c>
      <c r="E3782">
        <v>30100117</v>
      </c>
      <c r="H3782" t="s">
        <v>2607</v>
      </c>
      <c r="K3782">
        <v>0</v>
      </c>
      <c r="M3782">
        <v>0</v>
      </c>
      <c r="O3782">
        <v>0</v>
      </c>
    </row>
    <row r="3783" spans="3:15" x14ac:dyDescent="0.3">
      <c r="C3783" t="s">
        <v>1807</v>
      </c>
      <c r="D3783" t="s">
        <v>366</v>
      </c>
      <c r="E3783">
        <v>30100217</v>
      </c>
      <c r="H3783" t="s">
        <v>2608</v>
      </c>
      <c r="K3783">
        <v>0</v>
      </c>
      <c r="M3783">
        <v>0</v>
      </c>
      <c r="O3783">
        <v>0</v>
      </c>
    </row>
    <row r="3784" spans="3:15" x14ac:dyDescent="0.3">
      <c r="C3784" t="s">
        <v>1807</v>
      </c>
      <c r="D3784" t="s">
        <v>366</v>
      </c>
      <c r="E3784">
        <v>39999903</v>
      </c>
      <c r="H3784" t="s">
        <v>1787</v>
      </c>
      <c r="K3784" s="37">
        <v>-2078623708.73</v>
      </c>
      <c r="M3784" s="37">
        <v>-2078623708.73</v>
      </c>
      <c r="O3784">
        <v>0</v>
      </c>
    </row>
    <row r="3785" spans="3:15" x14ac:dyDescent="0.3">
      <c r="C3785" t="s">
        <v>1807</v>
      </c>
      <c r="D3785" t="s">
        <v>366</v>
      </c>
      <c r="E3785">
        <v>39999917</v>
      </c>
      <c r="H3785" t="s">
        <v>1788</v>
      </c>
      <c r="K3785" s="37">
        <v>1234213188.52</v>
      </c>
      <c r="M3785" s="37">
        <v>1234213188.52</v>
      </c>
      <c r="O3785">
        <v>0</v>
      </c>
    </row>
    <row r="3786" spans="3:15" x14ac:dyDescent="0.3">
      <c r="C3786" t="s">
        <v>1807</v>
      </c>
      <c r="D3786" t="s">
        <v>366</v>
      </c>
      <c r="E3786">
        <v>40000117</v>
      </c>
      <c r="H3786" t="s">
        <v>2609</v>
      </c>
      <c r="K3786">
        <v>0</v>
      </c>
      <c r="M3786">
        <v>0</v>
      </c>
      <c r="O3786">
        <v>0</v>
      </c>
    </row>
    <row r="3787" spans="3:15" x14ac:dyDescent="0.3">
      <c r="C3787" t="s">
        <v>1807</v>
      </c>
      <c r="D3787" t="s">
        <v>366</v>
      </c>
      <c r="E3787">
        <v>40000217</v>
      </c>
      <c r="H3787" t="s">
        <v>2610</v>
      </c>
      <c r="K3787">
        <v>0</v>
      </c>
      <c r="M3787">
        <v>0</v>
      </c>
      <c r="O3787">
        <v>0</v>
      </c>
    </row>
    <row r="3788" spans="3:15" x14ac:dyDescent="0.3">
      <c r="C3788" t="s">
        <v>1807</v>
      </c>
      <c r="D3788" t="s">
        <v>366</v>
      </c>
      <c r="E3788">
        <v>40000317</v>
      </c>
      <c r="H3788" t="s">
        <v>2611</v>
      </c>
      <c r="K3788">
        <v>0</v>
      </c>
      <c r="M3788">
        <v>0</v>
      </c>
      <c r="O3788">
        <v>0</v>
      </c>
    </row>
    <row r="3789" spans="3:15" x14ac:dyDescent="0.3">
      <c r="C3789" t="s">
        <v>1807</v>
      </c>
      <c r="D3789" t="s">
        <v>366</v>
      </c>
      <c r="E3789">
        <v>40030117</v>
      </c>
      <c r="H3789" t="s">
        <v>2612</v>
      </c>
      <c r="K3789">
        <v>0</v>
      </c>
      <c r="M3789">
        <v>0</v>
      </c>
      <c r="O3789">
        <v>0</v>
      </c>
    </row>
    <row r="3790" spans="3:15" x14ac:dyDescent="0.3">
      <c r="C3790" t="s">
        <v>1807</v>
      </c>
      <c r="D3790" t="s">
        <v>366</v>
      </c>
      <c r="E3790">
        <v>40030217</v>
      </c>
      <c r="H3790" t="s">
        <v>2613</v>
      </c>
      <c r="K3790">
        <v>0</v>
      </c>
      <c r="M3790">
        <v>0</v>
      </c>
      <c r="O3790">
        <v>0</v>
      </c>
    </row>
    <row r="3791" spans="3:15" x14ac:dyDescent="0.3">
      <c r="C3791" t="s">
        <v>1807</v>
      </c>
      <c r="D3791" t="s">
        <v>366</v>
      </c>
      <c r="E3791">
        <v>40030317</v>
      </c>
      <c r="H3791" t="s">
        <v>2614</v>
      </c>
      <c r="K3791">
        <v>0</v>
      </c>
      <c r="M3791">
        <v>0</v>
      </c>
      <c r="O3791">
        <v>0</v>
      </c>
    </row>
    <row r="3792" spans="3:15" x14ac:dyDescent="0.3">
      <c r="C3792" t="s">
        <v>1807</v>
      </c>
      <c r="D3792" t="s">
        <v>366</v>
      </c>
      <c r="E3792">
        <v>40030417</v>
      </c>
      <c r="H3792" t="s">
        <v>2615</v>
      </c>
      <c r="K3792">
        <v>0</v>
      </c>
      <c r="M3792">
        <v>0</v>
      </c>
      <c r="O3792">
        <v>0</v>
      </c>
    </row>
    <row r="3793" spans="3:15" x14ac:dyDescent="0.3">
      <c r="C3793" t="s">
        <v>1807</v>
      </c>
      <c r="D3793" t="s">
        <v>366</v>
      </c>
      <c r="E3793">
        <v>40030717</v>
      </c>
      <c r="H3793" t="s">
        <v>2616</v>
      </c>
      <c r="K3793">
        <v>0</v>
      </c>
      <c r="M3793">
        <v>0</v>
      </c>
      <c r="O3793">
        <v>0</v>
      </c>
    </row>
    <row r="3794" spans="3:15" x14ac:dyDescent="0.3">
      <c r="C3794" t="s">
        <v>1807</v>
      </c>
      <c r="D3794" t="s">
        <v>366</v>
      </c>
      <c r="E3794">
        <v>40030917</v>
      </c>
      <c r="H3794" t="s">
        <v>2617</v>
      </c>
      <c r="K3794">
        <v>0</v>
      </c>
      <c r="M3794">
        <v>0</v>
      </c>
      <c r="O3794">
        <v>0</v>
      </c>
    </row>
    <row r="3795" spans="3:15" x14ac:dyDescent="0.3">
      <c r="C3795" t="s">
        <v>1807</v>
      </c>
      <c r="D3795" t="s">
        <v>366</v>
      </c>
      <c r="E3795">
        <v>40040117</v>
      </c>
      <c r="H3795" t="s">
        <v>2618</v>
      </c>
      <c r="K3795">
        <v>0</v>
      </c>
      <c r="M3795">
        <v>0</v>
      </c>
      <c r="O3795">
        <v>0</v>
      </c>
    </row>
    <row r="3796" spans="3:15" x14ac:dyDescent="0.3">
      <c r="C3796" t="s">
        <v>1807</v>
      </c>
      <c r="D3796" t="s">
        <v>366</v>
      </c>
      <c r="E3796">
        <v>40040217</v>
      </c>
      <c r="H3796" t="s">
        <v>2619</v>
      </c>
      <c r="K3796">
        <v>0</v>
      </c>
      <c r="M3796">
        <v>0</v>
      </c>
      <c r="O3796">
        <v>0</v>
      </c>
    </row>
    <row r="3797" spans="3:15" x14ac:dyDescent="0.3">
      <c r="C3797" t="s">
        <v>1807</v>
      </c>
      <c r="D3797" t="s">
        <v>366</v>
      </c>
      <c r="E3797">
        <v>40040317</v>
      </c>
      <c r="H3797" t="s">
        <v>2620</v>
      </c>
      <c r="K3797">
        <v>0</v>
      </c>
      <c r="M3797">
        <v>0</v>
      </c>
      <c r="O3797">
        <v>0</v>
      </c>
    </row>
    <row r="3798" spans="3:15" x14ac:dyDescent="0.3">
      <c r="C3798" t="s">
        <v>1807</v>
      </c>
      <c r="D3798" t="s">
        <v>366</v>
      </c>
      <c r="E3798">
        <v>40040417</v>
      </c>
      <c r="H3798" t="s">
        <v>2621</v>
      </c>
      <c r="K3798">
        <v>0</v>
      </c>
      <c r="M3798">
        <v>0</v>
      </c>
      <c r="O3798">
        <v>0</v>
      </c>
    </row>
    <row r="3799" spans="3:15" x14ac:dyDescent="0.3">
      <c r="C3799" t="s">
        <v>1807</v>
      </c>
      <c r="D3799" t="s">
        <v>366</v>
      </c>
      <c r="E3799">
        <v>40040517</v>
      </c>
      <c r="H3799" t="s">
        <v>2622</v>
      </c>
      <c r="K3799">
        <v>0</v>
      </c>
      <c r="M3799">
        <v>0</v>
      </c>
      <c r="O3799">
        <v>0</v>
      </c>
    </row>
    <row r="3800" spans="3:15" x14ac:dyDescent="0.3">
      <c r="C3800" t="s">
        <v>1807</v>
      </c>
      <c r="D3800" t="s">
        <v>366</v>
      </c>
      <c r="E3800">
        <v>40050017</v>
      </c>
      <c r="H3800" t="s">
        <v>2623</v>
      </c>
      <c r="K3800">
        <v>0</v>
      </c>
      <c r="M3800">
        <v>0</v>
      </c>
      <c r="O3800">
        <v>0</v>
      </c>
    </row>
    <row r="3801" spans="3:15" x14ac:dyDescent="0.3">
      <c r="C3801" t="s">
        <v>1807</v>
      </c>
      <c r="D3801" t="s">
        <v>366</v>
      </c>
      <c r="E3801">
        <v>40050217</v>
      </c>
      <c r="H3801" t="s">
        <v>2624</v>
      </c>
      <c r="K3801">
        <v>0</v>
      </c>
      <c r="M3801">
        <v>0</v>
      </c>
      <c r="O3801">
        <v>0</v>
      </c>
    </row>
    <row r="3802" spans="3:15" x14ac:dyDescent="0.3">
      <c r="C3802" t="s">
        <v>1807</v>
      </c>
      <c r="D3802" t="s">
        <v>366</v>
      </c>
      <c r="E3802">
        <v>40050317</v>
      </c>
      <c r="H3802" t="s">
        <v>2625</v>
      </c>
      <c r="K3802">
        <v>0</v>
      </c>
      <c r="M3802">
        <v>0</v>
      </c>
      <c r="O3802">
        <v>0</v>
      </c>
    </row>
    <row r="3803" spans="3:15" x14ac:dyDescent="0.3">
      <c r="C3803" t="s">
        <v>1807</v>
      </c>
      <c r="D3803" t="s">
        <v>366</v>
      </c>
      <c r="E3803">
        <v>40050417</v>
      </c>
      <c r="H3803" t="s">
        <v>2579</v>
      </c>
      <c r="K3803">
        <v>0</v>
      </c>
      <c r="M3803">
        <v>0</v>
      </c>
      <c r="O3803">
        <v>0</v>
      </c>
    </row>
    <row r="3804" spans="3:15" x14ac:dyDescent="0.3">
      <c r="C3804" t="s">
        <v>1807</v>
      </c>
      <c r="D3804" t="s">
        <v>366</v>
      </c>
      <c r="E3804">
        <v>40050517</v>
      </c>
      <c r="H3804" t="s">
        <v>2626</v>
      </c>
      <c r="K3804">
        <v>0</v>
      </c>
      <c r="M3804">
        <v>0</v>
      </c>
      <c r="O3804">
        <v>0</v>
      </c>
    </row>
    <row r="3805" spans="3:15" x14ac:dyDescent="0.3">
      <c r="C3805" t="s">
        <v>1807</v>
      </c>
      <c r="D3805" t="s">
        <v>366</v>
      </c>
      <c r="E3805">
        <v>40050617</v>
      </c>
      <c r="H3805" t="s">
        <v>2627</v>
      </c>
      <c r="K3805">
        <v>0</v>
      </c>
      <c r="M3805">
        <v>0</v>
      </c>
      <c r="O3805">
        <v>0</v>
      </c>
    </row>
    <row r="3806" spans="3:15" x14ac:dyDescent="0.3">
      <c r="C3806" t="s">
        <v>1807</v>
      </c>
      <c r="D3806" t="s">
        <v>366</v>
      </c>
      <c r="E3806">
        <v>40100017</v>
      </c>
      <c r="H3806" t="s">
        <v>2628</v>
      </c>
      <c r="K3806">
        <v>0</v>
      </c>
      <c r="M3806">
        <v>0</v>
      </c>
      <c r="O3806">
        <v>0</v>
      </c>
    </row>
    <row r="3807" spans="3:15" x14ac:dyDescent="0.3">
      <c r="C3807" t="s">
        <v>1807</v>
      </c>
      <c r="D3807" t="s">
        <v>366</v>
      </c>
      <c r="E3807">
        <v>40200017</v>
      </c>
      <c r="H3807" t="s">
        <v>2629</v>
      </c>
      <c r="K3807">
        <v>0</v>
      </c>
      <c r="M3807">
        <v>0</v>
      </c>
      <c r="O3807">
        <v>0</v>
      </c>
    </row>
    <row r="3808" spans="3:15" x14ac:dyDescent="0.3">
      <c r="C3808" t="s">
        <v>1807</v>
      </c>
      <c r="D3808" t="s">
        <v>366</v>
      </c>
      <c r="E3808">
        <v>40300017</v>
      </c>
      <c r="H3808" t="s">
        <v>2630</v>
      </c>
      <c r="K3808">
        <v>0</v>
      </c>
      <c r="M3808">
        <v>0</v>
      </c>
      <c r="O3808">
        <v>0</v>
      </c>
    </row>
    <row r="3809" spans="3:15" x14ac:dyDescent="0.3">
      <c r="C3809" t="s">
        <v>1807</v>
      </c>
      <c r="D3809" t="s">
        <v>366</v>
      </c>
      <c r="E3809">
        <v>40400017</v>
      </c>
      <c r="H3809" t="s">
        <v>2631</v>
      </c>
      <c r="K3809">
        <v>0</v>
      </c>
      <c r="M3809">
        <v>0</v>
      </c>
      <c r="O3809">
        <v>0</v>
      </c>
    </row>
    <row r="3810" spans="3:15" x14ac:dyDescent="0.3">
      <c r="C3810" t="s">
        <v>1807</v>
      </c>
      <c r="D3810" t="s">
        <v>366</v>
      </c>
      <c r="E3810">
        <v>41020017</v>
      </c>
      <c r="H3810" t="s">
        <v>1792</v>
      </c>
      <c r="K3810">
        <v>0</v>
      </c>
      <c r="M3810">
        <v>0</v>
      </c>
      <c r="O3810">
        <v>0</v>
      </c>
    </row>
    <row r="3811" spans="3:15" x14ac:dyDescent="0.3">
      <c r="C3811" t="s">
        <v>1807</v>
      </c>
      <c r="D3811" t="s">
        <v>366</v>
      </c>
      <c r="E3811">
        <v>41020117</v>
      </c>
      <c r="H3811" t="s">
        <v>1793</v>
      </c>
      <c r="K3811">
        <v>0</v>
      </c>
      <c r="M3811">
        <v>0</v>
      </c>
      <c r="O3811">
        <v>0</v>
      </c>
    </row>
    <row r="3812" spans="3:15" x14ac:dyDescent="0.3">
      <c r="C3812" t="s">
        <v>1807</v>
      </c>
      <c r="D3812" t="s">
        <v>366</v>
      </c>
      <c r="E3812">
        <v>41030017</v>
      </c>
      <c r="H3812" t="s">
        <v>1796</v>
      </c>
      <c r="K3812">
        <v>0</v>
      </c>
      <c r="M3812">
        <v>0</v>
      </c>
      <c r="O3812">
        <v>0</v>
      </c>
    </row>
    <row r="3813" spans="3:15" x14ac:dyDescent="0.3">
      <c r="C3813" t="s">
        <v>1807</v>
      </c>
      <c r="D3813" t="s">
        <v>366</v>
      </c>
      <c r="E3813">
        <v>41030117</v>
      </c>
      <c r="H3813" t="s">
        <v>2632</v>
      </c>
      <c r="K3813">
        <v>0</v>
      </c>
      <c r="M3813">
        <v>0</v>
      </c>
      <c r="O3813">
        <v>0</v>
      </c>
    </row>
    <row r="3814" spans="3:15" x14ac:dyDescent="0.3">
      <c r="C3814" t="s">
        <v>1807</v>
      </c>
      <c r="D3814" t="s">
        <v>366</v>
      </c>
      <c r="E3814">
        <v>41040017</v>
      </c>
      <c r="H3814" t="s">
        <v>2633</v>
      </c>
      <c r="K3814">
        <v>0</v>
      </c>
      <c r="M3814">
        <v>0</v>
      </c>
      <c r="O3814">
        <v>0</v>
      </c>
    </row>
    <row r="3815" spans="3:15" x14ac:dyDescent="0.3">
      <c r="C3815" t="s">
        <v>1807</v>
      </c>
      <c r="D3815" t="s">
        <v>366</v>
      </c>
      <c r="E3815">
        <v>41040117</v>
      </c>
      <c r="H3815" t="s">
        <v>2634</v>
      </c>
      <c r="K3815">
        <v>0</v>
      </c>
      <c r="M3815">
        <v>0</v>
      </c>
      <c r="O3815">
        <v>0</v>
      </c>
    </row>
    <row r="3816" spans="3:15" x14ac:dyDescent="0.3">
      <c r="C3816" t="s">
        <v>1807</v>
      </c>
      <c r="D3816" t="s">
        <v>366</v>
      </c>
      <c r="E3816">
        <v>41045017</v>
      </c>
      <c r="H3816" t="s">
        <v>2635</v>
      </c>
      <c r="K3816">
        <v>0</v>
      </c>
      <c r="M3816">
        <v>0</v>
      </c>
      <c r="O3816">
        <v>0</v>
      </c>
    </row>
    <row r="3817" spans="3:15" x14ac:dyDescent="0.3">
      <c r="C3817" t="s">
        <v>1807</v>
      </c>
      <c r="D3817" t="s">
        <v>366</v>
      </c>
      <c r="E3817">
        <v>41050017</v>
      </c>
      <c r="H3817" t="s">
        <v>2636</v>
      </c>
      <c r="K3817">
        <v>0</v>
      </c>
      <c r="M3817">
        <v>0</v>
      </c>
      <c r="O3817">
        <v>0</v>
      </c>
    </row>
    <row r="3818" spans="3:15" x14ac:dyDescent="0.3">
      <c r="C3818" t="s">
        <v>1807</v>
      </c>
      <c r="D3818" t="s">
        <v>366</v>
      </c>
      <c r="E3818">
        <v>41060017</v>
      </c>
      <c r="H3818" t="s">
        <v>2637</v>
      </c>
      <c r="K3818">
        <v>0</v>
      </c>
      <c r="M3818">
        <v>0</v>
      </c>
      <c r="O3818">
        <v>0</v>
      </c>
    </row>
    <row r="3819" spans="3:15" x14ac:dyDescent="0.3">
      <c r="C3819" t="s">
        <v>1807</v>
      </c>
      <c r="D3819" t="s">
        <v>366</v>
      </c>
      <c r="E3819">
        <v>43010217</v>
      </c>
      <c r="H3819" t="s">
        <v>2638</v>
      </c>
      <c r="K3819">
        <v>0</v>
      </c>
      <c r="M3819">
        <v>0</v>
      </c>
      <c r="O3819">
        <v>0</v>
      </c>
    </row>
    <row r="3820" spans="3:15" x14ac:dyDescent="0.3">
      <c r="C3820" t="s">
        <v>1807</v>
      </c>
      <c r="D3820" t="s">
        <v>366</v>
      </c>
      <c r="E3820">
        <v>45000017</v>
      </c>
      <c r="H3820" t="s">
        <v>2639</v>
      </c>
      <c r="K3820">
        <v>0</v>
      </c>
      <c r="M3820">
        <v>0</v>
      </c>
      <c r="O3820">
        <v>0</v>
      </c>
    </row>
    <row r="3821" spans="3:15" x14ac:dyDescent="0.3">
      <c r="C3821" t="s">
        <v>1807</v>
      </c>
      <c r="D3821" t="s">
        <v>366</v>
      </c>
      <c r="E3821">
        <v>45000117</v>
      </c>
      <c r="H3821" t="s">
        <v>2640</v>
      </c>
      <c r="K3821">
        <v>0</v>
      </c>
      <c r="M3821">
        <v>0</v>
      </c>
      <c r="O3821">
        <v>0</v>
      </c>
    </row>
    <row r="3822" spans="3:15" x14ac:dyDescent="0.3">
      <c r="C3822" t="s">
        <v>1807</v>
      </c>
      <c r="D3822" t="s">
        <v>366</v>
      </c>
      <c r="E3822">
        <v>50000117</v>
      </c>
      <c r="H3822" t="s">
        <v>2641</v>
      </c>
      <c r="K3822">
        <v>0</v>
      </c>
      <c r="M3822">
        <v>0</v>
      </c>
      <c r="O3822">
        <v>0</v>
      </c>
    </row>
    <row r="3823" spans="3:15" x14ac:dyDescent="0.3">
      <c r="C3823" t="s">
        <v>1807</v>
      </c>
      <c r="D3823" t="s">
        <v>366</v>
      </c>
      <c r="E3823">
        <v>50000217</v>
      </c>
      <c r="H3823" t="s">
        <v>2642</v>
      </c>
      <c r="K3823">
        <v>0</v>
      </c>
      <c r="M3823">
        <v>0</v>
      </c>
      <c r="O3823">
        <v>0</v>
      </c>
    </row>
    <row r="3824" spans="3:15" x14ac:dyDescent="0.3">
      <c r="C3824" t="s">
        <v>1807</v>
      </c>
      <c r="D3824" t="s">
        <v>366</v>
      </c>
      <c r="E3824">
        <v>50000317</v>
      </c>
      <c r="H3824" t="s">
        <v>2643</v>
      </c>
      <c r="K3824">
        <v>0</v>
      </c>
      <c r="M3824">
        <v>0</v>
      </c>
      <c r="O3824">
        <v>0</v>
      </c>
    </row>
    <row r="3825" spans="3:15" x14ac:dyDescent="0.3">
      <c r="C3825" t="s">
        <v>1807</v>
      </c>
      <c r="D3825" t="s">
        <v>366</v>
      </c>
      <c r="E3825">
        <v>50000417</v>
      </c>
      <c r="H3825" t="s">
        <v>2644</v>
      </c>
      <c r="K3825">
        <v>0</v>
      </c>
      <c r="M3825">
        <v>0</v>
      </c>
      <c r="O3825">
        <v>0</v>
      </c>
    </row>
    <row r="3826" spans="3:15" x14ac:dyDescent="0.3">
      <c r="C3826" t="s">
        <v>1807</v>
      </c>
      <c r="D3826" t="s">
        <v>366</v>
      </c>
      <c r="E3826">
        <v>50000517</v>
      </c>
      <c r="H3826" t="s">
        <v>2645</v>
      </c>
      <c r="K3826">
        <v>0</v>
      </c>
      <c r="M3826">
        <v>0</v>
      </c>
      <c r="O3826">
        <v>0</v>
      </c>
    </row>
    <row r="3827" spans="3:15" x14ac:dyDescent="0.3">
      <c r="C3827" t="s">
        <v>1807</v>
      </c>
      <c r="D3827" t="s">
        <v>366</v>
      </c>
      <c r="E3827">
        <v>50000617</v>
      </c>
      <c r="H3827" t="s">
        <v>2646</v>
      </c>
      <c r="K3827">
        <v>0</v>
      </c>
      <c r="M3827">
        <v>0</v>
      </c>
      <c r="O3827">
        <v>0</v>
      </c>
    </row>
    <row r="3828" spans="3:15" x14ac:dyDescent="0.3">
      <c r="C3828" t="s">
        <v>1807</v>
      </c>
      <c r="D3828" t="s">
        <v>366</v>
      </c>
      <c r="E3828">
        <v>50000717</v>
      </c>
      <c r="H3828" t="s">
        <v>2647</v>
      </c>
      <c r="K3828">
        <v>0</v>
      </c>
      <c r="M3828">
        <v>0</v>
      </c>
      <c r="O3828">
        <v>0</v>
      </c>
    </row>
    <row r="3829" spans="3:15" x14ac:dyDescent="0.3">
      <c r="C3829" t="s">
        <v>1807</v>
      </c>
      <c r="D3829" t="s">
        <v>366</v>
      </c>
      <c r="E3829">
        <v>50000817</v>
      </c>
      <c r="H3829" t="s">
        <v>2648</v>
      </c>
      <c r="K3829">
        <v>0</v>
      </c>
      <c r="M3829">
        <v>0</v>
      </c>
      <c r="O3829">
        <v>0</v>
      </c>
    </row>
    <row r="3830" spans="3:15" x14ac:dyDescent="0.3">
      <c r="C3830" t="s">
        <v>1807</v>
      </c>
      <c r="D3830" t="s">
        <v>366</v>
      </c>
      <c r="E3830">
        <v>50000917</v>
      </c>
      <c r="H3830" t="s">
        <v>2649</v>
      </c>
      <c r="K3830">
        <v>0</v>
      </c>
      <c r="M3830">
        <v>0</v>
      </c>
      <c r="O3830">
        <v>0</v>
      </c>
    </row>
    <row r="3831" spans="3:15" x14ac:dyDescent="0.3">
      <c r="C3831" t="s">
        <v>1807</v>
      </c>
      <c r="D3831" t="s">
        <v>366</v>
      </c>
      <c r="E3831">
        <v>50001017</v>
      </c>
      <c r="H3831" t="s">
        <v>2650</v>
      </c>
      <c r="K3831">
        <v>0</v>
      </c>
      <c r="M3831">
        <v>0</v>
      </c>
      <c r="O3831">
        <v>0</v>
      </c>
    </row>
    <row r="3832" spans="3:15" x14ac:dyDescent="0.3">
      <c r="C3832" t="s">
        <v>1807</v>
      </c>
      <c r="D3832" t="s">
        <v>366</v>
      </c>
      <c r="E3832">
        <v>50001117</v>
      </c>
      <c r="H3832" t="s">
        <v>2651</v>
      </c>
      <c r="K3832">
        <v>0</v>
      </c>
      <c r="M3832">
        <v>0</v>
      </c>
      <c r="O3832">
        <v>0</v>
      </c>
    </row>
    <row r="3833" spans="3:15" x14ac:dyDescent="0.3">
      <c r="C3833" t="s">
        <v>1807</v>
      </c>
      <c r="D3833" t="s">
        <v>366</v>
      </c>
      <c r="E3833">
        <v>50010317</v>
      </c>
      <c r="H3833" t="s">
        <v>1683</v>
      </c>
      <c r="K3833">
        <v>0</v>
      </c>
      <c r="M3833">
        <v>0</v>
      </c>
      <c r="O3833">
        <v>0</v>
      </c>
    </row>
    <row r="3834" spans="3:15" x14ac:dyDescent="0.3">
      <c r="C3834" t="s">
        <v>1807</v>
      </c>
      <c r="D3834" t="s">
        <v>366</v>
      </c>
      <c r="E3834">
        <v>50015017</v>
      </c>
      <c r="H3834" t="s">
        <v>2639</v>
      </c>
      <c r="K3834">
        <v>0</v>
      </c>
      <c r="M3834">
        <v>0</v>
      </c>
      <c r="O3834">
        <v>0</v>
      </c>
    </row>
    <row r="3835" spans="3:15" x14ac:dyDescent="0.3">
      <c r="C3835" t="s">
        <v>1807</v>
      </c>
      <c r="D3835" t="s">
        <v>366</v>
      </c>
      <c r="E3835">
        <v>50015117</v>
      </c>
      <c r="H3835" t="s">
        <v>2639</v>
      </c>
      <c r="K3835">
        <v>0</v>
      </c>
      <c r="M3835">
        <v>0</v>
      </c>
      <c r="O3835">
        <v>0</v>
      </c>
    </row>
    <row r="3836" spans="3:15" x14ac:dyDescent="0.3">
      <c r="C3836" t="s">
        <v>1807</v>
      </c>
      <c r="D3836" t="s">
        <v>366</v>
      </c>
      <c r="E3836">
        <v>50015217</v>
      </c>
      <c r="H3836" t="s">
        <v>2652</v>
      </c>
      <c r="K3836">
        <v>0</v>
      </c>
      <c r="M3836">
        <v>0</v>
      </c>
      <c r="O3836">
        <v>0</v>
      </c>
    </row>
    <row r="3837" spans="3:15" x14ac:dyDescent="0.3">
      <c r="C3837" t="s">
        <v>1807</v>
      </c>
      <c r="D3837" t="s">
        <v>366</v>
      </c>
      <c r="E3837">
        <v>50020017</v>
      </c>
      <c r="H3837" t="s">
        <v>2426</v>
      </c>
      <c r="K3837">
        <v>0</v>
      </c>
      <c r="M3837">
        <v>0</v>
      </c>
      <c r="O3837">
        <v>0</v>
      </c>
    </row>
    <row r="3838" spans="3:15" x14ac:dyDescent="0.3">
      <c r="C3838" t="s">
        <v>1807</v>
      </c>
      <c r="D3838" t="s">
        <v>366</v>
      </c>
      <c r="E3838">
        <v>50040017</v>
      </c>
      <c r="H3838" t="s">
        <v>2455</v>
      </c>
      <c r="K3838">
        <v>0</v>
      </c>
      <c r="M3838">
        <v>0</v>
      </c>
      <c r="O3838">
        <v>0</v>
      </c>
    </row>
    <row r="3839" spans="3:15" x14ac:dyDescent="0.3">
      <c r="C3839" t="s">
        <v>1807</v>
      </c>
      <c r="D3839" t="s">
        <v>366</v>
      </c>
      <c r="E3839">
        <v>50040117</v>
      </c>
      <c r="H3839" t="s">
        <v>2456</v>
      </c>
      <c r="K3839">
        <v>0</v>
      </c>
      <c r="M3839">
        <v>0</v>
      </c>
      <c r="O3839">
        <v>0</v>
      </c>
    </row>
    <row r="3840" spans="3:15" x14ac:dyDescent="0.3">
      <c r="C3840" t="s">
        <v>1807</v>
      </c>
      <c r="D3840" t="s">
        <v>366</v>
      </c>
      <c r="E3840">
        <v>50100017</v>
      </c>
      <c r="H3840" t="s">
        <v>2653</v>
      </c>
      <c r="K3840">
        <v>0</v>
      </c>
      <c r="M3840">
        <v>0</v>
      </c>
      <c r="O3840">
        <v>0</v>
      </c>
    </row>
    <row r="3841" spans="3:15" x14ac:dyDescent="0.3">
      <c r="C3841" t="s">
        <v>1807</v>
      </c>
      <c r="D3841" t="s">
        <v>366</v>
      </c>
      <c r="E3841">
        <v>50100117</v>
      </c>
      <c r="H3841" t="s">
        <v>2654</v>
      </c>
      <c r="K3841">
        <v>0</v>
      </c>
      <c r="M3841">
        <v>0</v>
      </c>
      <c r="O3841">
        <v>0</v>
      </c>
    </row>
    <row r="3842" spans="3:15" x14ac:dyDescent="0.3">
      <c r="C3842" t="s">
        <v>1807</v>
      </c>
      <c r="D3842" t="s">
        <v>366</v>
      </c>
      <c r="E3842">
        <v>50200017</v>
      </c>
      <c r="H3842" t="s">
        <v>2655</v>
      </c>
      <c r="K3842">
        <v>0</v>
      </c>
      <c r="M3842">
        <v>0</v>
      </c>
      <c r="O3842">
        <v>0</v>
      </c>
    </row>
    <row r="3843" spans="3:15" x14ac:dyDescent="0.3">
      <c r="C3843" t="s">
        <v>1807</v>
      </c>
      <c r="D3843" t="s">
        <v>366</v>
      </c>
      <c r="E3843">
        <v>50300017</v>
      </c>
      <c r="H3843" t="s">
        <v>2656</v>
      </c>
      <c r="K3843">
        <v>0</v>
      </c>
      <c r="M3843">
        <v>0</v>
      </c>
      <c r="O3843">
        <v>0</v>
      </c>
    </row>
    <row r="3844" spans="3:15" x14ac:dyDescent="0.3">
      <c r="C3844" t="s">
        <v>1807</v>
      </c>
      <c r="D3844" t="s">
        <v>366</v>
      </c>
      <c r="E3844">
        <v>50300117</v>
      </c>
      <c r="H3844" t="s">
        <v>2657</v>
      </c>
      <c r="K3844">
        <v>0</v>
      </c>
      <c r="M3844">
        <v>0</v>
      </c>
      <c r="O3844">
        <v>0</v>
      </c>
    </row>
    <row r="3845" spans="3:15" x14ac:dyDescent="0.3">
      <c r="C3845" t="s">
        <v>1807</v>
      </c>
      <c r="D3845" t="s">
        <v>366</v>
      </c>
      <c r="E3845">
        <v>50300217</v>
      </c>
      <c r="H3845" t="s">
        <v>2658</v>
      </c>
      <c r="K3845">
        <v>0</v>
      </c>
      <c r="M3845">
        <v>0</v>
      </c>
      <c r="O3845">
        <v>0</v>
      </c>
    </row>
    <row r="3846" spans="3:15" x14ac:dyDescent="0.3">
      <c r="C3846" t="s">
        <v>1807</v>
      </c>
      <c r="D3846" t="s">
        <v>366</v>
      </c>
      <c r="E3846">
        <v>50300317</v>
      </c>
      <c r="H3846" t="s">
        <v>2659</v>
      </c>
      <c r="K3846">
        <v>0</v>
      </c>
      <c r="M3846">
        <v>0</v>
      </c>
      <c r="O3846">
        <v>0</v>
      </c>
    </row>
    <row r="3847" spans="3:15" x14ac:dyDescent="0.3">
      <c r="C3847" t="s">
        <v>1807</v>
      </c>
      <c r="D3847" t="s">
        <v>366</v>
      </c>
      <c r="E3847">
        <v>50300417</v>
      </c>
      <c r="H3847" t="s">
        <v>2660</v>
      </c>
      <c r="K3847">
        <v>0</v>
      </c>
      <c r="M3847">
        <v>0</v>
      </c>
      <c r="O3847">
        <v>0</v>
      </c>
    </row>
    <row r="3848" spans="3:15" x14ac:dyDescent="0.3">
      <c r="C3848" t="s">
        <v>1807</v>
      </c>
      <c r="D3848" t="s">
        <v>366</v>
      </c>
      <c r="E3848">
        <v>50400017</v>
      </c>
      <c r="H3848" t="s">
        <v>2661</v>
      </c>
      <c r="K3848">
        <v>0</v>
      </c>
      <c r="M3848">
        <v>0</v>
      </c>
      <c r="O3848">
        <v>0</v>
      </c>
    </row>
    <row r="3849" spans="3:15" x14ac:dyDescent="0.3">
      <c r="C3849" t="s">
        <v>1807</v>
      </c>
      <c r="D3849" t="s">
        <v>366</v>
      </c>
      <c r="E3849">
        <v>50400117</v>
      </c>
      <c r="H3849" t="s">
        <v>2662</v>
      </c>
      <c r="K3849">
        <v>0</v>
      </c>
      <c r="M3849">
        <v>0</v>
      </c>
      <c r="O3849">
        <v>0</v>
      </c>
    </row>
    <row r="3850" spans="3:15" x14ac:dyDescent="0.3">
      <c r="C3850" t="s">
        <v>1807</v>
      </c>
      <c r="D3850" t="s">
        <v>366</v>
      </c>
      <c r="E3850">
        <v>50500017</v>
      </c>
      <c r="H3850" t="s">
        <v>2663</v>
      </c>
      <c r="K3850">
        <v>0</v>
      </c>
      <c r="M3850">
        <v>0</v>
      </c>
      <c r="O3850">
        <v>0</v>
      </c>
    </row>
    <row r="3851" spans="3:15" x14ac:dyDescent="0.3">
      <c r="C3851" t="s">
        <v>1807</v>
      </c>
      <c r="D3851" t="s">
        <v>366</v>
      </c>
      <c r="E3851">
        <v>50600017</v>
      </c>
      <c r="H3851" t="s">
        <v>2664</v>
      </c>
      <c r="K3851">
        <v>0</v>
      </c>
      <c r="M3851">
        <v>0</v>
      </c>
      <c r="O3851">
        <v>0</v>
      </c>
    </row>
    <row r="3852" spans="3:15" x14ac:dyDescent="0.3">
      <c r="C3852" t="s">
        <v>1807</v>
      </c>
      <c r="D3852" t="s">
        <v>366</v>
      </c>
      <c r="E3852">
        <v>50600117</v>
      </c>
      <c r="H3852" t="s">
        <v>2665</v>
      </c>
      <c r="K3852">
        <v>0</v>
      </c>
      <c r="M3852">
        <v>0</v>
      </c>
      <c r="O3852">
        <v>0</v>
      </c>
    </row>
    <row r="3853" spans="3:15" x14ac:dyDescent="0.3">
      <c r="C3853" t="s">
        <v>1807</v>
      </c>
      <c r="D3853" t="s">
        <v>366</v>
      </c>
      <c r="E3853">
        <v>50700117</v>
      </c>
      <c r="H3853" t="s">
        <v>2666</v>
      </c>
      <c r="K3853">
        <v>0</v>
      </c>
      <c r="M3853">
        <v>0</v>
      </c>
      <c r="O3853">
        <v>0</v>
      </c>
    </row>
    <row r="3854" spans="3:15" x14ac:dyDescent="0.3">
      <c r="C3854" t="s">
        <v>1807</v>
      </c>
      <c r="D3854" t="s">
        <v>366</v>
      </c>
      <c r="E3854">
        <v>50700217</v>
      </c>
      <c r="H3854" t="s">
        <v>2667</v>
      </c>
      <c r="K3854">
        <v>0</v>
      </c>
      <c r="M3854">
        <v>0</v>
      </c>
      <c r="O3854">
        <v>0</v>
      </c>
    </row>
    <row r="3855" spans="3:15" x14ac:dyDescent="0.3">
      <c r="C3855" t="s">
        <v>1807</v>
      </c>
      <c r="D3855" t="s">
        <v>366</v>
      </c>
      <c r="E3855">
        <v>50700317</v>
      </c>
      <c r="H3855" t="s">
        <v>2668</v>
      </c>
      <c r="K3855">
        <v>0</v>
      </c>
      <c r="M3855">
        <v>0</v>
      </c>
      <c r="O3855">
        <v>0</v>
      </c>
    </row>
    <row r="3856" spans="3:15" x14ac:dyDescent="0.3">
      <c r="C3856" t="s">
        <v>1807</v>
      </c>
      <c r="D3856" t="s">
        <v>366</v>
      </c>
      <c r="E3856">
        <v>50700417</v>
      </c>
      <c r="H3856" t="s">
        <v>2669</v>
      </c>
      <c r="K3856">
        <v>0</v>
      </c>
      <c r="M3856">
        <v>0</v>
      </c>
      <c r="O3856">
        <v>0</v>
      </c>
    </row>
    <row r="3857" spans="3:15" x14ac:dyDescent="0.3">
      <c r="C3857" t="s">
        <v>1807</v>
      </c>
      <c r="D3857" t="s">
        <v>366</v>
      </c>
      <c r="E3857">
        <v>50700517</v>
      </c>
      <c r="H3857" t="s">
        <v>2670</v>
      </c>
      <c r="K3857">
        <v>0</v>
      </c>
      <c r="M3857">
        <v>0</v>
      </c>
      <c r="O3857">
        <v>0</v>
      </c>
    </row>
    <row r="3858" spans="3:15" x14ac:dyDescent="0.3">
      <c r="C3858" t="s">
        <v>1807</v>
      </c>
      <c r="D3858" t="s">
        <v>366</v>
      </c>
      <c r="E3858">
        <v>50700617</v>
      </c>
      <c r="H3858" t="s">
        <v>2671</v>
      </c>
      <c r="K3858">
        <v>0</v>
      </c>
      <c r="M3858">
        <v>0</v>
      </c>
      <c r="O3858">
        <v>0</v>
      </c>
    </row>
    <row r="3859" spans="3:15" x14ac:dyDescent="0.3">
      <c r="C3859" t="s">
        <v>1807</v>
      </c>
      <c r="D3859" t="s">
        <v>366</v>
      </c>
      <c r="E3859">
        <v>50700717</v>
      </c>
      <c r="H3859" t="s">
        <v>2672</v>
      </c>
      <c r="K3859">
        <v>0</v>
      </c>
      <c r="M3859">
        <v>0</v>
      </c>
      <c r="O3859">
        <v>0</v>
      </c>
    </row>
    <row r="3860" spans="3:15" x14ac:dyDescent="0.3">
      <c r="C3860" t="s">
        <v>1807</v>
      </c>
      <c r="D3860" t="s">
        <v>366</v>
      </c>
      <c r="E3860">
        <v>50700817</v>
      </c>
      <c r="H3860" t="s">
        <v>2673</v>
      </c>
      <c r="K3860">
        <v>0</v>
      </c>
      <c r="M3860">
        <v>0</v>
      </c>
      <c r="O3860">
        <v>0</v>
      </c>
    </row>
    <row r="3861" spans="3:15" x14ac:dyDescent="0.3">
      <c r="C3861" t="s">
        <v>1807</v>
      </c>
      <c r="D3861" t="s">
        <v>366</v>
      </c>
      <c r="E3861">
        <v>50700917</v>
      </c>
      <c r="H3861" t="s">
        <v>2674</v>
      </c>
      <c r="K3861">
        <v>0</v>
      </c>
      <c r="M3861">
        <v>0</v>
      </c>
      <c r="O3861">
        <v>0</v>
      </c>
    </row>
    <row r="3862" spans="3:15" x14ac:dyDescent="0.3">
      <c r="C3862" t="s">
        <v>1807</v>
      </c>
      <c r="D3862" t="s">
        <v>366</v>
      </c>
      <c r="E3862">
        <v>50701017</v>
      </c>
      <c r="H3862" t="s">
        <v>2675</v>
      </c>
      <c r="K3862">
        <v>0</v>
      </c>
      <c r="M3862">
        <v>0</v>
      </c>
      <c r="O3862">
        <v>0</v>
      </c>
    </row>
    <row r="3863" spans="3:15" x14ac:dyDescent="0.3">
      <c r="C3863" t="s">
        <v>1807</v>
      </c>
      <c r="D3863" t="s">
        <v>366</v>
      </c>
      <c r="E3863">
        <v>50701117</v>
      </c>
      <c r="H3863" t="s">
        <v>2676</v>
      </c>
      <c r="K3863">
        <v>0</v>
      </c>
      <c r="M3863">
        <v>0</v>
      </c>
      <c r="O3863">
        <v>0</v>
      </c>
    </row>
    <row r="3864" spans="3:15" x14ac:dyDescent="0.3">
      <c r="C3864" t="s">
        <v>1807</v>
      </c>
      <c r="D3864" t="s">
        <v>366</v>
      </c>
      <c r="E3864">
        <v>50701217</v>
      </c>
      <c r="H3864" t="s">
        <v>2677</v>
      </c>
      <c r="K3864">
        <v>0</v>
      </c>
      <c r="M3864">
        <v>0</v>
      </c>
      <c r="O3864">
        <v>0</v>
      </c>
    </row>
    <row r="3865" spans="3:15" x14ac:dyDescent="0.3">
      <c r="C3865" t="s">
        <v>1807</v>
      </c>
      <c r="D3865" t="s">
        <v>366</v>
      </c>
      <c r="E3865">
        <v>50701317</v>
      </c>
      <c r="H3865" t="s">
        <v>2678</v>
      </c>
      <c r="K3865">
        <v>0</v>
      </c>
      <c r="M3865">
        <v>0</v>
      </c>
      <c r="O3865">
        <v>0</v>
      </c>
    </row>
    <row r="3866" spans="3:15" x14ac:dyDescent="0.3">
      <c r="C3866" t="s">
        <v>1807</v>
      </c>
      <c r="D3866" t="s">
        <v>366</v>
      </c>
      <c r="E3866">
        <v>50701417</v>
      </c>
      <c r="H3866" t="s">
        <v>2679</v>
      </c>
      <c r="K3866">
        <v>0</v>
      </c>
      <c r="M3866">
        <v>0</v>
      </c>
      <c r="O3866">
        <v>0</v>
      </c>
    </row>
    <row r="3867" spans="3:15" x14ac:dyDescent="0.3">
      <c r="C3867" t="s">
        <v>1807</v>
      </c>
      <c r="D3867" t="s">
        <v>366</v>
      </c>
      <c r="E3867">
        <v>50800017</v>
      </c>
      <c r="H3867" t="s">
        <v>2680</v>
      </c>
      <c r="K3867">
        <v>0</v>
      </c>
      <c r="M3867">
        <v>0</v>
      </c>
      <c r="O3867">
        <v>0</v>
      </c>
    </row>
    <row r="3868" spans="3:15" x14ac:dyDescent="0.3">
      <c r="C3868" t="s">
        <v>1807</v>
      </c>
      <c r="D3868" t="s">
        <v>366</v>
      </c>
      <c r="E3868">
        <v>50800117</v>
      </c>
      <c r="H3868" t="s">
        <v>2681</v>
      </c>
      <c r="K3868">
        <v>0</v>
      </c>
      <c r="M3868">
        <v>0</v>
      </c>
      <c r="O3868">
        <v>0</v>
      </c>
    </row>
    <row r="3869" spans="3:15" x14ac:dyDescent="0.3">
      <c r="C3869" t="s">
        <v>1807</v>
      </c>
      <c r="D3869" t="s">
        <v>366</v>
      </c>
      <c r="E3869">
        <v>50800217</v>
      </c>
      <c r="H3869" t="s">
        <v>2682</v>
      </c>
      <c r="K3869">
        <v>0</v>
      </c>
      <c r="M3869">
        <v>0</v>
      </c>
      <c r="O3869">
        <v>0</v>
      </c>
    </row>
    <row r="3870" spans="3:15" x14ac:dyDescent="0.3">
      <c r="C3870" t="s">
        <v>1807</v>
      </c>
      <c r="D3870" t="s">
        <v>366</v>
      </c>
      <c r="E3870">
        <v>50800317</v>
      </c>
      <c r="H3870" t="s">
        <v>2683</v>
      </c>
      <c r="K3870">
        <v>0</v>
      </c>
      <c r="M3870">
        <v>0</v>
      </c>
      <c r="O3870">
        <v>0</v>
      </c>
    </row>
    <row r="3871" spans="3:15" x14ac:dyDescent="0.3">
      <c r="C3871" t="s">
        <v>1807</v>
      </c>
      <c r="D3871" t="s">
        <v>366</v>
      </c>
      <c r="E3871">
        <v>50900017</v>
      </c>
      <c r="H3871" t="s">
        <v>2684</v>
      </c>
      <c r="K3871">
        <v>0</v>
      </c>
      <c r="M3871">
        <v>0</v>
      </c>
      <c r="O3871">
        <v>0</v>
      </c>
    </row>
    <row r="3872" spans="3:15" x14ac:dyDescent="0.3">
      <c r="C3872" t="s">
        <v>1807</v>
      </c>
      <c r="D3872" t="s">
        <v>366</v>
      </c>
      <c r="E3872">
        <v>50900117</v>
      </c>
      <c r="H3872" t="s">
        <v>2685</v>
      </c>
      <c r="K3872">
        <v>0</v>
      </c>
      <c r="M3872">
        <v>0</v>
      </c>
      <c r="O3872">
        <v>0</v>
      </c>
    </row>
    <row r="3873" spans="3:15" x14ac:dyDescent="0.3">
      <c r="C3873" t="s">
        <v>1807</v>
      </c>
      <c r="D3873" t="s">
        <v>366</v>
      </c>
      <c r="E3873">
        <v>50900217</v>
      </c>
      <c r="H3873" t="s">
        <v>2686</v>
      </c>
      <c r="K3873">
        <v>0</v>
      </c>
      <c r="M3873">
        <v>0</v>
      </c>
      <c r="O3873">
        <v>0</v>
      </c>
    </row>
    <row r="3874" spans="3:15" x14ac:dyDescent="0.3">
      <c r="C3874" t="s">
        <v>1807</v>
      </c>
      <c r="D3874" t="s">
        <v>366</v>
      </c>
      <c r="E3874">
        <v>50900317</v>
      </c>
      <c r="H3874" t="s">
        <v>2687</v>
      </c>
      <c r="K3874">
        <v>0</v>
      </c>
      <c r="M3874">
        <v>0</v>
      </c>
      <c r="O3874">
        <v>0</v>
      </c>
    </row>
    <row r="3875" spans="3:15" x14ac:dyDescent="0.3">
      <c r="C3875" t="s">
        <v>1807</v>
      </c>
      <c r="D3875" t="s">
        <v>366</v>
      </c>
      <c r="E3875">
        <v>50900417</v>
      </c>
      <c r="H3875" t="s">
        <v>2688</v>
      </c>
      <c r="K3875">
        <v>0</v>
      </c>
      <c r="M3875">
        <v>0</v>
      </c>
      <c r="O3875">
        <v>0</v>
      </c>
    </row>
    <row r="3876" spans="3:15" x14ac:dyDescent="0.3">
      <c r="C3876" t="s">
        <v>1807</v>
      </c>
      <c r="D3876" t="s">
        <v>366</v>
      </c>
      <c r="E3876">
        <v>50900517</v>
      </c>
      <c r="H3876" t="s">
        <v>2689</v>
      </c>
      <c r="K3876">
        <v>0</v>
      </c>
      <c r="M3876">
        <v>0</v>
      </c>
      <c r="O3876">
        <v>0</v>
      </c>
    </row>
    <row r="3877" spans="3:15" x14ac:dyDescent="0.3">
      <c r="C3877" t="s">
        <v>1807</v>
      </c>
      <c r="D3877" t="s">
        <v>366</v>
      </c>
      <c r="E3877">
        <v>51010017</v>
      </c>
      <c r="H3877" t="s">
        <v>1579</v>
      </c>
      <c r="K3877">
        <v>0</v>
      </c>
      <c r="M3877">
        <v>0</v>
      </c>
      <c r="O3877">
        <v>0</v>
      </c>
    </row>
    <row r="3878" spans="3:15" x14ac:dyDescent="0.3">
      <c r="C3878" t="s">
        <v>1807</v>
      </c>
      <c r="D3878" t="s">
        <v>366</v>
      </c>
      <c r="E3878">
        <v>51010117</v>
      </c>
      <c r="H3878" t="s">
        <v>1580</v>
      </c>
      <c r="K3878">
        <v>0</v>
      </c>
      <c r="M3878">
        <v>0</v>
      </c>
      <c r="O3878">
        <v>0</v>
      </c>
    </row>
    <row r="3879" spans="3:15" x14ac:dyDescent="0.3">
      <c r="C3879" t="s">
        <v>1807</v>
      </c>
      <c r="D3879" t="s">
        <v>366</v>
      </c>
      <c r="E3879">
        <v>51010217</v>
      </c>
      <c r="H3879" t="s">
        <v>1581</v>
      </c>
      <c r="K3879">
        <v>0</v>
      </c>
      <c r="M3879">
        <v>0</v>
      </c>
      <c r="O3879">
        <v>0</v>
      </c>
    </row>
    <row r="3880" spans="3:15" x14ac:dyDescent="0.3">
      <c r="C3880" t="s">
        <v>1807</v>
      </c>
      <c r="D3880" t="s">
        <v>366</v>
      </c>
      <c r="E3880">
        <v>51010317</v>
      </c>
      <c r="H3880" t="s">
        <v>1582</v>
      </c>
      <c r="K3880">
        <v>0</v>
      </c>
      <c r="M3880">
        <v>0</v>
      </c>
      <c r="O3880">
        <v>0</v>
      </c>
    </row>
    <row r="3881" spans="3:15" x14ac:dyDescent="0.3">
      <c r="C3881" t="s">
        <v>1807</v>
      </c>
      <c r="D3881" t="s">
        <v>366</v>
      </c>
      <c r="E3881">
        <v>51010417</v>
      </c>
      <c r="H3881" t="s">
        <v>1583</v>
      </c>
      <c r="K3881">
        <v>0</v>
      </c>
      <c r="M3881">
        <v>0</v>
      </c>
      <c r="O3881">
        <v>0</v>
      </c>
    </row>
    <row r="3882" spans="3:15" x14ac:dyDescent="0.3">
      <c r="C3882" t="s">
        <v>1807</v>
      </c>
      <c r="D3882" t="s">
        <v>366</v>
      </c>
      <c r="E3882">
        <v>51010517</v>
      </c>
      <c r="H3882" t="s">
        <v>1584</v>
      </c>
      <c r="K3882">
        <v>0</v>
      </c>
      <c r="M3882">
        <v>0</v>
      </c>
      <c r="O3882">
        <v>0</v>
      </c>
    </row>
    <row r="3883" spans="3:15" x14ac:dyDescent="0.3">
      <c r="C3883" t="s">
        <v>1807</v>
      </c>
      <c r="D3883" t="s">
        <v>366</v>
      </c>
      <c r="E3883">
        <v>51010617</v>
      </c>
      <c r="H3883" t="s">
        <v>1611</v>
      </c>
      <c r="K3883">
        <v>0</v>
      </c>
      <c r="M3883">
        <v>0</v>
      </c>
      <c r="O3883">
        <v>0</v>
      </c>
    </row>
    <row r="3884" spans="3:15" x14ac:dyDescent="0.3">
      <c r="C3884" t="s">
        <v>1807</v>
      </c>
      <c r="D3884" t="s">
        <v>366</v>
      </c>
      <c r="E3884">
        <v>51010717</v>
      </c>
      <c r="H3884" t="s">
        <v>1585</v>
      </c>
      <c r="K3884">
        <v>0</v>
      </c>
      <c r="M3884">
        <v>0</v>
      </c>
      <c r="O3884">
        <v>0</v>
      </c>
    </row>
    <row r="3885" spans="3:15" x14ac:dyDescent="0.3">
      <c r="C3885" t="s">
        <v>1807</v>
      </c>
      <c r="D3885" t="s">
        <v>366</v>
      </c>
      <c r="E3885">
        <v>51010817</v>
      </c>
      <c r="H3885" t="s">
        <v>1586</v>
      </c>
      <c r="K3885">
        <v>0</v>
      </c>
      <c r="M3885">
        <v>0</v>
      </c>
      <c r="O3885">
        <v>0</v>
      </c>
    </row>
    <row r="3886" spans="3:15" x14ac:dyDescent="0.3">
      <c r="C3886" t="s">
        <v>1807</v>
      </c>
      <c r="D3886" t="s">
        <v>366</v>
      </c>
      <c r="E3886">
        <v>51010917</v>
      </c>
      <c r="H3886" t="s">
        <v>1587</v>
      </c>
      <c r="K3886">
        <v>0</v>
      </c>
      <c r="M3886">
        <v>0</v>
      </c>
      <c r="O3886">
        <v>0</v>
      </c>
    </row>
    <row r="3887" spans="3:15" x14ac:dyDescent="0.3">
      <c r="C3887" t="s">
        <v>1807</v>
      </c>
      <c r="D3887" t="s">
        <v>366</v>
      </c>
      <c r="E3887">
        <v>51011017</v>
      </c>
      <c r="H3887" t="s">
        <v>1588</v>
      </c>
      <c r="K3887">
        <v>0</v>
      </c>
      <c r="M3887">
        <v>0</v>
      </c>
      <c r="O3887">
        <v>0</v>
      </c>
    </row>
    <row r="3888" spans="3:15" x14ac:dyDescent="0.3">
      <c r="C3888" t="s">
        <v>1807</v>
      </c>
      <c r="D3888" t="s">
        <v>366</v>
      </c>
      <c r="E3888">
        <v>51011117</v>
      </c>
      <c r="H3888" t="s">
        <v>1589</v>
      </c>
      <c r="K3888">
        <v>0</v>
      </c>
      <c r="M3888">
        <v>0</v>
      </c>
      <c r="O3888">
        <v>0</v>
      </c>
    </row>
    <row r="3889" spans="3:15" x14ac:dyDescent="0.3">
      <c r="C3889" t="s">
        <v>1807</v>
      </c>
      <c r="D3889" t="s">
        <v>366</v>
      </c>
      <c r="E3889">
        <v>51011317</v>
      </c>
      <c r="H3889" t="s">
        <v>1591</v>
      </c>
      <c r="K3889">
        <v>0</v>
      </c>
      <c r="M3889">
        <v>0</v>
      </c>
      <c r="O3889">
        <v>0</v>
      </c>
    </row>
    <row r="3890" spans="3:15" x14ac:dyDescent="0.3">
      <c r="C3890" t="s">
        <v>1807</v>
      </c>
      <c r="D3890" t="s">
        <v>366</v>
      </c>
      <c r="E3890">
        <v>51011417</v>
      </c>
      <c r="H3890" t="s">
        <v>1592</v>
      </c>
      <c r="K3890">
        <v>0</v>
      </c>
      <c r="M3890">
        <v>0</v>
      </c>
      <c r="O3890">
        <v>0</v>
      </c>
    </row>
    <row r="3891" spans="3:15" x14ac:dyDescent="0.3">
      <c r="C3891" t="s">
        <v>1807</v>
      </c>
      <c r="D3891" t="s">
        <v>366</v>
      </c>
      <c r="E3891">
        <v>51011517</v>
      </c>
      <c r="H3891" t="s">
        <v>1593</v>
      </c>
      <c r="K3891">
        <v>0</v>
      </c>
      <c r="M3891">
        <v>0</v>
      </c>
      <c r="O3891">
        <v>0</v>
      </c>
    </row>
    <row r="3892" spans="3:15" x14ac:dyDescent="0.3">
      <c r="C3892" t="s">
        <v>1807</v>
      </c>
      <c r="D3892" t="s">
        <v>366</v>
      </c>
      <c r="E3892">
        <v>51011617</v>
      </c>
      <c r="H3892" t="s">
        <v>1594</v>
      </c>
      <c r="K3892">
        <v>0</v>
      </c>
      <c r="M3892">
        <v>0</v>
      </c>
      <c r="O3892">
        <v>0</v>
      </c>
    </row>
    <row r="3893" spans="3:15" x14ac:dyDescent="0.3">
      <c r="C3893" t="s">
        <v>1807</v>
      </c>
      <c r="D3893" t="s">
        <v>366</v>
      </c>
      <c r="E3893">
        <v>51011717</v>
      </c>
      <c r="H3893" t="s">
        <v>1612</v>
      </c>
      <c r="K3893">
        <v>0</v>
      </c>
      <c r="M3893">
        <v>0</v>
      </c>
      <c r="O3893">
        <v>0</v>
      </c>
    </row>
    <row r="3894" spans="3:15" x14ac:dyDescent="0.3">
      <c r="C3894" t="s">
        <v>1807</v>
      </c>
      <c r="D3894" t="s">
        <v>366</v>
      </c>
      <c r="E3894">
        <v>51011817</v>
      </c>
      <c r="H3894" t="s">
        <v>1595</v>
      </c>
      <c r="K3894">
        <v>0</v>
      </c>
      <c r="M3894">
        <v>0</v>
      </c>
      <c r="O3894">
        <v>0</v>
      </c>
    </row>
    <row r="3895" spans="3:15" x14ac:dyDescent="0.3">
      <c r="C3895" t="s">
        <v>1807</v>
      </c>
      <c r="D3895" t="s">
        <v>366</v>
      </c>
      <c r="E3895">
        <v>51011917</v>
      </c>
      <c r="H3895" t="s">
        <v>1596</v>
      </c>
      <c r="K3895">
        <v>0</v>
      </c>
      <c r="M3895">
        <v>0</v>
      </c>
      <c r="O3895">
        <v>0</v>
      </c>
    </row>
    <row r="3896" spans="3:15" x14ac:dyDescent="0.3">
      <c r="C3896" t="s">
        <v>1807</v>
      </c>
      <c r="D3896" t="s">
        <v>366</v>
      </c>
      <c r="E3896">
        <v>51012017</v>
      </c>
      <c r="H3896" t="s">
        <v>1597</v>
      </c>
      <c r="K3896">
        <v>0</v>
      </c>
      <c r="M3896">
        <v>0</v>
      </c>
      <c r="O3896">
        <v>0</v>
      </c>
    </row>
    <row r="3897" spans="3:15" x14ac:dyDescent="0.3">
      <c r="C3897" t="s">
        <v>1807</v>
      </c>
      <c r="D3897" t="s">
        <v>366</v>
      </c>
      <c r="E3897">
        <v>51012117</v>
      </c>
      <c r="H3897" t="s">
        <v>1598</v>
      </c>
      <c r="K3897">
        <v>0</v>
      </c>
      <c r="M3897">
        <v>0</v>
      </c>
      <c r="O3897">
        <v>0</v>
      </c>
    </row>
    <row r="3898" spans="3:15" x14ac:dyDescent="0.3">
      <c r="C3898" t="s">
        <v>1807</v>
      </c>
      <c r="D3898" t="s">
        <v>366</v>
      </c>
      <c r="E3898">
        <v>51012217</v>
      </c>
      <c r="H3898" t="s">
        <v>1599</v>
      </c>
      <c r="K3898">
        <v>0</v>
      </c>
      <c r="M3898">
        <v>0</v>
      </c>
      <c r="O3898">
        <v>0</v>
      </c>
    </row>
    <row r="3899" spans="3:15" x14ac:dyDescent="0.3">
      <c r="C3899" t="s">
        <v>1807</v>
      </c>
      <c r="D3899" t="s">
        <v>366</v>
      </c>
      <c r="E3899">
        <v>51012317</v>
      </c>
      <c r="H3899" t="s">
        <v>1600</v>
      </c>
      <c r="K3899">
        <v>0</v>
      </c>
      <c r="M3899">
        <v>0</v>
      </c>
      <c r="O3899">
        <v>0</v>
      </c>
    </row>
    <row r="3900" spans="3:15" x14ac:dyDescent="0.3">
      <c r="C3900" t="s">
        <v>1807</v>
      </c>
      <c r="D3900" t="s">
        <v>366</v>
      </c>
      <c r="E3900">
        <v>51012517</v>
      </c>
      <c r="H3900" t="s">
        <v>1602</v>
      </c>
      <c r="K3900">
        <v>0</v>
      </c>
      <c r="M3900">
        <v>0</v>
      </c>
      <c r="O3900">
        <v>0</v>
      </c>
    </row>
    <row r="3901" spans="3:15" x14ac:dyDescent="0.3">
      <c r="C3901" t="s">
        <v>1807</v>
      </c>
      <c r="D3901" t="s">
        <v>366</v>
      </c>
      <c r="E3901">
        <v>51012617</v>
      </c>
      <c r="H3901" t="s">
        <v>1603</v>
      </c>
      <c r="K3901">
        <v>0</v>
      </c>
      <c r="M3901">
        <v>0</v>
      </c>
      <c r="O3901">
        <v>0</v>
      </c>
    </row>
    <row r="3902" spans="3:15" x14ac:dyDescent="0.3">
      <c r="C3902" t="s">
        <v>1807</v>
      </c>
      <c r="D3902" t="s">
        <v>366</v>
      </c>
      <c r="E3902">
        <v>51012817</v>
      </c>
      <c r="H3902" t="s">
        <v>1605</v>
      </c>
      <c r="K3902">
        <v>0</v>
      </c>
      <c r="M3902">
        <v>0</v>
      </c>
      <c r="O3902">
        <v>0</v>
      </c>
    </row>
    <row r="3903" spans="3:15" x14ac:dyDescent="0.3">
      <c r="C3903" t="s">
        <v>1807</v>
      </c>
      <c r="D3903" t="s">
        <v>366</v>
      </c>
      <c r="E3903">
        <v>51012917</v>
      </c>
      <c r="H3903" t="s">
        <v>2690</v>
      </c>
      <c r="K3903">
        <v>0</v>
      </c>
      <c r="M3903">
        <v>0</v>
      </c>
      <c r="O3903">
        <v>0</v>
      </c>
    </row>
    <row r="3904" spans="3:15" x14ac:dyDescent="0.3">
      <c r="C3904" t="s">
        <v>1807</v>
      </c>
      <c r="D3904" t="s">
        <v>366</v>
      </c>
      <c r="E3904">
        <v>51013017</v>
      </c>
      <c r="H3904" t="s">
        <v>1607</v>
      </c>
      <c r="K3904">
        <v>0</v>
      </c>
      <c r="M3904">
        <v>0</v>
      </c>
      <c r="O3904">
        <v>0</v>
      </c>
    </row>
    <row r="3905" spans="3:15" x14ac:dyDescent="0.3">
      <c r="C3905" t="s">
        <v>1807</v>
      </c>
      <c r="D3905" t="s">
        <v>366</v>
      </c>
      <c r="E3905">
        <v>51013217</v>
      </c>
      <c r="H3905" t="s">
        <v>2360</v>
      </c>
      <c r="K3905">
        <v>0</v>
      </c>
      <c r="M3905">
        <v>0</v>
      </c>
      <c r="O3905">
        <v>0</v>
      </c>
    </row>
    <row r="3906" spans="3:15" x14ac:dyDescent="0.3">
      <c r="C3906" t="s">
        <v>1807</v>
      </c>
      <c r="D3906" t="s">
        <v>366</v>
      </c>
      <c r="E3906">
        <v>51013317</v>
      </c>
      <c r="H3906" t="s">
        <v>2361</v>
      </c>
      <c r="K3906">
        <v>0</v>
      </c>
      <c r="M3906">
        <v>0</v>
      </c>
      <c r="O3906">
        <v>0</v>
      </c>
    </row>
    <row r="3907" spans="3:15" x14ac:dyDescent="0.3">
      <c r="C3907" t="s">
        <v>1807</v>
      </c>
      <c r="D3907" t="s">
        <v>366</v>
      </c>
      <c r="E3907">
        <v>51013417</v>
      </c>
      <c r="H3907" t="s">
        <v>2362</v>
      </c>
      <c r="K3907">
        <v>0</v>
      </c>
      <c r="M3907">
        <v>0</v>
      </c>
      <c r="O3907">
        <v>0</v>
      </c>
    </row>
    <row r="3908" spans="3:15" x14ac:dyDescent="0.3">
      <c r="C3908" t="s">
        <v>1807</v>
      </c>
      <c r="D3908" t="s">
        <v>366</v>
      </c>
      <c r="E3908">
        <v>51013517</v>
      </c>
      <c r="H3908" t="s">
        <v>2691</v>
      </c>
      <c r="K3908">
        <v>0</v>
      </c>
      <c r="M3908">
        <v>0</v>
      </c>
      <c r="O3908">
        <v>0</v>
      </c>
    </row>
    <row r="3909" spans="3:15" x14ac:dyDescent="0.3">
      <c r="C3909" t="s">
        <v>1807</v>
      </c>
      <c r="D3909" t="s">
        <v>366</v>
      </c>
      <c r="E3909">
        <v>51013617</v>
      </c>
      <c r="H3909" t="s">
        <v>2692</v>
      </c>
      <c r="K3909">
        <v>0</v>
      </c>
      <c r="M3909">
        <v>0</v>
      </c>
      <c r="O3909">
        <v>0</v>
      </c>
    </row>
    <row r="3910" spans="3:15" x14ac:dyDescent="0.3">
      <c r="C3910" t="s">
        <v>1807</v>
      </c>
      <c r="D3910" t="s">
        <v>366</v>
      </c>
      <c r="E3910">
        <v>51013717</v>
      </c>
      <c r="H3910" t="s">
        <v>2365</v>
      </c>
      <c r="K3910">
        <v>0</v>
      </c>
      <c r="M3910">
        <v>0</v>
      </c>
      <c r="O3910">
        <v>0</v>
      </c>
    </row>
    <row r="3911" spans="3:15" x14ac:dyDescent="0.3">
      <c r="C3911" t="s">
        <v>1807</v>
      </c>
      <c r="D3911" t="s">
        <v>366</v>
      </c>
      <c r="E3911">
        <v>51013817</v>
      </c>
      <c r="H3911" t="s">
        <v>2366</v>
      </c>
      <c r="K3911">
        <v>0</v>
      </c>
      <c r="M3911">
        <v>0</v>
      </c>
      <c r="O3911">
        <v>0</v>
      </c>
    </row>
    <row r="3912" spans="3:15" x14ac:dyDescent="0.3">
      <c r="C3912" t="s">
        <v>1807</v>
      </c>
      <c r="D3912" t="s">
        <v>366</v>
      </c>
      <c r="E3912">
        <v>51013917</v>
      </c>
      <c r="H3912" t="s">
        <v>2367</v>
      </c>
      <c r="K3912">
        <v>0</v>
      </c>
      <c r="M3912">
        <v>0</v>
      </c>
      <c r="O3912">
        <v>0</v>
      </c>
    </row>
    <row r="3913" spans="3:15" x14ac:dyDescent="0.3">
      <c r="C3913" t="s">
        <v>1807</v>
      </c>
      <c r="D3913" t="s">
        <v>366</v>
      </c>
      <c r="E3913">
        <v>51014017</v>
      </c>
      <c r="H3913" t="s">
        <v>2368</v>
      </c>
      <c r="K3913">
        <v>0</v>
      </c>
      <c r="M3913">
        <v>0</v>
      </c>
      <c r="O3913">
        <v>0</v>
      </c>
    </row>
    <row r="3914" spans="3:15" x14ac:dyDescent="0.3">
      <c r="C3914" t="s">
        <v>1807</v>
      </c>
      <c r="D3914" t="s">
        <v>366</v>
      </c>
      <c r="E3914">
        <v>51014117</v>
      </c>
      <c r="H3914" t="s">
        <v>1609</v>
      </c>
      <c r="K3914">
        <v>0</v>
      </c>
      <c r="M3914">
        <v>0</v>
      </c>
      <c r="O3914">
        <v>0</v>
      </c>
    </row>
    <row r="3915" spans="3:15" x14ac:dyDescent="0.3">
      <c r="C3915" t="s">
        <v>1807</v>
      </c>
      <c r="D3915" t="s">
        <v>366</v>
      </c>
      <c r="E3915">
        <v>51014517</v>
      </c>
      <c r="H3915" t="s">
        <v>2370</v>
      </c>
      <c r="K3915">
        <v>0</v>
      </c>
      <c r="M3915">
        <v>0</v>
      </c>
      <c r="O3915">
        <v>0</v>
      </c>
    </row>
    <row r="3916" spans="3:15" x14ac:dyDescent="0.3">
      <c r="C3916" t="s">
        <v>1807</v>
      </c>
      <c r="D3916" t="s">
        <v>366</v>
      </c>
      <c r="E3916">
        <v>51014617</v>
      </c>
      <c r="H3916" t="s">
        <v>2371</v>
      </c>
      <c r="K3916">
        <v>0</v>
      </c>
      <c r="M3916">
        <v>0</v>
      </c>
      <c r="O3916">
        <v>0</v>
      </c>
    </row>
    <row r="3917" spans="3:15" x14ac:dyDescent="0.3">
      <c r="C3917" t="s">
        <v>1807</v>
      </c>
      <c r="D3917" t="s">
        <v>366</v>
      </c>
      <c r="E3917">
        <v>51014717</v>
      </c>
      <c r="H3917" t="s">
        <v>2693</v>
      </c>
      <c r="K3917">
        <v>0</v>
      </c>
      <c r="M3917">
        <v>0</v>
      </c>
      <c r="O3917">
        <v>0</v>
      </c>
    </row>
    <row r="3918" spans="3:15" x14ac:dyDescent="0.3">
      <c r="C3918" t="s">
        <v>1807</v>
      </c>
      <c r="D3918" t="s">
        <v>366</v>
      </c>
      <c r="E3918">
        <v>51014817</v>
      </c>
      <c r="H3918" t="s">
        <v>2694</v>
      </c>
      <c r="K3918">
        <v>0</v>
      </c>
      <c r="M3918">
        <v>0</v>
      </c>
      <c r="O3918">
        <v>0</v>
      </c>
    </row>
    <row r="3919" spans="3:15" x14ac:dyDescent="0.3">
      <c r="C3919" t="s">
        <v>1807</v>
      </c>
      <c r="D3919" t="s">
        <v>366</v>
      </c>
      <c r="E3919">
        <v>51014917</v>
      </c>
      <c r="H3919" t="s">
        <v>1783</v>
      </c>
      <c r="K3919">
        <v>0</v>
      </c>
      <c r="M3919">
        <v>0</v>
      </c>
      <c r="O3919">
        <v>0</v>
      </c>
    </row>
    <row r="3920" spans="3:15" x14ac:dyDescent="0.3">
      <c r="C3920" t="s">
        <v>1807</v>
      </c>
      <c r="D3920" t="s">
        <v>366</v>
      </c>
      <c r="E3920">
        <v>51015017</v>
      </c>
      <c r="H3920" t="s">
        <v>2380</v>
      </c>
      <c r="K3920">
        <v>0</v>
      </c>
      <c r="M3920">
        <v>0</v>
      </c>
      <c r="O3920">
        <v>0</v>
      </c>
    </row>
    <row r="3921" spans="3:15" x14ac:dyDescent="0.3">
      <c r="C3921" t="s">
        <v>1807</v>
      </c>
      <c r="D3921" t="s">
        <v>366</v>
      </c>
      <c r="E3921">
        <v>51015117</v>
      </c>
      <c r="H3921" t="s">
        <v>2695</v>
      </c>
      <c r="K3921">
        <v>0</v>
      </c>
      <c r="M3921">
        <v>0</v>
      </c>
      <c r="O3921">
        <v>0</v>
      </c>
    </row>
    <row r="3922" spans="3:15" x14ac:dyDescent="0.3">
      <c r="C3922" t="s">
        <v>1807</v>
      </c>
      <c r="D3922" t="s">
        <v>366</v>
      </c>
      <c r="E3922">
        <v>51015217</v>
      </c>
      <c r="H3922" t="s">
        <v>2696</v>
      </c>
      <c r="K3922">
        <v>0</v>
      </c>
      <c r="M3922">
        <v>0</v>
      </c>
      <c r="O3922">
        <v>0</v>
      </c>
    </row>
    <row r="3923" spans="3:15" x14ac:dyDescent="0.3">
      <c r="C3923" t="s">
        <v>1807</v>
      </c>
      <c r="D3923" t="s">
        <v>366</v>
      </c>
      <c r="E3923">
        <v>51015317</v>
      </c>
      <c r="H3923" t="s">
        <v>2375</v>
      </c>
      <c r="K3923">
        <v>0</v>
      </c>
      <c r="M3923">
        <v>0</v>
      </c>
      <c r="O3923">
        <v>0</v>
      </c>
    </row>
    <row r="3924" spans="3:15" x14ac:dyDescent="0.3">
      <c r="C3924" t="s">
        <v>1807</v>
      </c>
      <c r="D3924" t="s">
        <v>366</v>
      </c>
      <c r="E3924">
        <v>51015417</v>
      </c>
      <c r="H3924" t="s">
        <v>2376</v>
      </c>
      <c r="K3924">
        <v>0</v>
      </c>
      <c r="M3924">
        <v>0</v>
      </c>
      <c r="O3924">
        <v>0</v>
      </c>
    </row>
    <row r="3925" spans="3:15" x14ac:dyDescent="0.3">
      <c r="C3925" t="s">
        <v>1807</v>
      </c>
      <c r="D3925" t="s">
        <v>366</v>
      </c>
      <c r="E3925">
        <v>51015517</v>
      </c>
      <c r="H3925" t="s">
        <v>2697</v>
      </c>
      <c r="K3925">
        <v>0</v>
      </c>
      <c r="M3925">
        <v>0</v>
      </c>
      <c r="O3925">
        <v>0</v>
      </c>
    </row>
    <row r="3926" spans="3:15" x14ac:dyDescent="0.3">
      <c r="C3926" t="s">
        <v>1807</v>
      </c>
      <c r="D3926" t="s">
        <v>366</v>
      </c>
      <c r="E3926">
        <v>51015617</v>
      </c>
      <c r="H3926" t="s">
        <v>1577</v>
      </c>
      <c r="K3926">
        <v>0</v>
      </c>
      <c r="M3926">
        <v>0</v>
      </c>
      <c r="O3926">
        <v>0</v>
      </c>
    </row>
    <row r="3927" spans="3:15" x14ac:dyDescent="0.3">
      <c r="C3927" t="s">
        <v>1807</v>
      </c>
      <c r="D3927" t="s">
        <v>366</v>
      </c>
      <c r="E3927">
        <v>51020017</v>
      </c>
      <c r="H3927" t="s">
        <v>1613</v>
      </c>
      <c r="K3927">
        <v>0</v>
      </c>
      <c r="M3927">
        <v>0</v>
      </c>
      <c r="O3927">
        <v>0</v>
      </c>
    </row>
    <row r="3928" spans="3:15" x14ac:dyDescent="0.3">
      <c r="C3928" t="s">
        <v>1807</v>
      </c>
      <c r="D3928" t="s">
        <v>366</v>
      </c>
      <c r="E3928">
        <v>51020217</v>
      </c>
      <c r="H3928" t="s">
        <v>1615</v>
      </c>
      <c r="K3928">
        <v>0</v>
      </c>
      <c r="M3928">
        <v>0</v>
      </c>
      <c r="O3928">
        <v>0</v>
      </c>
    </row>
    <row r="3929" spans="3:15" x14ac:dyDescent="0.3">
      <c r="C3929" t="s">
        <v>1807</v>
      </c>
      <c r="D3929" t="s">
        <v>366</v>
      </c>
      <c r="E3929">
        <v>51020317</v>
      </c>
      <c r="H3929" t="s">
        <v>1616</v>
      </c>
      <c r="K3929">
        <v>0</v>
      </c>
      <c r="M3929">
        <v>0</v>
      </c>
      <c r="O3929">
        <v>0</v>
      </c>
    </row>
    <row r="3930" spans="3:15" x14ac:dyDescent="0.3">
      <c r="C3930" t="s">
        <v>1807</v>
      </c>
      <c r="D3930" t="s">
        <v>366</v>
      </c>
      <c r="E3930">
        <v>51020417</v>
      </c>
      <c r="H3930" t="s">
        <v>1617</v>
      </c>
      <c r="K3930">
        <v>0</v>
      </c>
      <c r="M3930">
        <v>0</v>
      </c>
      <c r="O3930">
        <v>0</v>
      </c>
    </row>
    <row r="3931" spans="3:15" x14ac:dyDescent="0.3">
      <c r="C3931" t="s">
        <v>1807</v>
      </c>
      <c r="D3931" t="s">
        <v>366</v>
      </c>
      <c r="E3931">
        <v>51020517</v>
      </c>
      <c r="H3931" t="s">
        <v>1618</v>
      </c>
      <c r="K3931">
        <v>0</v>
      </c>
      <c r="M3931">
        <v>0</v>
      </c>
      <c r="O3931">
        <v>0</v>
      </c>
    </row>
    <row r="3932" spans="3:15" x14ac:dyDescent="0.3">
      <c r="C3932" t="s">
        <v>1807</v>
      </c>
      <c r="D3932" t="s">
        <v>366</v>
      </c>
      <c r="E3932">
        <v>51020617</v>
      </c>
      <c r="H3932" t="s">
        <v>1619</v>
      </c>
      <c r="K3932">
        <v>0</v>
      </c>
      <c r="M3932">
        <v>0</v>
      </c>
      <c r="O3932">
        <v>0</v>
      </c>
    </row>
    <row r="3933" spans="3:15" x14ac:dyDescent="0.3">
      <c r="C3933" t="s">
        <v>1807</v>
      </c>
      <c r="D3933" t="s">
        <v>366</v>
      </c>
      <c r="E3933">
        <v>51020717</v>
      </c>
      <c r="H3933" t="s">
        <v>1620</v>
      </c>
      <c r="K3933">
        <v>0</v>
      </c>
      <c r="M3933">
        <v>0</v>
      </c>
      <c r="O3933">
        <v>0</v>
      </c>
    </row>
    <row r="3934" spans="3:15" x14ac:dyDescent="0.3">
      <c r="C3934" t="s">
        <v>1807</v>
      </c>
      <c r="D3934" t="s">
        <v>366</v>
      </c>
      <c r="E3934">
        <v>51020817</v>
      </c>
      <c r="H3934" t="s">
        <v>2382</v>
      </c>
      <c r="K3934">
        <v>0</v>
      </c>
      <c r="M3934">
        <v>0</v>
      </c>
      <c r="O3934">
        <v>0</v>
      </c>
    </row>
    <row r="3935" spans="3:15" x14ac:dyDescent="0.3">
      <c r="C3935" t="s">
        <v>1807</v>
      </c>
      <c r="D3935" t="s">
        <v>366</v>
      </c>
      <c r="E3935">
        <v>51020917</v>
      </c>
      <c r="H3935" t="s">
        <v>2383</v>
      </c>
      <c r="K3935">
        <v>0</v>
      </c>
      <c r="M3935">
        <v>0</v>
      </c>
      <c r="O3935">
        <v>0</v>
      </c>
    </row>
    <row r="3936" spans="3:15" x14ac:dyDescent="0.3">
      <c r="C3936" t="s">
        <v>1807</v>
      </c>
      <c r="D3936" t="s">
        <v>366</v>
      </c>
      <c r="E3936">
        <v>51021017</v>
      </c>
      <c r="H3936" t="s">
        <v>2384</v>
      </c>
      <c r="K3936">
        <v>0</v>
      </c>
      <c r="M3936">
        <v>0</v>
      </c>
      <c r="O3936">
        <v>0</v>
      </c>
    </row>
    <row r="3937" spans="3:15" x14ac:dyDescent="0.3">
      <c r="C3937" t="s">
        <v>1807</v>
      </c>
      <c r="D3937" t="s">
        <v>366</v>
      </c>
      <c r="E3937">
        <v>51021117</v>
      </c>
      <c r="H3937" t="s">
        <v>2385</v>
      </c>
      <c r="K3937">
        <v>0</v>
      </c>
      <c r="M3937">
        <v>0</v>
      </c>
      <c r="O3937">
        <v>0</v>
      </c>
    </row>
    <row r="3938" spans="3:15" x14ac:dyDescent="0.3">
      <c r="C3938" t="s">
        <v>1807</v>
      </c>
      <c r="D3938" t="s">
        <v>366</v>
      </c>
      <c r="E3938">
        <v>51021317</v>
      </c>
      <c r="H3938" t="s">
        <v>2386</v>
      </c>
      <c r="K3938">
        <v>0</v>
      </c>
      <c r="M3938">
        <v>0</v>
      </c>
      <c r="O3938">
        <v>0</v>
      </c>
    </row>
    <row r="3939" spans="3:15" x14ac:dyDescent="0.3">
      <c r="C3939" t="s">
        <v>1807</v>
      </c>
      <c r="D3939" t="s">
        <v>366</v>
      </c>
      <c r="E3939">
        <v>51021417</v>
      </c>
      <c r="H3939" t="s">
        <v>2387</v>
      </c>
      <c r="K3939">
        <v>0</v>
      </c>
      <c r="M3939">
        <v>0</v>
      </c>
      <c r="O3939">
        <v>0</v>
      </c>
    </row>
    <row r="3940" spans="3:15" x14ac:dyDescent="0.3">
      <c r="C3940" t="s">
        <v>1807</v>
      </c>
      <c r="D3940" t="s">
        <v>366</v>
      </c>
      <c r="E3940">
        <v>51021517</v>
      </c>
      <c r="H3940" t="s">
        <v>2388</v>
      </c>
      <c r="K3940">
        <v>0</v>
      </c>
      <c r="M3940">
        <v>0</v>
      </c>
      <c r="O3940">
        <v>0</v>
      </c>
    </row>
    <row r="3941" spans="3:15" x14ac:dyDescent="0.3">
      <c r="C3941" t="s">
        <v>1807</v>
      </c>
      <c r="D3941" t="s">
        <v>366</v>
      </c>
      <c r="E3941">
        <v>51021617</v>
      </c>
      <c r="H3941" t="s">
        <v>2377</v>
      </c>
      <c r="K3941">
        <v>0</v>
      </c>
      <c r="M3941">
        <v>0</v>
      </c>
      <c r="O3941">
        <v>0</v>
      </c>
    </row>
    <row r="3942" spans="3:15" x14ac:dyDescent="0.3">
      <c r="C3942" t="s">
        <v>1807</v>
      </c>
      <c r="D3942" t="s">
        <v>366</v>
      </c>
      <c r="E3942">
        <v>51021817</v>
      </c>
      <c r="H3942" t="s">
        <v>2389</v>
      </c>
      <c r="K3942">
        <v>0</v>
      </c>
      <c r="M3942">
        <v>0</v>
      </c>
      <c r="O3942">
        <v>0</v>
      </c>
    </row>
    <row r="3943" spans="3:15" x14ac:dyDescent="0.3">
      <c r="C3943" t="s">
        <v>1807</v>
      </c>
      <c r="D3943" t="s">
        <v>366</v>
      </c>
      <c r="E3943">
        <v>51021917</v>
      </c>
      <c r="H3943" t="s">
        <v>2390</v>
      </c>
      <c r="K3943">
        <v>0</v>
      </c>
      <c r="M3943">
        <v>0</v>
      </c>
      <c r="O3943">
        <v>0</v>
      </c>
    </row>
    <row r="3944" spans="3:15" x14ac:dyDescent="0.3">
      <c r="C3944" t="s">
        <v>1807</v>
      </c>
      <c r="D3944" t="s">
        <v>366</v>
      </c>
      <c r="E3944">
        <v>51022017</v>
      </c>
      <c r="H3944" t="s">
        <v>2378</v>
      </c>
      <c r="K3944">
        <v>0</v>
      </c>
      <c r="M3944">
        <v>0</v>
      </c>
      <c r="O3944">
        <v>0</v>
      </c>
    </row>
    <row r="3945" spans="3:15" x14ac:dyDescent="0.3">
      <c r="C3945" t="s">
        <v>1807</v>
      </c>
      <c r="D3945" t="s">
        <v>366</v>
      </c>
      <c r="E3945">
        <v>51022117</v>
      </c>
      <c r="H3945" t="s">
        <v>2379</v>
      </c>
      <c r="K3945">
        <v>0</v>
      </c>
      <c r="M3945">
        <v>0</v>
      </c>
      <c r="O3945">
        <v>0</v>
      </c>
    </row>
    <row r="3946" spans="3:15" x14ac:dyDescent="0.3">
      <c r="C3946" t="s">
        <v>1807</v>
      </c>
      <c r="D3946" t="s">
        <v>366</v>
      </c>
      <c r="E3946">
        <v>51022317</v>
      </c>
      <c r="H3946" t="s">
        <v>2408</v>
      </c>
      <c r="K3946">
        <v>0</v>
      </c>
      <c r="M3946">
        <v>0</v>
      </c>
      <c r="O3946">
        <v>0</v>
      </c>
    </row>
    <row r="3947" spans="3:15" x14ac:dyDescent="0.3">
      <c r="C3947" t="s">
        <v>1807</v>
      </c>
      <c r="D3947" t="s">
        <v>366</v>
      </c>
      <c r="E3947">
        <v>51030017</v>
      </c>
      <c r="H3947" t="s">
        <v>1621</v>
      </c>
      <c r="K3947">
        <v>0</v>
      </c>
      <c r="M3947">
        <v>0</v>
      </c>
      <c r="O3947">
        <v>0</v>
      </c>
    </row>
    <row r="3948" spans="3:15" x14ac:dyDescent="0.3">
      <c r="C3948" t="s">
        <v>1807</v>
      </c>
      <c r="D3948" t="s">
        <v>366</v>
      </c>
      <c r="E3948">
        <v>51030117</v>
      </c>
      <c r="H3948" t="s">
        <v>1621</v>
      </c>
      <c r="K3948">
        <v>0</v>
      </c>
      <c r="M3948">
        <v>0</v>
      </c>
      <c r="O3948">
        <v>0</v>
      </c>
    </row>
    <row r="3949" spans="3:15" x14ac:dyDescent="0.3">
      <c r="C3949" t="s">
        <v>1807</v>
      </c>
      <c r="D3949" t="s">
        <v>366</v>
      </c>
      <c r="E3949">
        <v>51030217</v>
      </c>
      <c r="H3949" t="s">
        <v>2409</v>
      </c>
      <c r="K3949">
        <v>0</v>
      </c>
      <c r="M3949">
        <v>0</v>
      </c>
      <c r="O3949">
        <v>0</v>
      </c>
    </row>
    <row r="3950" spans="3:15" x14ac:dyDescent="0.3">
      <c r="C3950" t="s">
        <v>1807</v>
      </c>
      <c r="D3950" t="s">
        <v>366</v>
      </c>
      <c r="E3950">
        <v>51030317</v>
      </c>
      <c r="H3950" t="s">
        <v>2410</v>
      </c>
      <c r="K3950">
        <v>0</v>
      </c>
      <c r="M3950">
        <v>0</v>
      </c>
      <c r="O3950">
        <v>0</v>
      </c>
    </row>
    <row r="3951" spans="3:15" x14ac:dyDescent="0.3">
      <c r="C3951" t="s">
        <v>1807</v>
      </c>
      <c r="D3951" t="s">
        <v>366</v>
      </c>
      <c r="E3951">
        <v>51030417</v>
      </c>
      <c r="H3951" t="s">
        <v>2411</v>
      </c>
      <c r="K3951">
        <v>0</v>
      </c>
      <c r="M3951">
        <v>0</v>
      </c>
      <c r="O3951">
        <v>0</v>
      </c>
    </row>
    <row r="3952" spans="3:15" x14ac:dyDescent="0.3">
      <c r="C3952" t="s">
        <v>1807</v>
      </c>
      <c r="D3952" t="s">
        <v>366</v>
      </c>
      <c r="E3952">
        <v>51030517</v>
      </c>
      <c r="H3952" t="s">
        <v>2411</v>
      </c>
      <c r="K3952">
        <v>0</v>
      </c>
      <c r="M3952">
        <v>0</v>
      </c>
      <c r="O3952">
        <v>0</v>
      </c>
    </row>
    <row r="3953" spans="3:15" x14ac:dyDescent="0.3">
      <c r="C3953" t="s">
        <v>1807</v>
      </c>
      <c r="D3953" t="s">
        <v>366</v>
      </c>
      <c r="E3953">
        <v>51040017</v>
      </c>
      <c r="H3953" t="s">
        <v>1623</v>
      </c>
      <c r="K3953">
        <v>0</v>
      </c>
      <c r="M3953">
        <v>0</v>
      </c>
      <c r="O3953">
        <v>0</v>
      </c>
    </row>
    <row r="3954" spans="3:15" x14ac:dyDescent="0.3">
      <c r="C3954" t="s">
        <v>1807</v>
      </c>
      <c r="D3954" t="s">
        <v>366</v>
      </c>
      <c r="E3954">
        <v>51040117</v>
      </c>
      <c r="H3954" t="s">
        <v>1624</v>
      </c>
      <c r="K3954">
        <v>0</v>
      </c>
      <c r="M3954">
        <v>0</v>
      </c>
      <c r="O3954">
        <v>0</v>
      </c>
    </row>
    <row r="3955" spans="3:15" x14ac:dyDescent="0.3">
      <c r="C3955" t="s">
        <v>1807</v>
      </c>
      <c r="D3955" t="s">
        <v>366</v>
      </c>
      <c r="E3955">
        <v>51040217</v>
      </c>
      <c r="H3955" t="s">
        <v>1625</v>
      </c>
      <c r="K3955">
        <v>0</v>
      </c>
      <c r="M3955">
        <v>0</v>
      </c>
      <c r="O3955">
        <v>0</v>
      </c>
    </row>
    <row r="3956" spans="3:15" x14ac:dyDescent="0.3">
      <c r="C3956" t="s">
        <v>1807</v>
      </c>
      <c r="D3956" t="s">
        <v>366</v>
      </c>
      <c r="E3956">
        <v>51040317</v>
      </c>
      <c r="H3956" t="s">
        <v>1626</v>
      </c>
      <c r="K3956">
        <v>0</v>
      </c>
      <c r="M3956">
        <v>0</v>
      </c>
      <c r="O3956">
        <v>0</v>
      </c>
    </row>
    <row r="3957" spans="3:15" x14ac:dyDescent="0.3">
      <c r="C3957" t="s">
        <v>1807</v>
      </c>
      <c r="D3957" t="s">
        <v>366</v>
      </c>
      <c r="E3957">
        <v>51040417</v>
      </c>
      <c r="H3957" t="s">
        <v>1627</v>
      </c>
      <c r="K3957">
        <v>0</v>
      </c>
      <c r="M3957">
        <v>0</v>
      </c>
      <c r="O3957">
        <v>0</v>
      </c>
    </row>
    <row r="3958" spans="3:15" x14ac:dyDescent="0.3">
      <c r="C3958" t="s">
        <v>1807</v>
      </c>
      <c r="D3958" t="s">
        <v>366</v>
      </c>
      <c r="E3958">
        <v>51040517</v>
      </c>
      <c r="H3958" t="s">
        <v>1628</v>
      </c>
      <c r="K3958">
        <v>0</v>
      </c>
      <c r="M3958">
        <v>0</v>
      </c>
      <c r="O3958">
        <v>0</v>
      </c>
    </row>
    <row r="3959" spans="3:15" x14ac:dyDescent="0.3">
      <c r="C3959" t="s">
        <v>1807</v>
      </c>
      <c r="D3959" t="s">
        <v>366</v>
      </c>
      <c r="E3959">
        <v>51040617</v>
      </c>
      <c r="H3959" t="s">
        <v>1629</v>
      </c>
      <c r="K3959">
        <v>0</v>
      </c>
      <c r="M3959">
        <v>0</v>
      </c>
      <c r="O3959">
        <v>0</v>
      </c>
    </row>
    <row r="3960" spans="3:15" x14ac:dyDescent="0.3">
      <c r="C3960" t="s">
        <v>1807</v>
      </c>
      <c r="D3960" t="s">
        <v>366</v>
      </c>
      <c r="E3960">
        <v>51040717</v>
      </c>
      <c r="H3960" t="s">
        <v>1674</v>
      </c>
      <c r="K3960">
        <v>0</v>
      </c>
      <c r="M3960">
        <v>0</v>
      </c>
      <c r="O3960">
        <v>0</v>
      </c>
    </row>
    <row r="3961" spans="3:15" x14ac:dyDescent="0.3">
      <c r="C3961" t="s">
        <v>1807</v>
      </c>
      <c r="D3961" t="s">
        <v>366</v>
      </c>
      <c r="E3961">
        <v>51050017</v>
      </c>
      <c r="H3961" t="s">
        <v>1630</v>
      </c>
      <c r="K3961">
        <v>0</v>
      </c>
      <c r="M3961">
        <v>0</v>
      </c>
      <c r="O3961">
        <v>0</v>
      </c>
    </row>
    <row r="3962" spans="3:15" x14ac:dyDescent="0.3">
      <c r="C3962" t="s">
        <v>1807</v>
      </c>
      <c r="D3962" t="s">
        <v>366</v>
      </c>
      <c r="E3962">
        <v>51050117</v>
      </c>
      <c r="H3962" t="s">
        <v>1631</v>
      </c>
      <c r="K3962">
        <v>0</v>
      </c>
      <c r="M3962">
        <v>0</v>
      </c>
      <c r="O3962">
        <v>0</v>
      </c>
    </row>
    <row r="3963" spans="3:15" x14ac:dyDescent="0.3">
      <c r="C3963" t="s">
        <v>1807</v>
      </c>
      <c r="D3963" t="s">
        <v>366</v>
      </c>
      <c r="E3963">
        <v>51050217</v>
      </c>
      <c r="H3963" t="s">
        <v>1632</v>
      </c>
      <c r="K3963">
        <v>0</v>
      </c>
      <c r="M3963">
        <v>0</v>
      </c>
      <c r="O3963">
        <v>0</v>
      </c>
    </row>
    <row r="3964" spans="3:15" x14ac:dyDescent="0.3">
      <c r="C3964" t="s">
        <v>1807</v>
      </c>
      <c r="D3964" t="s">
        <v>366</v>
      </c>
      <c r="E3964">
        <v>51050417</v>
      </c>
      <c r="H3964" t="s">
        <v>1634</v>
      </c>
      <c r="K3964">
        <v>0</v>
      </c>
      <c r="M3964">
        <v>0</v>
      </c>
      <c r="O3964">
        <v>0</v>
      </c>
    </row>
    <row r="3965" spans="3:15" x14ac:dyDescent="0.3">
      <c r="C3965" t="s">
        <v>1807</v>
      </c>
      <c r="D3965" t="s">
        <v>366</v>
      </c>
      <c r="E3965">
        <v>51050517</v>
      </c>
      <c r="H3965" t="s">
        <v>1799</v>
      </c>
      <c r="K3965">
        <v>0</v>
      </c>
      <c r="M3965">
        <v>0</v>
      </c>
      <c r="O3965">
        <v>0</v>
      </c>
    </row>
    <row r="3966" spans="3:15" x14ac:dyDescent="0.3">
      <c r="C3966" t="s">
        <v>1807</v>
      </c>
      <c r="D3966" t="s">
        <v>366</v>
      </c>
      <c r="E3966">
        <v>51050617</v>
      </c>
      <c r="H3966" t="s">
        <v>1636</v>
      </c>
      <c r="K3966">
        <v>0</v>
      </c>
      <c r="M3966">
        <v>0</v>
      </c>
      <c r="O3966">
        <v>0</v>
      </c>
    </row>
    <row r="3967" spans="3:15" x14ac:dyDescent="0.3">
      <c r="C3967" t="s">
        <v>1807</v>
      </c>
      <c r="D3967" t="s">
        <v>366</v>
      </c>
      <c r="E3967">
        <v>51050717</v>
      </c>
      <c r="H3967" t="s">
        <v>2698</v>
      </c>
      <c r="K3967">
        <v>0</v>
      </c>
      <c r="M3967">
        <v>0</v>
      </c>
      <c r="O3967">
        <v>0</v>
      </c>
    </row>
    <row r="3968" spans="3:15" x14ac:dyDescent="0.3">
      <c r="C3968" t="s">
        <v>1807</v>
      </c>
      <c r="D3968" t="s">
        <v>366</v>
      </c>
      <c r="E3968">
        <v>51050817</v>
      </c>
      <c r="H3968" t="s">
        <v>2392</v>
      </c>
      <c r="K3968">
        <v>0</v>
      </c>
      <c r="M3968">
        <v>0</v>
      </c>
      <c r="O3968">
        <v>0</v>
      </c>
    </row>
    <row r="3969" spans="3:15" x14ac:dyDescent="0.3">
      <c r="C3969" t="s">
        <v>1807</v>
      </c>
      <c r="D3969" t="s">
        <v>366</v>
      </c>
      <c r="E3969">
        <v>51050917</v>
      </c>
      <c r="H3969" t="s">
        <v>2413</v>
      </c>
      <c r="K3969">
        <v>0</v>
      </c>
      <c r="M3969">
        <v>0</v>
      </c>
      <c r="O3969">
        <v>0</v>
      </c>
    </row>
    <row r="3970" spans="3:15" x14ac:dyDescent="0.3">
      <c r="C3970" t="s">
        <v>1807</v>
      </c>
      <c r="D3970" t="s">
        <v>366</v>
      </c>
      <c r="E3970">
        <v>51051017</v>
      </c>
      <c r="H3970" t="s">
        <v>1676</v>
      </c>
      <c r="K3970">
        <v>0</v>
      </c>
      <c r="M3970">
        <v>0</v>
      </c>
      <c r="O3970">
        <v>0</v>
      </c>
    </row>
    <row r="3971" spans="3:15" x14ac:dyDescent="0.3">
      <c r="C3971" t="s">
        <v>1807</v>
      </c>
      <c r="D3971" t="s">
        <v>366</v>
      </c>
      <c r="E3971">
        <v>51051117</v>
      </c>
      <c r="H3971" t="s">
        <v>2699</v>
      </c>
      <c r="K3971">
        <v>0</v>
      </c>
      <c r="M3971">
        <v>0</v>
      </c>
      <c r="O3971">
        <v>0</v>
      </c>
    </row>
    <row r="3972" spans="3:15" x14ac:dyDescent="0.3">
      <c r="C3972" t="s">
        <v>1807</v>
      </c>
      <c r="D3972" t="s">
        <v>366</v>
      </c>
      <c r="E3972">
        <v>51051217</v>
      </c>
      <c r="H3972" t="s">
        <v>1784</v>
      </c>
      <c r="K3972">
        <v>0</v>
      </c>
      <c r="M3972">
        <v>0</v>
      </c>
      <c r="O3972">
        <v>0</v>
      </c>
    </row>
    <row r="3973" spans="3:15" x14ac:dyDescent="0.3">
      <c r="C3973" t="s">
        <v>1807</v>
      </c>
      <c r="D3973" t="s">
        <v>366</v>
      </c>
      <c r="E3973">
        <v>51060017</v>
      </c>
      <c r="H3973" t="s">
        <v>1637</v>
      </c>
      <c r="K3973">
        <v>0</v>
      </c>
      <c r="M3973">
        <v>0</v>
      </c>
      <c r="O3973">
        <v>0</v>
      </c>
    </row>
    <row r="3974" spans="3:15" x14ac:dyDescent="0.3">
      <c r="C3974" t="s">
        <v>1807</v>
      </c>
      <c r="D3974" t="s">
        <v>366</v>
      </c>
      <c r="E3974">
        <v>51060117</v>
      </c>
      <c r="H3974" t="s">
        <v>2700</v>
      </c>
      <c r="K3974">
        <v>0</v>
      </c>
      <c r="M3974">
        <v>0</v>
      </c>
      <c r="O3974">
        <v>0</v>
      </c>
    </row>
    <row r="3975" spans="3:15" x14ac:dyDescent="0.3">
      <c r="C3975" t="s">
        <v>1807</v>
      </c>
      <c r="D3975" t="s">
        <v>366</v>
      </c>
      <c r="E3975">
        <v>51060317</v>
      </c>
      <c r="H3975" t="s">
        <v>1640</v>
      </c>
      <c r="K3975">
        <v>0</v>
      </c>
      <c r="M3975">
        <v>0</v>
      </c>
      <c r="O3975">
        <v>0</v>
      </c>
    </row>
    <row r="3976" spans="3:15" x14ac:dyDescent="0.3">
      <c r="C3976" t="s">
        <v>1807</v>
      </c>
      <c r="D3976" t="s">
        <v>366</v>
      </c>
      <c r="E3976">
        <v>51060417</v>
      </c>
      <c r="H3976" t="s">
        <v>1641</v>
      </c>
      <c r="K3976">
        <v>0</v>
      </c>
      <c r="M3976">
        <v>0</v>
      </c>
      <c r="O3976">
        <v>0</v>
      </c>
    </row>
    <row r="3977" spans="3:15" x14ac:dyDescent="0.3">
      <c r="C3977" t="s">
        <v>1807</v>
      </c>
      <c r="D3977" t="s">
        <v>366</v>
      </c>
      <c r="E3977">
        <v>51060517</v>
      </c>
      <c r="H3977" t="s">
        <v>1642</v>
      </c>
      <c r="K3977">
        <v>0</v>
      </c>
      <c r="M3977">
        <v>0</v>
      </c>
      <c r="O3977">
        <v>0</v>
      </c>
    </row>
    <row r="3978" spans="3:15" x14ac:dyDescent="0.3">
      <c r="C3978" t="s">
        <v>1807</v>
      </c>
      <c r="D3978" t="s">
        <v>366</v>
      </c>
      <c r="E3978">
        <v>51060717</v>
      </c>
      <c r="H3978" t="s">
        <v>2433</v>
      </c>
      <c r="K3978">
        <v>0</v>
      </c>
      <c r="M3978">
        <v>0</v>
      </c>
      <c r="O3978">
        <v>0</v>
      </c>
    </row>
    <row r="3979" spans="3:15" x14ac:dyDescent="0.3">
      <c r="C3979" t="s">
        <v>1807</v>
      </c>
      <c r="D3979" t="s">
        <v>366</v>
      </c>
      <c r="E3979">
        <v>51060817</v>
      </c>
      <c r="H3979" t="s">
        <v>2393</v>
      </c>
      <c r="K3979">
        <v>0</v>
      </c>
      <c r="M3979">
        <v>0</v>
      </c>
      <c r="O3979">
        <v>0</v>
      </c>
    </row>
    <row r="3980" spans="3:15" x14ac:dyDescent="0.3">
      <c r="C3980" t="s">
        <v>1807</v>
      </c>
      <c r="D3980" t="s">
        <v>366</v>
      </c>
      <c r="E3980">
        <v>51060917</v>
      </c>
      <c r="H3980" t="s">
        <v>2394</v>
      </c>
      <c r="K3980">
        <v>0</v>
      </c>
      <c r="M3980">
        <v>0</v>
      </c>
      <c r="O3980">
        <v>0</v>
      </c>
    </row>
    <row r="3981" spans="3:15" x14ac:dyDescent="0.3">
      <c r="C3981" t="s">
        <v>1807</v>
      </c>
      <c r="D3981" t="s">
        <v>366</v>
      </c>
      <c r="E3981">
        <v>51061017</v>
      </c>
      <c r="H3981" t="s">
        <v>2395</v>
      </c>
      <c r="K3981">
        <v>0</v>
      </c>
      <c r="M3981">
        <v>0</v>
      </c>
      <c r="O3981">
        <v>0</v>
      </c>
    </row>
    <row r="3982" spans="3:15" x14ac:dyDescent="0.3">
      <c r="C3982" t="s">
        <v>1807</v>
      </c>
      <c r="D3982" t="s">
        <v>366</v>
      </c>
      <c r="E3982">
        <v>51061117</v>
      </c>
      <c r="H3982" t="s">
        <v>2415</v>
      </c>
      <c r="K3982">
        <v>0</v>
      </c>
      <c r="M3982">
        <v>0</v>
      </c>
      <c r="O3982">
        <v>0</v>
      </c>
    </row>
    <row r="3983" spans="3:15" x14ac:dyDescent="0.3">
      <c r="C3983" t="s">
        <v>1807</v>
      </c>
      <c r="D3983" t="s">
        <v>366</v>
      </c>
      <c r="E3983">
        <v>51061217</v>
      </c>
      <c r="H3983" t="s">
        <v>2701</v>
      </c>
      <c r="K3983">
        <v>0</v>
      </c>
      <c r="M3983">
        <v>0</v>
      </c>
      <c r="O3983">
        <v>0</v>
      </c>
    </row>
    <row r="3984" spans="3:15" x14ac:dyDescent="0.3">
      <c r="C3984" t="s">
        <v>1807</v>
      </c>
      <c r="D3984" t="s">
        <v>366</v>
      </c>
      <c r="E3984">
        <v>51061317</v>
      </c>
      <c r="H3984" t="s">
        <v>2417</v>
      </c>
      <c r="K3984">
        <v>0</v>
      </c>
      <c r="M3984">
        <v>0</v>
      </c>
      <c r="O3984">
        <v>0</v>
      </c>
    </row>
    <row r="3985" spans="3:15" x14ac:dyDescent="0.3">
      <c r="C3985" t="s">
        <v>1807</v>
      </c>
      <c r="D3985" t="s">
        <v>366</v>
      </c>
      <c r="E3985">
        <v>51070017</v>
      </c>
      <c r="H3985" t="s">
        <v>1643</v>
      </c>
      <c r="K3985">
        <v>0</v>
      </c>
      <c r="M3985">
        <v>0</v>
      </c>
      <c r="O3985">
        <v>0</v>
      </c>
    </row>
    <row r="3986" spans="3:15" x14ac:dyDescent="0.3">
      <c r="C3986" t="s">
        <v>1807</v>
      </c>
      <c r="D3986" t="s">
        <v>366</v>
      </c>
      <c r="E3986">
        <v>51070217</v>
      </c>
      <c r="H3986" t="s">
        <v>1644</v>
      </c>
      <c r="K3986">
        <v>0</v>
      </c>
      <c r="M3986">
        <v>0</v>
      </c>
      <c r="O3986">
        <v>0</v>
      </c>
    </row>
    <row r="3987" spans="3:15" x14ac:dyDescent="0.3">
      <c r="C3987" t="s">
        <v>1807</v>
      </c>
      <c r="D3987" t="s">
        <v>366</v>
      </c>
      <c r="E3987">
        <v>51070317</v>
      </c>
      <c r="H3987" t="s">
        <v>1645</v>
      </c>
      <c r="K3987">
        <v>0</v>
      </c>
      <c r="M3987">
        <v>0</v>
      </c>
      <c r="O3987">
        <v>0</v>
      </c>
    </row>
    <row r="3988" spans="3:15" x14ac:dyDescent="0.3">
      <c r="C3988" t="s">
        <v>1807</v>
      </c>
      <c r="D3988" t="s">
        <v>366</v>
      </c>
      <c r="E3988">
        <v>51070417</v>
      </c>
      <c r="H3988" t="s">
        <v>1646</v>
      </c>
      <c r="K3988">
        <v>0</v>
      </c>
      <c r="M3988">
        <v>0</v>
      </c>
      <c r="O3988">
        <v>0</v>
      </c>
    </row>
    <row r="3989" spans="3:15" x14ac:dyDescent="0.3">
      <c r="C3989" t="s">
        <v>1807</v>
      </c>
      <c r="D3989" t="s">
        <v>366</v>
      </c>
      <c r="E3989">
        <v>51070517</v>
      </c>
      <c r="H3989" t="s">
        <v>1647</v>
      </c>
      <c r="K3989">
        <v>0</v>
      </c>
      <c r="M3989">
        <v>0</v>
      </c>
      <c r="O3989">
        <v>0</v>
      </c>
    </row>
    <row r="3990" spans="3:15" x14ac:dyDescent="0.3">
      <c r="C3990" t="s">
        <v>1807</v>
      </c>
      <c r="D3990" t="s">
        <v>366</v>
      </c>
      <c r="E3990">
        <v>51080017</v>
      </c>
      <c r="H3990" t="s">
        <v>1648</v>
      </c>
      <c r="K3990">
        <v>0</v>
      </c>
      <c r="M3990">
        <v>0</v>
      </c>
      <c r="O3990">
        <v>0</v>
      </c>
    </row>
    <row r="3991" spans="3:15" x14ac:dyDescent="0.3">
      <c r="C3991" t="s">
        <v>1807</v>
      </c>
      <c r="D3991" t="s">
        <v>366</v>
      </c>
      <c r="E3991">
        <v>51080117</v>
      </c>
      <c r="H3991" t="s">
        <v>1649</v>
      </c>
      <c r="K3991">
        <v>0</v>
      </c>
      <c r="M3991">
        <v>0</v>
      </c>
      <c r="O3991">
        <v>0</v>
      </c>
    </row>
    <row r="3992" spans="3:15" x14ac:dyDescent="0.3">
      <c r="C3992" t="s">
        <v>1807</v>
      </c>
      <c r="D3992" t="s">
        <v>366</v>
      </c>
      <c r="E3992">
        <v>51080217</v>
      </c>
      <c r="H3992" t="s">
        <v>1650</v>
      </c>
      <c r="K3992">
        <v>0</v>
      </c>
      <c r="M3992">
        <v>0</v>
      </c>
      <c r="O3992">
        <v>0</v>
      </c>
    </row>
    <row r="3993" spans="3:15" x14ac:dyDescent="0.3">
      <c r="C3993" t="s">
        <v>1807</v>
      </c>
      <c r="D3993" t="s">
        <v>366</v>
      </c>
      <c r="E3993">
        <v>51080317</v>
      </c>
      <c r="H3993" t="s">
        <v>1651</v>
      </c>
      <c r="K3993">
        <v>0</v>
      </c>
      <c r="M3993">
        <v>0</v>
      </c>
      <c r="O3993">
        <v>0</v>
      </c>
    </row>
    <row r="3994" spans="3:15" x14ac:dyDescent="0.3">
      <c r="C3994" t="s">
        <v>1807</v>
      </c>
      <c r="D3994" t="s">
        <v>366</v>
      </c>
      <c r="E3994">
        <v>51087017</v>
      </c>
      <c r="H3994" t="s">
        <v>2396</v>
      </c>
      <c r="K3994">
        <v>0</v>
      </c>
      <c r="M3994">
        <v>0</v>
      </c>
      <c r="O3994">
        <v>0</v>
      </c>
    </row>
    <row r="3995" spans="3:15" x14ac:dyDescent="0.3">
      <c r="C3995" t="s">
        <v>1807</v>
      </c>
      <c r="D3995" t="s">
        <v>366</v>
      </c>
      <c r="E3995">
        <v>51087117</v>
      </c>
      <c r="H3995" t="s">
        <v>1670</v>
      </c>
      <c r="K3995">
        <v>0</v>
      </c>
      <c r="M3995">
        <v>0</v>
      </c>
      <c r="O3995">
        <v>0</v>
      </c>
    </row>
    <row r="3996" spans="3:15" x14ac:dyDescent="0.3">
      <c r="C3996" t="s">
        <v>1807</v>
      </c>
      <c r="D3996" t="s">
        <v>366</v>
      </c>
      <c r="E3996">
        <v>51090017</v>
      </c>
      <c r="H3996" t="s">
        <v>1652</v>
      </c>
      <c r="K3996">
        <v>0</v>
      </c>
      <c r="M3996">
        <v>0</v>
      </c>
      <c r="O3996">
        <v>0</v>
      </c>
    </row>
    <row r="3997" spans="3:15" x14ac:dyDescent="0.3">
      <c r="C3997" t="s">
        <v>1807</v>
      </c>
      <c r="D3997" t="s">
        <v>366</v>
      </c>
      <c r="E3997">
        <v>51090117</v>
      </c>
      <c r="H3997" t="s">
        <v>1653</v>
      </c>
      <c r="K3997">
        <v>0</v>
      </c>
      <c r="M3997">
        <v>0</v>
      </c>
      <c r="O3997">
        <v>0</v>
      </c>
    </row>
    <row r="3998" spans="3:15" x14ac:dyDescent="0.3">
      <c r="C3998" t="s">
        <v>1807</v>
      </c>
      <c r="D3998" t="s">
        <v>366</v>
      </c>
      <c r="E3998">
        <v>51090217</v>
      </c>
      <c r="H3998" t="s">
        <v>1654</v>
      </c>
      <c r="K3998">
        <v>0</v>
      </c>
      <c r="M3998">
        <v>0</v>
      </c>
      <c r="O3998">
        <v>0</v>
      </c>
    </row>
    <row r="3999" spans="3:15" x14ac:dyDescent="0.3">
      <c r="C3999" t="s">
        <v>1807</v>
      </c>
      <c r="D3999" t="s">
        <v>366</v>
      </c>
      <c r="E3999">
        <v>51110017</v>
      </c>
      <c r="H3999" t="s">
        <v>2702</v>
      </c>
      <c r="K3999">
        <v>0</v>
      </c>
      <c r="M3999">
        <v>0</v>
      </c>
      <c r="O3999">
        <v>0</v>
      </c>
    </row>
    <row r="4000" spans="3:15" x14ac:dyDescent="0.3">
      <c r="C4000" t="s">
        <v>1807</v>
      </c>
      <c r="D4000" t="s">
        <v>366</v>
      </c>
      <c r="E4000">
        <v>51110117</v>
      </c>
      <c r="H4000" t="s">
        <v>2703</v>
      </c>
      <c r="K4000">
        <v>0</v>
      </c>
      <c r="M4000">
        <v>0</v>
      </c>
      <c r="O4000">
        <v>0</v>
      </c>
    </row>
    <row r="4001" spans="3:15" x14ac:dyDescent="0.3">
      <c r="C4001" t="s">
        <v>1807</v>
      </c>
      <c r="D4001" t="s">
        <v>366</v>
      </c>
      <c r="E4001">
        <v>51110217</v>
      </c>
      <c r="H4001" t="s">
        <v>2704</v>
      </c>
      <c r="K4001">
        <v>0</v>
      </c>
      <c r="M4001">
        <v>0</v>
      </c>
      <c r="O4001">
        <v>0</v>
      </c>
    </row>
    <row r="4002" spans="3:15" x14ac:dyDescent="0.3">
      <c r="C4002" t="s">
        <v>1807</v>
      </c>
      <c r="D4002" t="s">
        <v>366</v>
      </c>
      <c r="E4002">
        <v>51110417</v>
      </c>
      <c r="H4002" t="s">
        <v>2705</v>
      </c>
      <c r="K4002">
        <v>0</v>
      </c>
      <c r="M4002">
        <v>0</v>
      </c>
      <c r="O4002">
        <v>0</v>
      </c>
    </row>
    <row r="4003" spans="3:15" x14ac:dyDescent="0.3">
      <c r="C4003" t="s">
        <v>1807</v>
      </c>
      <c r="D4003" t="s">
        <v>366</v>
      </c>
      <c r="E4003">
        <v>51110517</v>
      </c>
      <c r="H4003" t="s">
        <v>1660</v>
      </c>
      <c r="K4003">
        <v>0</v>
      </c>
      <c r="M4003">
        <v>0</v>
      </c>
      <c r="O4003">
        <v>0</v>
      </c>
    </row>
    <row r="4004" spans="3:15" x14ac:dyDescent="0.3">
      <c r="C4004" t="s">
        <v>1807</v>
      </c>
      <c r="D4004" t="s">
        <v>366</v>
      </c>
      <c r="E4004">
        <v>51110817</v>
      </c>
      <c r="H4004" t="s">
        <v>2706</v>
      </c>
      <c r="K4004">
        <v>0</v>
      </c>
      <c r="M4004">
        <v>0</v>
      </c>
      <c r="O4004">
        <v>0</v>
      </c>
    </row>
    <row r="4005" spans="3:15" x14ac:dyDescent="0.3">
      <c r="C4005" t="s">
        <v>1807</v>
      </c>
      <c r="D4005" t="s">
        <v>366</v>
      </c>
      <c r="E4005">
        <v>51120017</v>
      </c>
      <c r="H4005" t="s">
        <v>1664</v>
      </c>
      <c r="K4005">
        <v>0</v>
      </c>
      <c r="M4005">
        <v>0</v>
      </c>
      <c r="O4005">
        <v>0</v>
      </c>
    </row>
    <row r="4006" spans="3:15" x14ac:dyDescent="0.3">
      <c r="C4006" t="s">
        <v>1807</v>
      </c>
      <c r="D4006" t="s">
        <v>366</v>
      </c>
      <c r="E4006">
        <v>51120117</v>
      </c>
      <c r="H4006" t="s">
        <v>1665</v>
      </c>
      <c r="K4006">
        <v>0</v>
      </c>
      <c r="M4006">
        <v>0</v>
      </c>
      <c r="O4006">
        <v>0</v>
      </c>
    </row>
    <row r="4007" spans="3:15" x14ac:dyDescent="0.3">
      <c r="C4007" t="s">
        <v>1807</v>
      </c>
      <c r="D4007" t="s">
        <v>366</v>
      </c>
      <c r="E4007">
        <v>51120317</v>
      </c>
      <c r="H4007" t="s">
        <v>1671</v>
      </c>
      <c r="K4007">
        <v>0</v>
      </c>
      <c r="M4007">
        <v>0</v>
      </c>
      <c r="O4007">
        <v>0</v>
      </c>
    </row>
    <row r="4008" spans="3:15" x14ac:dyDescent="0.3">
      <c r="C4008" t="s">
        <v>1807</v>
      </c>
      <c r="D4008" t="s">
        <v>366</v>
      </c>
      <c r="E4008">
        <v>51120417</v>
      </c>
      <c r="H4008" t="s">
        <v>1668</v>
      </c>
      <c r="K4008">
        <v>0</v>
      </c>
      <c r="M4008">
        <v>0</v>
      </c>
      <c r="O4008">
        <v>0</v>
      </c>
    </row>
    <row r="4009" spans="3:15" x14ac:dyDescent="0.3">
      <c r="C4009" t="s">
        <v>1807</v>
      </c>
      <c r="D4009" t="s">
        <v>366</v>
      </c>
      <c r="E4009">
        <v>51120517</v>
      </c>
      <c r="H4009" t="s">
        <v>2399</v>
      </c>
      <c r="K4009">
        <v>0</v>
      </c>
      <c r="M4009">
        <v>0</v>
      </c>
      <c r="O4009">
        <v>0</v>
      </c>
    </row>
    <row r="4010" spans="3:15" x14ac:dyDescent="0.3">
      <c r="C4010" t="s">
        <v>1807</v>
      </c>
      <c r="D4010" t="s">
        <v>366</v>
      </c>
      <c r="E4010">
        <v>51120617</v>
      </c>
      <c r="H4010" t="s">
        <v>2435</v>
      </c>
      <c r="K4010">
        <v>0</v>
      </c>
      <c r="M4010">
        <v>0</v>
      </c>
      <c r="O4010">
        <v>0</v>
      </c>
    </row>
    <row r="4011" spans="3:15" x14ac:dyDescent="0.3">
      <c r="C4011" t="s">
        <v>1807</v>
      </c>
      <c r="D4011" t="s">
        <v>366</v>
      </c>
      <c r="E4011">
        <v>51120717</v>
      </c>
      <c r="H4011" t="s">
        <v>1678</v>
      </c>
      <c r="K4011">
        <v>0</v>
      </c>
      <c r="M4011">
        <v>0</v>
      </c>
      <c r="O4011">
        <v>0</v>
      </c>
    </row>
    <row r="4012" spans="3:15" x14ac:dyDescent="0.3">
      <c r="C4012" t="s">
        <v>1807</v>
      </c>
      <c r="D4012" t="s">
        <v>366</v>
      </c>
      <c r="E4012">
        <v>51120817</v>
      </c>
      <c r="H4012" t="s">
        <v>2400</v>
      </c>
      <c r="K4012">
        <v>0</v>
      </c>
      <c r="M4012">
        <v>0</v>
      </c>
      <c r="O4012">
        <v>0</v>
      </c>
    </row>
    <row r="4013" spans="3:15" x14ac:dyDescent="0.3">
      <c r="C4013" t="s">
        <v>1807</v>
      </c>
      <c r="D4013" t="s">
        <v>366</v>
      </c>
      <c r="E4013">
        <v>51120917</v>
      </c>
      <c r="H4013" t="s">
        <v>2401</v>
      </c>
      <c r="K4013">
        <v>0</v>
      </c>
      <c r="M4013">
        <v>0</v>
      </c>
      <c r="O4013">
        <v>0</v>
      </c>
    </row>
    <row r="4014" spans="3:15" x14ac:dyDescent="0.3">
      <c r="C4014" t="s">
        <v>1807</v>
      </c>
      <c r="D4014" t="s">
        <v>366</v>
      </c>
      <c r="E4014">
        <v>51130017</v>
      </c>
      <c r="H4014" t="s">
        <v>1669</v>
      </c>
      <c r="K4014">
        <v>0</v>
      </c>
      <c r="M4014">
        <v>0</v>
      </c>
      <c r="O4014">
        <v>0</v>
      </c>
    </row>
    <row r="4015" spans="3:15" x14ac:dyDescent="0.3">
      <c r="C4015" t="s">
        <v>1807</v>
      </c>
      <c r="D4015" t="s">
        <v>366</v>
      </c>
      <c r="E4015">
        <v>51130117</v>
      </c>
      <c r="H4015" t="s">
        <v>2707</v>
      </c>
      <c r="K4015">
        <v>0</v>
      </c>
      <c r="M4015">
        <v>0</v>
      </c>
      <c r="O4015">
        <v>0</v>
      </c>
    </row>
    <row r="4016" spans="3:15" x14ac:dyDescent="0.3">
      <c r="C4016" t="s">
        <v>1807</v>
      </c>
      <c r="D4016" t="s">
        <v>366</v>
      </c>
      <c r="E4016">
        <v>51130217</v>
      </c>
      <c r="H4016" t="s">
        <v>2708</v>
      </c>
      <c r="K4016">
        <v>0</v>
      </c>
      <c r="M4016">
        <v>0</v>
      </c>
      <c r="O4016">
        <v>0</v>
      </c>
    </row>
    <row r="4017" spans="3:18" x14ac:dyDescent="0.3">
      <c r="C4017" t="s">
        <v>1807</v>
      </c>
      <c r="D4017" t="s">
        <v>366</v>
      </c>
      <c r="E4017">
        <v>51131317</v>
      </c>
      <c r="H4017" t="s">
        <v>2337</v>
      </c>
      <c r="K4017">
        <v>0</v>
      </c>
      <c r="M4017">
        <v>0</v>
      </c>
      <c r="O4017">
        <v>0</v>
      </c>
    </row>
    <row r="4018" spans="3:18" x14ac:dyDescent="0.3">
      <c r="C4018" t="s">
        <v>1807</v>
      </c>
      <c r="D4018" t="s">
        <v>366</v>
      </c>
      <c r="E4018">
        <v>51140117</v>
      </c>
      <c r="H4018" t="s">
        <v>2709</v>
      </c>
      <c r="K4018">
        <v>0</v>
      </c>
      <c r="M4018">
        <v>0</v>
      </c>
      <c r="O4018">
        <v>0</v>
      </c>
    </row>
    <row r="4019" spans="3:18" x14ac:dyDescent="0.3">
      <c r="C4019" t="s">
        <v>1807</v>
      </c>
      <c r="D4019" t="s">
        <v>366</v>
      </c>
      <c r="E4019">
        <v>51140217</v>
      </c>
      <c r="H4019" t="s">
        <v>2710</v>
      </c>
      <c r="K4019">
        <v>0</v>
      </c>
      <c r="M4019">
        <v>0</v>
      </c>
      <c r="O4019">
        <v>0</v>
      </c>
    </row>
    <row r="4020" spans="3:18" x14ac:dyDescent="0.3">
      <c r="C4020" t="s">
        <v>1807</v>
      </c>
      <c r="D4020" t="s">
        <v>366</v>
      </c>
      <c r="E4020">
        <v>51140417</v>
      </c>
      <c r="H4020" t="s">
        <v>2711</v>
      </c>
      <c r="K4020">
        <v>0</v>
      </c>
      <c r="M4020">
        <v>0</v>
      </c>
      <c r="O4020">
        <v>0</v>
      </c>
    </row>
    <row r="4021" spans="3:18" x14ac:dyDescent="0.3">
      <c r="C4021" t="s">
        <v>1807</v>
      </c>
      <c r="D4021" t="s">
        <v>366</v>
      </c>
      <c r="E4021">
        <v>51140517</v>
      </c>
      <c r="H4021" t="s">
        <v>2407</v>
      </c>
      <c r="K4021">
        <v>0</v>
      </c>
      <c r="M4021">
        <v>0</v>
      </c>
      <c r="O4021">
        <v>0</v>
      </c>
    </row>
    <row r="4022" spans="3:18" x14ac:dyDescent="0.3">
      <c r="C4022" t="s">
        <v>1807</v>
      </c>
      <c r="D4022" t="s">
        <v>366</v>
      </c>
      <c r="E4022">
        <v>51141017</v>
      </c>
      <c r="H4022" t="s">
        <v>2712</v>
      </c>
      <c r="K4022">
        <v>0</v>
      </c>
      <c r="M4022">
        <v>0</v>
      </c>
      <c r="O4022">
        <v>0</v>
      </c>
    </row>
    <row r="4023" spans="3:18" x14ac:dyDescent="0.3">
      <c r="C4023" t="s">
        <v>1807</v>
      </c>
      <c r="D4023" t="s">
        <v>366</v>
      </c>
      <c r="E4023">
        <v>51141317</v>
      </c>
      <c r="H4023" t="s">
        <v>2713</v>
      </c>
      <c r="K4023">
        <v>0</v>
      </c>
      <c r="M4023">
        <v>0</v>
      </c>
      <c r="O4023">
        <v>0</v>
      </c>
    </row>
    <row r="4024" spans="3:18" x14ac:dyDescent="0.3">
      <c r="C4024" t="s">
        <v>1807</v>
      </c>
      <c r="D4024" t="s">
        <v>366</v>
      </c>
      <c r="E4024">
        <v>51142017</v>
      </c>
      <c r="H4024" t="s">
        <v>2714</v>
      </c>
      <c r="K4024">
        <v>0</v>
      </c>
      <c r="M4024">
        <v>0</v>
      </c>
      <c r="O4024">
        <v>0</v>
      </c>
    </row>
    <row r="4025" spans="3:18" x14ac:dyDescent="0.3">
      <c r="E4025" t="s">
        <v>1803</v>
      </c>
      <c r="K4025">
        <v>0</v>
      </c>
      <c r="M4025">
        <v>0</v>
      </c>
      <c r="O4025">
        <v>0</v>
      </c>
      <c r="R4025" t="s">
        <v>1763</v>
      </c>
    </row>
    <row r="4026" spans="3:18" x14ac:dyDescent="0.3">
      <c r="E4026" t="s">
        <v>1804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12D81-C6BB-46D3-9A2C-F1B0D3CB54C0}">
  <sheetPr>
    <tabColor rgb="FF00B0F0"/>
  </sheetPr>
  <dimension ref="A1:R4021"/>
  <sheetViews>
    <sheetView topLeftCell="A2606" workbookViewId="0">
      <selection activeCell="I721" sqref="I721"/>
    </sheetView>
  </sheetViews>
  <sheetFormatPr defaultRowHeight="14.4" x14ac:dyDescent="0.3"/>
  <cols>
    <col min="11" max="11" width="16" bestFit="1" customWidth="1"/>
    <col min="13" max="13" width="16" bestFit="1" customWidth="1"/>
  </cols>
  <sheetData>
    <row r="1" spans="1:18" x14ac:dyDescent="0.3">
      <c r="A1" t="s">
        <v>2715</v>
      </c>
    </row>
    <row r="2" spans="1:18" x14ac:dyDescent="0.3">
      <c r="A2" t="s">
        <v>362</v>
      </c>
    </row>
    <row r="4" spans="1:18" x14ac:dyDescent="0.3">
      <c r="A4" t="s">
        <v>363</v>
      </c>
      <c r="F4" t="s">
        <v>364</v>
      </c>
      <c r="G4" t="s">
        <v>365</v>
      </c>
      <c r="I4" t="s">
        <v>366</v>
      </c>
      <c r="N4" t="s">
        <v>367</v>
      </c>
      <c r="P4" t="s">
        <v>60</v>
      </c>
    </row>
    <row r="6" spans="1:18" x14ac:dyDescent="0.3">
      <c r="B6" t="s">
        <v>368</v>
      </c>
      <c r="C6" t="s">
        <v>369</v>
      </c>
      <c r="D6" t="s">
        <v>370</v>
      </c>
      <c r="E6" t="s">
        <v>371</v>
      </c>
      <c r="J6" t="s">
        <v>372</v>
      </c>
      <c r="L6" t="s">
        <v>373</v>
      </c>
      <c r="O6" t="s">
        <v>374</v>
      </c>
      <c r="Q6" t="s">
        <v>375</v>
      </c>
      <c r="R6" t="s">
        <v>376</v>
      </c>
    </row>
    <row r="7" spans="1:18" x14ac:dyDescent="0.3">
      <c r="B7" t="s">
        <v>377</v>
      </c>
      <c r="C7" t="s">
        <v>378</v>
      </c>
      <c r="D7" t="s">
        <v>379</v>
      </c>
      <c r="J7" t="s">
        <v>381</v>
      </c>
      <c r="L7" t="s">
        <v>2716</v>
      </c>
      <c r="O7" t="s">
        <v>382</v>
      </c>
      <c r="Q7" t="s">
        <v>383</v>
      </c>
      <c r="R7" t="s">
        <v>384</v>
      </c>
    </row>
    <row r="9" spans="1:18" x14ac:dyDescent="0.3">
      <c r="E9" t="s">
        <v>385</v>
      </c>
    </row>
    <row r="10" spans="1:18" x14ac:dyDescent="0.3">
      <c r="E10" t="s">
        <v>386</v>
      </c>
    </row>
    <row r="11" spans="1:18" x14ac:dyDescent="0.3">
      <c r="C11" t="s">
        <v>364</v>
      </c>
      <c r="D11" t="s">
        <v>366</v>
      </c>
      <c r="E11">
        <v>110104</v>
      </c>
      <c r="H11" t="s">
        <v>387</v>
      </c>
      <c r="K11">
        <v>0</v>
      </c>
      <c r="M11">
        <v>0</v>
      </c>
      <c r="O11">
        <v>0</v>
      </c>
    </row>
    <row r="12" spans="1:18" x14ac:dyDescent="0.3">
      <c r="C12" t="s">
        <v>364</v>
      </c>
      <c r="D12" t="s">
        <v>366</v>
      </c>
      <c r="E12">
        <v>110105</v>
      </c>
      <c r="H12" t="s">
        <v>388</v>
      </c>
      <c r="K12">
        <v>0</v>
      </c>
      <c r="M12">
        <v>0</v>
      </c>
      <c r="O12">
        <v>0</v>
      </c>
    </row>
    <row r="13" spans="1:18" x14ac:dyDescent="0.3">
      <c r="C13" t="s">
        <v>364</v>
      </c>
      <c r="D13" t="s">
        <v>366</v>
      </c>
      <c r="E13">
        <v>110106</v>
      </c>
      <c r="H13" t="s">
        <v>389</v>
      </c>
      <c r="K13">
        <v>0</v>
      </c>
      <c r="M13">
        <v>0</v>
      </c>
      <c r="O13">
        <v>0</v>
      </c>
    </row>
    <row r="14" spans="1:18" x14ac:dyDescent="0.3">
      <c r="C14" t="s">
        <v>364</v>
      </c>
      <c r="D14" t="s">
        <v>366</v>
      </c>
      <c r="E14">
        <v>110107</v>
      </c>
      <c r="H14" t="s">
        <v>390</v>
      </c>
      <c r="K14">
        <v>0</v>
      </c>
      <c r="M14">
        <v>0</v>
      </c>
      <c r="O14">
        <v>0</v>
      </c>
    </row>
    <row r="15" spans="1:18" x14ac:dyDescent="0.3">
      <c r="C15" t="s">
        <v>364</v>
      </c>
      <c r="D15" t="s">
        <v>366</v>
      </c>
      <c r="E15">
        <v>110108</v>
      </c>
      <c r="H15" t="s">
        <v>391</v>
      </c>
      <c r="K15">
        <v>0</v>
      </c>
      <c r="M15">
        <v>0</v>
      </c>
      <c r="O15">
        <v>0</v>
      </c>
    </row>
    <row r="16" spans="1:18" x14ac:dyDescent="0.3">
      <c r="C16" t="s">
        <v>364</v>
      </c>
      <c r="D16" t="s">
        <v>366</v>
      </c>
      <c r="E16">
        <v>110109</v>
      </c>
      <c r="H16" t="s">
        <v>392</v>
      </c>
      <c r="K16">
        <v>0</v>
      </c>
      <c r="M16">
        <v>0</v>
      </c>
      <c r="O16">
        <v>0</v>
      </c>
    </row>
    <row r="17" spans="3:18" x14ac:dyDescent="0.3">
      <c r="C17" t="s">
        <v>364</v>
      </c>
      <c r="D17" t="s">
        <v>366</v>
      </c>
      <c r="E17">
        <v>110110</v>
      </c>
      <c r="H17" t="s">
        <v>393</v>
      </c>
      <c r="K17">
        <v>0</v>
      </c>
      <c r="M17">
        <v>0</v>
      </c>
      <c r="O17">
        <v>0</v>
      </c>
    </row>
    <row r="18" spans="3:18" x14ac:dyDescent="0.3">
      <c r="C18" t="s">
        <v>364</v>
      </c>
      <c r="D18" t="s">
        <v>366</v>
      </c>
      <c r="E18">
        <v>110111</v>
      </c>
      <c r="H18" t="s">
        <v>394</v>
      </c>
      <c r="K18">
        <v>0</v>
      </c>
      <c r="M18">
        <v>0</v>
      </c>
      <c r="O18">
        <v>0</v>
      </c>
    </row>
    <row r="19" spans="3:18" x14ac:dyDescent="0.3">
      <c r="C19" t="s">
        <v>364</v>
      </c>
      <c r="D19" t="s">
        <v>366</v>
      </c>
      <c r="E19">
        <v>110203</v>
      </c>
      <c r="H19" t="s">
        <v>395</v>
      </c>
      <c r="K19">
        <v>0</v>
      </c>
      <c r="M19">
        <v>0</v>
      </c>
      <c r="O19">
        <v>0</v>
      </c>
    </row>
    <row r="20" spans="3:18" x14ac:dyDescent="0.3">
      <c r="C20" t="s">
        <v>364</v>
      </c>
      <c r="D20" t="s">
        <v>366</v>
      </c>
      <c r="E20">
        <v>110204</v>
      </c>
      <c r="H20" t="s">
        <v>396</v>
      </c>
      <c r="K20">
        <v>0</v>
      </c>
      <c r="M20">
        <v>0</v>
      </c>
      <c r="O20">
        <v>0</v>
      </c>
    </row>
    <row r="21" spans="3:18" x14ac:dyDescent="0.3">
      <c r="C21" t="s">
        <v>364</v>
      </c>
      <c r="D21" t="s">
        <v>366</v>
      </c>
      <c r="E21">
        <v>110205</v>
      </c>
      <c r="H21" t="s">
        <v>397</v>
      </c>
      <c r="K21">
        <v>0</v>
      </c>
      <c r="M21">
        <v>0</v>
      </c>
      <c r="O21">
        <v>0</v>
      </c>
    </row>
    <row r="22" spans="3:18" x14ac:dyDescent="0.3">
      <c r="C22" t="s">
        <v>364</v>
      </c>
      <c r="D22" t="s">
        <v>366</v>
      </c>
      <c r="E22">
        <v>110206</v>
      </c>
      <c r="H22" t="s">
        <v>398</v>
      </c>
      <c r="K22">
        <v>0</v>
      </c>
      <c r="M22">
        <v>0</v>
      </c>
      <c r="O22">
        <v>0</v>
      </c>
    </row>
    <row r="23" spans="3:18" x14ac:dyDescent="0.3">
      <c r="C23" t="s">
        <v>364</v>
      </c>
      <c r="D23" t="s">
        <v>366</v>
      </c>
      <c r="E23">
        <v>110207</v>
      </c>
      <c r="H23" t="s">
        <v>399</v>
      </c>
      <c r="K23">
        <v>0</v>
      </c>
      <c r="M23">
        <v>0</v>
      </c>
      <c r="O23">
        <v>0</v>
      </c>
    </row>
    <row r="24" spans="3:18" x14ac:dyDescent="0.3">
      <c r="C24" t="s">
        <v>364</v>
      </c>
      <c r="D24" t="s">
        <v>366</v>
      </c>
      <c r="E24">
        <v>110208</v>
      </c>
      <c r="H24" t="s">
        <v>400</v>
      </c>
      <c r="K24">
        <v>0</v>
      </c>
      <c r="M24">
        <v>0</v>
      </c>
      <c r="O24">
        <v>0</v>
      </c>
    </row>
    <row r="25" spans="3:18" x14ac:dyDescent="0.3">
      <c r="C25" t="s">
        <v>364</v>
      </c>
      <c r="D25" t="s">
        <v>366</v>
      </c>
      <c r="E25">
        <v>110209</v>
      </c>
      <c r="H25" t="s">
        <v>401</v>
      </c>
      <c r="K25">
        <v>0</v>
      </c>
      <c r="M25">
        <v>0</v>
      </c>
      <c r="O25">
        <v>0</v>
      </c>
    </row>
    <row r="26" spans="3:18" x14ac:dyDescent="0.3">
      <c r="E26" t="s">
        <v>402</v>
      </c>
      <c r="K26">
        <v>0</v>
      </c>
      <c r="M26">
        <v>0</v>
      </c>
      <c r="O26">
        <v>0</v>
      </c>
      <c r="R26" t="s">
        <v>403</v>
      </c>
    </row>
    <row r="28" spans="3:18" x14ac:dyDescent="0.3">
      <c r="C28" t="s">
        <v>364</v>
      </c>
      <c r="D28" t="s">
        <v>366</v>
      </c>
      <c r="E28">
        <v>120201</v>
      </c>
      <c r="H28" t="s">
        <v>404</v>
      </c>
      <c r="K28">
        <v>0</v>
      </c>
      <c r="M28">
        <v>0</v>
      </c>
      <c r="O28">
        <v>0</v>
      </c>
    </row>
    <row r="29" spans="3:18" x14ac:dyDescent="0.3">
      <c r="E29" t="s">
        <v>405</v>
      </c>
      <c r="K29">
        <v>0</v>
      </c>
      <c r="M29">
        <v>0</v>
      </c>
      <c r="O29">
        <v>0</v>
      </c>
      <c r="R29" t="s">
        <v>403</v>
      </c>
    </row>
    <row r="31" spans="3:18" x14ac:dyDescent="0.3">
      <c r="C31" t="s">
        <v>364</v>
      </c>
      <c r="D31" t="s">
        <v>366</v>
      </c>
      <c r="E31">
        <v>110101</v>
      </c>
      <c r="H31" t="s">
        <v>406</v>
      </c>
      <c r="K31">
        <v>0</v>
      </c>
      <c r="M31">
        <v>0</v>
      </c>
      <c r="O31">
        <v>0</v>
      </c>
    </row>
    <row r="32" spans="3:18" x14ac:dyDescent="0.3">
      <c r="C32" t="s">
        <v>364</v>
      </c>
      <c r="D32" t="s">
        <v>366</v>
      </c>
      <c r="E32">
        <v>110102</v>
      </c>
      <c r="H32" t="s">
        <v>407</v>
      </c>
      <c r="K32">
        <v>0</v>
      </c>
      <c r="M32">
        <v>0</v>
      </c>
      <c r="O32">
        <v>0</v>
      </c>
    </row>
    <row r="33" spans="3:18" x14ac:dyDescent="0.3">
      <c r="C33" t="s">
        <v>364</v>
      </c>
      <c r="D33" t="s">
        <v>366</v>
      </c>
      <c r="E33">
        <v>110103</v>
      </c>
      <c r="H33" t="s">
        <v>408</v>
      </c>
      <c r="K33">
        <v>0</v>
      </c>
      <c r="M33">
        <v>0</v>
      </c>
      <c r="O33">
        <v>0</v>
      </c>
    </row>
    <row r="34" spans="3:18" x14ac:dyDescent="0.3">
      <c r="C34" t="s">
        <v>364</v>
      </c>
      <c r="D34" t="s">
        <v>366</v>
      </c>
      <c r="E34">
        <v>110201</v>
      </c>
      <c r="H34" t="s">
        <v>409</v>
      </c>
      <c r="K34">
        <v>0</v>
      </c>
      <c r="M34">
        <v>0</v>
      </c>
      <c r="O34">
        <v>0</v>
      </c>
    </row>
    <row r="35" spans="3:18" x14ac:dyDescent="0.3">
      <c r="C35" t="s">
        <v>364</v>
      </c>
      <c r="D35" t="s">
        <v>366</v>
      </c>
      <c r="E35">
        <v>110202</v>
      </c>
      <c r="H35" t="s">
        <v>410</v>
      </c>
      <c r="K35">
        <v>0</v>
      </c>
      <c r="M35">
        <v>0</v>
      </c>
      <c r="O35">
        <v>0</v>
      </c>
    </row>
    <row r="36" spans="3:18" x14ac:dyDescent="0.3">
      <c r="C36" t="s">
        <v>364</v>
      </c>
      <c r="D36" t="s">
        <v>366</v>
      </c>
      <c r="E36">
        <v>110400</v>
      </c>
      <c r="H36" t="s">
        <v>411</v>
      </c>
      <c r="K36">
        <v>0</v>
      </c>
      <c r="M36">
        <v>0</v>
      </c>
      <c r="O36">
        <v>0</v>
      </c>
    </row>
    <row r="37" spans="3:18" x14ac:dyDescent="0.3">
      <c r="E37" t="s">
        <v>412</v>
      </c>
      <c r="K37">
        <v>0</v>
      </c>
      <c r="M37">
        <v>0</v>
      </c>
      <c r="O37">
        <v>0</v>
      </c>
      <c r="R37" t="s">
        <v>403</v>
      </c>
    </row>
    <row r="39" spans="3:18" x14ac:dyDescent="0.3">
      <c r="C39" t="s">
        <v>364</v>
      </c>
      <c r="D39" t="s">
        <v>366</v>
      </c>
      <c r="E39">
        <v>120101</v>
      </c>
      <c r="H39" t="s">
        <v>413</v>
      </c>
      <c r="K39">
        <v>0</v>
      </c>
      <c r="M39">
        <v>0</v>
      </c>
      <c r="O39">
        <v>0</v>
      </c>
    </row>
    <row r="40" spans="3:18" x14ac:dyDescent="0.3">
      <c r="E40" t="s">
        <v>414</v>
      </c>
      <c r="K40">
        <v>0</v>
      </c>
      <c r="M40">
        <v>0</v>
      </c>
      <c r="O40">
        <v>0</v>
      </c>
      <c r="R40" t="s">
        <v>403</v>
      </c>
    </row>
    <row r="42" spans="3:18" x14ac:dyDescent="0.3">
      <c r="C42" t="s">
        <v>364</v>
      </c>
      <c r="D42" t="s">
        <v>366</v>
      </c>
      <c r="E42">
        <v>140700</v>
      </c>
      <c r="H42" t="s">
        <v>415</v>
      </c>
      <c r="K42">
        <v>0</v>
      </c>
      <c r="M42">
        <v>0</v>
      </c>
      <c r="O42">
        <v>0</v>
      </c>
    </row>
    <row r="43" spans="3:18" x14ac:dyDescent="0.3">
      <c r="E43" t="s">
        <v>416</v>
      </c>
      <c r="K43">
        <v>0</v>
      </c>
      <c r="M43">
        <v>0</v>
      </c>
      <c r="O43">
        <v>0</v>
      </c>
      <c r="R43" t="s">
        <v>403</v>
      </c>
    </row>
    <row r="45" spans="3:18" x14ac:dyDescent="0.3">
      <c r="E45" t="s">
        <v>417</v>
      </c>
    </row>
    <row r="46" spans="3:18" x14ac:dyDescent="0.3">
      <c r="C46" t="s">
        <v>364</v>
      </c>
      <c r="D46" t="s">
        <v>366</v>
      </c>
      <c r="E46">
        <v>140200</v>
      </c>
      <c r="H46" t="s">
        <v>418</v>
      </c>
      <c r="K46">
        <v>0</v>
      </c>
      <c r="M46">
        <v>0</v>
      </c>
      <c r="O46">
        <v>0</v>
      </c>
    </row>
    <row r="47" spans="3:18" x14ac:dyDescent="0.3">
      <c r="E47" t="s">
        <v>419</v>
      </c>
      <c r="K47">
        <v>0</v>
      </c>
      <c r="M47">
        <v>0</v>
      </c>
      <c r="O47">
        <v>0</v>
      </c>
      <c r="R47" t="s">
        <v>420</v>
      </c>
    </row>
    <row r="48" spans="3:18" x14ac:dyDescent="0.3">
      <c r="C48" t="s">
        <v>364</v>
      </c>
      <c r="D48" t="s">
        <v>366</v>
      </c>
      <c r="E48">
        <v>140400</v>
      </c>
      <c r="H48" t="s">
        <v>421</v>
      </c>
      <c r="K48">
        <v>0</v>
      </c>
      <c r="M48">
        <v>0</v>
      </c>
      <c r="O48">
        <v>0</v>
      </c>
    </row>
    <row r="49" spans="3:18" x14ac:dyDescent="0.3">
      <c r="E49" t="s">
        <v>422</v>
      </c>
      <c r="K49">
        <v>0</v>
      </c>
      <c r="M49">
        <v>0</v>
      </c>
      <c r="O49">
        <v>0</v>
      </c>
      <c r="R49" t="s">
        <v>420</v>
      </c>
    </row>
    <row r="50" spans="3:18" x14ac:dyDescent="0.3">
      <c r="C50" t="s">
        <v>364</v>
      </c>
      <c r="D50" t="s">
        <v>366</v>
      </c>
      <c r="E50">
        <v>140100</v>
      </c>
      <c r="H50" t="s">
        <v>423</v>
      </c>
      <c r="K50">
        <v>0</v>
      </c>
      <c r="M50">
        <v>0</v>
      </c>
      <c r="O50">
        <v>0</v>
      </c>
    </row>
    <row r="51" spans="3:18" x14ac:dyDescent="0.3">
      <c r="E51" t="s">
        <v>424</v>
      </c>
      <c r="K51">
        <v>0</v>
      </c>
      <c r="M51">
        <v>0</v>
      </c>
      <c r="O51">
        <v>0</v>
      </c>
      <c r="R51" t="s">
        <v>420</v>
      </c>
    </row>
    <row r="52" spans="3:18" x14ac:dyDescent="0.3">
      <c r="C52" t="s">
        <v>364</v>
      </c>
      <c r="D52" t="s">
        <v>366</v>
      </c>
      <c r="E52">
        <v>140300</v>
      </c>
      <c r="H52" t="s">
        <v>425</v>
      </c>
      <c r="K52">
        <v>0</v>
      </c>
      <c r="M52">
        <v>0</v>
      </c>
      <c r="O52">
        <v>0</v>
      </c>
    </row>
    <row r="53" spans="3:18" x14ac:dyDescent="0.3">
      <c r="C53" t="s">
        <v>364</v>
      </c>
      <c r="D53" t="s">
        <v>366</v>
      </c>
      <c r="E53">
        <v>140301</v>
      </c>
      <c r="H53" t="s">
        <v>426</v>
      </c>
      <c r="K53">
        <v>0</v>
      </c>
      <c r="M53">
        <v>0</v>
      </c>
      <c r="O53">
        <v>0</v>
      </c>
    </row>
    <row r="54" spans="3:18" x14ac:dyDescent="0.3">
      <c r="C54" t="s">
        <v>364</v>
      </c>
      <c r="D54" t="s">
        <v>366</v>
      </c>
      <c r="E54">
        <v>140302</v>
      </c>
      <c r="H54" t="s">
        <v>427</v>
      </c>
      <c r="K54">
        <v>0</v>
      </c>
      <c r="M54">
        <v>0</v>
      </c>
      <c r="O54">
        <v>0</v>
      </c>
    </row>
    <row r="55" spans="3:18" x14ac:dyDescent="0.3">
      <c r="C55" t="s">
        <v>364</v>
      </c>
      <c r="D55" t="s">
        <v>366</v>
      </c>
      <c r="E55">
        <v>1133272</v>
      </c>
      <c r="H55" t="s">
        <v>428</v>
      </c>
      <c r="K55" s="37">
        <v>-5010742.22</v>
      </c>
      <c r="M55" s="37">
        <v>-5010742.22</v>
      </c>
      <c r="O55">
        <v>0</v>
      </c>
    </row>
    <row r="56" spans="3:18" x14ac:dyDescent="0.3">
      <c r="C56" t="s">
        <v>364</v>
      </c>
      <c r="D56" t="s">
        <v>366</v>
      </c>
      <c r="E56">
        <v>1140201</v>
      </c>
      <c r="H56" t="s">
        <v>429</v>
      </c>
      <c r="K56" s="37">
        <v>9565962.4199999999</v>
      </c>
      <c r="M56" s="37">
        <v>9565962.4199999999</v>
      </c>
      <c r="O56">
        <v>0</v>
      </c>
    </row>
    <row r="57" spans="3:18" x14ac:dyDescent="0.3">
      <c r="E57" t="s">
        <v>430</v>
      </c>
      <c r="K57" s="37">
        <v>4555220.2</v>
      </c>
      <c r="M57" s="37">
        <v>4555220.2</v>
      </c>
      <c r="O57">
        <v>0</v>
      </c>
      <c r="R57" t="s">
        <v>420</v>
      </c>
    </row>
    <row r="58" spans="3:18" x14ac:dyDescent="0.3">
      <c r="E58" t="s">
        <v>431</v>
      </c>
    </row>
    <row r="59" spans="3:18" x14ac:dyDescent="0.3">
      <c r="C59" t="s">
        <v>364</v>
      </c>
      <c r="D59" t="s">
        <v>366</v>
      </c>
      <c r="E59">
        <v>1133037</v>
      </c>
      <c r="H59" t="s">
        <v>432</v>
      </c>
      <c r="K59">
        <v>0</v>
      </c>
      <c r="M59">
        <v>0</v>
      </c>
      <c r="O59">
        <v>0</v>
      </c>
    </row>
    <row r="60" spans="3:18" x14ac:dyDescent="0.3">
      <c r="C60" t="s">
        <v>364</v>
      </c>
      <c r="D60" t="s">
        <v>366</v>
      </c>
      <c r="E60">
        <v>1133247</v>
      </c>
      <c r="H60" t="s">
        <v>433</v>
      </c>
      <c r="K60">
        <v>0</v>
      </c>
      <c r="M60">
        <v>0</v>
      </c>
      <c r="O60">
        <v>0</v>
      </c>
    </row>
    <row r="61" spans="3:18" x14ac:dyDescent="0.3">
      <c r="C61" t="s">
        <v>364</v>
      </c>
      <c r="D61" t="s">
        <v>366</v>
      </c>
      <c r="E61">
        <v>1133248</v>
      </c>
      <c r="H61" t="s">
        <v>434</v>
      </c>
      <c r="K61">
        <v>0</v>
      </c>
      <c r="M61">
        <v>0</v>
      </c>
      <c r="O61">
        <v>0</v>
      </c>
    </row>
    <row r="62" spans="3:18" x14ac:dyDescent="0.3">
      <c r="C62" t="s">
        <v>364</v>
      </c>
      <c r="D62" t="s">
        <v>366</v>
      </c>
      <c r="E62">
        <v>1133257</v>
      </c>
      <c r="H62" t="s">
        <v>435</v>
      </c>
      <c r="K62" s="37">
        <v>19004539.280000001</v>
      </c>
      <c r="M62" s="37">
        <v>17963936.77</v>
      </c>
      <c r="O62" s="37">
        <v>1040602.51</v>
      </c>
      <c r="Q62">
        <v>5.8</v>
      </c>
    </row>
    <row r="63" spans="3:18" x14ac:dyDescent="0.3">
      <c r="C63" t="s">
        <v>364</v>
      </c>
      <c r="D63" t="s">
        <v>366</v>
      </c>
      <c r="E63">
        <v>1133258</v>
      </c>
      <c r="H63" t="s">
        <v>436</v>
      </c>
      <c r="K63" s="37">
        <v>31340.46</v>
      </c>
      <c r="M63" s="37">
        <v>25594.62</v>
      </c>
      <c r="O63" s="37">
        <v>5745.84</v>
      </c>
      <c r="Q63">
        <v>22.4</v>
      </c>
    </row>
    <row r="64" spans="3:18" x14ac:dyDescent="0.3">
      <c r="C64" t="s">
        <v>364</v>
      </c>
      <c r="D64" t="s">
        <v>366</v>
      </c>
      <c r="E64">
        <v>1135021</v>
      </c>
      <c r="H64" t="s">
        <v>437</v>
      </c>
      <c r="K64">
        <v>0</v>
      </c>
      <c r="M64">
        <v>0</v>
      </c>
      <c r="O64">
        <v>0</v>
      </c>
    </row>
    <row r="65" spans="3:18" x14ac:dyDescent="0.3">
      <c r="K65" s="37">
        <v>19035879.739999998</v>
      </c>
      <c r="M65" s="37">
        <v>17989531.390000001</v>
      </c>
      <c r="O65" s="37">
        <v>1046348.35</v>
      </c>
      <c r="Q65">
        <v>5.8</v>
      </c>
      <c r="R65" t="s">
        <v>438</v>
      </c>
    </row>
    <row r="66" spans="3:18" x14ac:dyDescent="0.3">
      <c r="C66" t="s">
        <v>364</v>
      </c>
      <c r="D66" t="s">
        <v>366</v>
      </c>
      <c r="E66">
        <v>150000</v>
      </c>
      <c r="H66" t="s">
        <v>439</v>
      </c>
      <c r="K66">
        <v>0</v>
      </c>
      <c r="M66">
        <v>0</v>
      </c>
      <c r="O66">
        <v>0</v>
      </c>
    </row>
    <row r="67" spans="3:18" x14ac:dyDescent="0.3">
      <c r="C67" t="s">
        <v>364</v>
      </c>
      <c r="D67" t="s">
        <v>366</v>
      </c>
      <c r="E67">
        <v>151000</v>
      </c>
      <c r="H67" t="s">
        <v>440</v>
      </c>
      <c r="K67">
        <v>0</v>
      </c>
      <c r="M67">
        <v>0</v>
      </c>
      <c r="O67">
        <v>0</v>
      </c>
    </row>
    <row r="68" spans="3:18" x14ac:dyDescent="0.3">
      <c r="C68" t="s">
        <v>364</v>
      </c>
      <c r="D68" t="s">
        <v>366</v>
      </c>
      <c r="E68">
        <v>151001</v>
      </c>
      <c r="H68" t="s">
        <v>441</v>
      </c>
      <c r="K68">
        <v>0</v>
      </c>
      <c r="M68">
        <v>0</v>
      </c>
      <c r="O68">
        <v>0</v>
      </c>
    </row>
    <row r="69" spans="3:18" x14ac:dyDescent="0.3">
      <c r="C69" t="s">
        <v>364</v>
      </c>
      <c r="D69" t="s">
        <v>366</v>
      </c>
      <c r="E69">
        <v>151002</v>
      </c>
      <c r="H69" t="s">
        <v>442</v>
      </c>
      <c r="K69">
        <v>0</v>
      </c>
      <c r="M69">
        <v>0</v>
      </c>
      <c r="O69">
        <v>0</v>
      </c>
    </row>
    <row r="70" spans="3:18" x14ac:dyDescent="0.3">
      <c r="C70" t="s">
        <v>364</v>
      </c>
      <c r="D70" t="s">
        <v>366</v>
      </c>
      <c r="E70">
        <v>151004</v>
      </c>
      <c r="H70" t="s">
        <v>443</v>
      </c>
      <c r="K70">
        <v>0</v>
      </c>
      <c r="M70">
        <v>0</v>
      </c>
      <c r="O70">
        <v>0</v>
      </c>
    </row>
    <row r="71" spans="3:18" x14ac:dyDescent="0.3">
      <c r="C71" t="s">
        <v>364</v>
      </c>
      <c r="D71" t="s">
        <v>366</v>
      </c>
      <c r="E71">
        <v>151005</v>
      </c>
      <c r="H71" t="s">
        <v>444</v>
      </c>
      <c r="K71">
        <v>0</v>
      </c>
      <c r="M71">
        <v>0</v>
      </c>
      <c r="O71">
        <v>0</v>
      </c>
    </row>
    <row r="72" spans="3:18" x14ac:dyDescent="0.3">
      <c r="C72" t="s">
        <v>364</v>
      </c>
      <c r="D72" t="s">
        <v>366</v>
      </c>
      <c r="E72">
        <v>151006</v>
      </c>
      <c r="H72" t="s">
        <v>445</v>
      </c>
      <c r="K72">
        <v>0</v>
      </c>
      <c r="M72">
        <v>0</v>
      </c>
      <c r="O72">
        <v>0</v>
      </c>
    </row>
    <row r="73" spans="3:18" x14ac:dyDescent="0.3">
      <c r="K73">
        <v>0</v>
      </c>
      <c r="M73">
        <v>0</v>
      </c>
      <c r="O73">
        <v>0</v>
      </c>
      <c r="R73" t="s">
        <v>438</v>
      </c>
    </row>
    <row r="74" spans="3:18" x14ac:dyDescent="0.3">
      <c r="C74" t="s">
        <v>364</v>
      </c>
      <c r="D74" t="s">
        <v>366</v>
      </c>
      <c r="E74">
        <v>1138213</v>
      </c>
      <c r="H74" t="s">
        <v>446</v>
      </c>
      <c r="K74">
        <v>0</v>
      </c>
      <c r="M74">
        <v>0</v>
      </c>
      <c r="O74">
        <v>0</v>
      </c>
    </row>
    <row r="75" spans="3:18" x14ac:dyDescent="0.3">
      <c r="C75" t="s">
        <v>364</v>
      </c>
      <c r="D75" t="s">
        <v>366</v>
      </c>
      <c r="E75">
        <v>1138218</v>
      </c>
      <c r="H75" t="s">
        <v>447</v>
      </c>
      <c r="K75">
        <v>0</v>
      </c>
      <c r="M75">
        <v>0</v>
      </c>
      <c r="O75">
        <v>0</v>
      </c>
    </row>
    <row r="76" spans="3:18" x14ac:dyDescent="0.3">
      <c r="C76" t="s">
        <v>364</v>
      </c>
      <c r="D76" t="s">
        <v>366</v>
      </c>
      <c r="E76">
        <v>1138250</v>
      </c>
      <c r="H76" t="s">
        <v>448</v>
      </c>
      <c r="K76">
        <v>0</v>
      </c>
      <c r="M76">
        <v>0</v>
      </c>
      <c r="O76">
        <v>0</v>
      </c>
    </row>
    <row r="77" spans="3:18" x14ac:dyDescent="0.3">
      <c r="C77" t="s">
        <v>364</v>
      </c>
      <c r="D77" t="s">
        <v>366</v>
      </c>
      <c r="E77">
        <v>1138251</v>
      </c>
      <c r="H77" t="s">
        <v>449</v>
      </c>
      <c r="K77">
        <v>0</v>
      </c>
      <c r="M77">
        <v>0</v>
      </c>
      <c r="O77">
        <v>0</v>
      </c>
    </row>
    <row r="78" spans="3:18" x14ac:dyDescent="0.3">
      <c r="C78" t="s">
        <v>364</v>
      </c>
      <c r="D78" t="s">
        <v>366</v>
      </c>
      <c r="E78">
        <v>1138252</v>
      </c>
      <c r="H78" t="s">
        <v>450</v>
      </c>
      <c r="K78">
        <v>0</v>
      </c>
      <c r="M78">
        <v>0</v>
      </c>
      <c r="O78">
        <v>0</v>
      </c>
    </row>
    <row r="79" spans="3:18" x14ac:dyDescent="0.3">
      <c r="C79" t="s">
        <v>364</v>
      </c>
      <c r="D79" t="s">
        <v>366</v>
      </c>
      <c r="E79">
        <v>2228250</v>
      </c>
      <c r="H79" t="s">
        <v>451</v>
      </c>
      <c r="K79">
        <v>0</v>
      </c>
      <c r="M79">
        <v>0</v>
      </c>
      <c r="O79">
        <v>0</v>
      </c>
    </row>
    <row r="80" spans="3:18" x14ac:dyDescent="0.3">
      <c r="C80" t="s">
        <v>364</v>
      </c>
      <c r="D80" t="s">
        <v>366</v>
      </c>
      <c r="E80">
        <v>2228251</v>
      </c>
      <c r="H80" t="s">
        <v>452</v>
      </c>
      <c r="K80">
        <v>0</v>
      </c>
      <c r="M80">
        <v>0</v>
      </c>
      <c r="O80">
        <v>0</v>
      </c>
    </row>
    <row r="81" spans="3:18" x14ac:dyDescent="0.3">
      <c r="C81" t="s">
        <v>364</v>
      </c>
      <c r="D81" t="s">
        <v>366</v>
      </c>
      <c r="E81">
        <v>2228252</v>
      </c>
      <c r="H81" t="s">
        <v>453</v>
      </c>
      <c r="K81">
        <v>0</v>
      </c>
      <c r="M81">
        <v>0</v>
      </c>
      <c r="O81">
        <v>0</v>
      </c>
    </row>
    <row r="82" spans="3:18" x14ac:dyDescent="0.3">
      <c r="C82" t="s">
        <v>364</v>
      </c>
      <c r="D82" t="s">
        <v>366</v>
      </c>
      <c r="E82">
        <v>2228253</v>
      </c>
      <c r="H82" t="s">
        <v>454</v>
      </c>
      <c r="K82">
        <v>0</v>
      </c>
      <c r="M82">
        <v>0</v>
      </c>
      <c r="O82">
        <v>0</v>
      </c>
    </row>
    <row r="83" spans="3:18" x14ac:dyDescent="0.3">
      <c r="K83">
        <v>0</v>
      </c>
      <c r="M83">
        <v>0</v>
      </c>
      <c r="O83">
        <v>0</v>
      </c>
      <c r="R83" t="s">
        <v>438</v>
      </c>
    </row>
    <row r="84" spans="3:18" x14ac:dyDescent="0.3">
      <c r="C84" t="s">
        <v>364</v>
      </c>
      <c r="D84" t="s">
        <v>366</v>
      </c>
      <c r="E84">
        <v>1110114</v>
      </c>
      <c r="H84" t="s">
        <v>455</v>
      </c>
      <c r="K84">
        <v>0</v>
      </c>
      <c r="M84">
        <v>0</v>
      </c>
      <c r="O84">
        <v>0</v>
      </c>
    </row>
    <row r="85" spans="3:18" x14ac:dyDescent="0.3">
      <c r="C85" t="s">
        <v>364</v>
      </c>
      <c r="D85" t="s">
        <v>366</v>
      </c>
      <c r="E85">
        <v>1130510</v>
      </c>
      <c r="H85" t="s">
        <v>456</v>
      </c>
      <c r="K85" s="37">
        <v>2260123245.21</v>
      </c>
      <c r="M85" s="37">
        <v>2177631960.71</v>
      </c>
      <c r="O85" s="37">
        <v>82491284.5</v>
      </c>
      <c r="Q85">
        <v>3.8</v>
      </c>
    </row>
    <row r="86" spans="3:18" x14ac:dyDescent="0.3">
      <c r="C86" t="s">
        <v>364</v>
      </c>
      <c r="D86" t="s">
        <v>366</v>
      </c>
      <c r="E86">
        <v>1130511</v>
      </c>
      <c r="H86" t="s">
        <v>457</v>
      </c>
      <c r="K86" s="37">
        <v>215487176.24000001</v>
      </c>
      <c r="M86" s="37">
        <v>240147258.96000001</v>
      </c>
      <c r="O86" s="37">
        <v>-24660082.719999999</v>
      </c>
      <c r="Q86">
        <v>-10.3</v>
      </c>
    </row>
    <row r="87" spans="3:18" x14ac:dyDescent="0.3">
      <c r="C87" t="s">
        <v>364</v>
      </c>
      <c r="D87" t="s">
        <v>366</v>
      </c>
      <c r="E87">
        <v>1130512</v>
      </c>
      <c r="H87" t="s">
        <v>458</v>
      </c>
      <c r="K87" s="37">
        <v>-322310108.87</v>
      </c>
      <c r="M87" s="37">
        <v>-312700474.17000002</v>
      </c>
      <c r="O87" s="37">
        <v>-9609634.6999999993</v>
      </c>
      <c r="Q87">
        <v>-3.1</v>
      </c>
    </row>
    <row r="88" spans="3:18" x14ac:dyDescent="0.3">
      <c r="C88" t="s">
        <v>364</v>
      </c>
      <c r="D88" t="s">
        <v>366</v>
      </c>
      <c r="E88">
        <v>1130513</v>
      </c>
      <c r="H88" t="s">
        <v>459</v>
      </c>
      <c r="K88" s="37">
        <v>6857549.9699999997</v>
      </c>
      <c r="M88" s="37">
        <v>7189547.3899999997</v>
      </c>
      <c r="O88" s="37">
        <v>-331997.42</v>
      </c>
      <c r="Q88">
        <v>-4.5999999999999996</v>
      </c>
    </row>
    <row r="89" spans="3:18" x14ac:dyDescent="0.3">
      <c r="C89" t="s">
        <v>364</v>
      </c>
      <c r="D89" t="s">
        <v>366</v>
      </c>
      <c r="E89">
        <v>1130610</v>
      </c>
      <c r="H89" t="s">
        <v>460</v>
      </c>
      <c r="K89" s="37">
        <v>6458699.7999999998</v>
      </c>
      <c r="M89" s="37">
        <v>6305742.7800000003</v>
      </c>
      <c r="O89" s="37">
        <v>152957.01999999999</v>
      </c>
      <c r="Q89">
        <v>2.4</v>
      </c>
    </row>
    <row r="90" spans="3:18" x14ac:dyDescent="0.3">
      <c r="C90" t="s">
        <v>364</v>
      </c>
      <c r="D90" t="s">
        <v>366</v>
      </c>
      <c r="E90">
        <v>1130611</v>
      </c>
      <c r="H90" t="s">
        <v>461</v>
      </c>
      <c r="K90" s="37">
        <v>760835.36</v>
      </c>
      <c r="M90" s="37">
        <v>910523.39</v>
      </c>
      <c r="O90" s="37">
        <v>-149688.03</v>
      </c>
      <c r="Q90">
        <v>-16.399999999999999</v>
      </c>
    </row>
    <row r="91" spans="3:18" x14ac:dyDescent="0.3">
      <c r="C91" t="s">
        <v>364</v>
      </c>
      <c r="D91" t="s">
        <v>366</v>
      </c>
      <c r="E91">
        <v>1130612</v>
      </c>
      <c r="H91" t="s">
        <v>462</v>
      </c>
      <c r="K91" s="37">
        <v>56025915.770000003</v>
      </c>
      <c r="M91" s="37">
        <v>56025915.770000003</v>
      </c>
      <c r="O91">
        <v>0</v>
      </c>
    </row>
    <row r="92" spans="3:18" x14ac:dyDescent="0.3">
      <c r="C92" t="s">
        <v>364</v>
      </c>
      <c r="D92" t="s">
        <v>366</v>
      </c>
      <c r="E92">
        <v>2230002</v>
      </c>
      <c r="H92" t="s">
        <v>463</v>
      </c>
      <c r="K92" s="37">
        <v>197460052.12</v>
      </c>
      <c r="M92" s="37">
        <v>186449493.99000001</v>
      </c>
      <c r="O92" s="37">
        <v>11010558.130000001</v>
      </c>
      <c r="Q92">
        <v>5.9</v>
      </c>
    </row>
    <row r="93" spans="3:18" x14ac:dyDescent="0.3">
      <c r="C93" t="s">
        <v>364</v>
      </c>
      <c r="D93" t="s">
        <v>366</v>
      </c>
      <c r="E93">
        <v>2230003</v>
      </c>
      <c r="H93" t="s">
        <v>464</v>
      </c>
      <c r="K93" s="37">
        <v>-67225375.189999998</v>
      </c>
      <c r="M93" s="37">
        <v>-70195151.790000007</v>
      </c>
      <c r="O93" s="37">
        <v>2969776.6</v>
      </c>
      <c r="Q93">
        <v>4.2</v>
      </c>
    </row>
    <row r="94" spans="3:18" x14ac:dyDescent="0.3">
      <c r="C94" t="s">
        <v>364</v>
      </c>
      <c r="D94" t="s">
        <v>366</v>
      </c>
      <c r="E94">
        <v>2230004</v>
      </c>
      <c r="H94" t="s">
        <v>465</v>
      </c>
      <c r="K94">
        <v>0</v>
      </c>
      <c r="M94">
        <v>0</v>
      </c>
      <c r="O94">
        <v>0</v>
      </c>
    </row>
    <row r="95" spans="3:18" x14ac:dyDescent="0.3">
      <c r="C95" t="s">
        <v>364</v>
      </c>
      <c r="D95" t="s">
        <v>366</v>
      </c>
      <c r="E95">
        <v>2230005</v>
      </c>
      <c r="H95" t="s">
        <v>466</v>
      </c>
      <c r="K95" s="37">
        <v>-1271739.57</v>
      </c>
      <c r="M95" s="37">
        <v>-1300540.97</v>
      </c>
      <c r="O95" s="37">
        <v>28801.4</v>
      </c>
      <c r="Q95">
        <v>2.2000000000000002</v>
      </c>
    </row>
    <row r="96" spans="3:18" x14ac:dyDescent="0.3">
      <c r="C96" t="s">
        <v>364</v>
      </c>
      <c r="D96" t="s">
        <v>366</v>
      </c>
      <c r="E96">
        <v>2293102</v>
      </c>
      <c r="H96" t="s">
        <v>467</v>
      </c>
      <c r="K96" s="37">
        <v>14630471.710000001</v>
      </c>
      <c r="M96" s="37">
        <v>14630471.710000001</v>
      </c>
      <c r="O96">
        <v>0</v>
      </c>
    </row>
    <row r="97" spans="3:18" x14ac:dyDescent="0.3">
      <c r="C97" t="s">
        <v>364</v>
      </c>
      <c r="D97" t="s">
        <v>366</v>
      </c>
      <c r="E97">
        <v>2293103</v>
      </c>
      <c r="H97" t="s">
        <v>468</v>
      </c>
      <c r="K97" s="37">
        <v>-36569359.170000002</v>
      </c>
      <c r="M97" s="37">
        <v>-37703076.890000001</v>
      </c>
      <c r="O97" s="37">
        <v>1133717.72</v>
      </c>
      <c r="Q97">
        <v>3</v>
      </c>
    </row>
    <row r="98" spans="3:18" x14ac:dyDescent="0.3">
      <c r="K98" s="37">
        <v>2330427363.3800001</v>
      </c>
      <c r="M98" s="37">
        <v>2267391670.8800001</v>
      </c>
      <c r="O98" s="37">
        <v>63035692.5</v>
      </c>
      <c r="Q98">
        <v>2.8</v>
      </c>
      <c r="R98" t="s">
        <v>438</v>
      </c>
    </row>
    <row r="99" spans="3:18" x14ac:dyDescent="0.3">
      <c r="C99" t="s">
        <v>364</v>
      </c>
      <c r="D99" t="s">
        <v>366</v>
      </c>
      <c r="E99">
        <v>131660</v>
      </c>
      <c r="H99" t="s">
        <v>469</v>
      </c>
      <c r="K99">
        <v>0</v>
      </c>
      <c r="M99">
        <v>0</v>
      </c>
      <c r="O99">
        <v>0</v>
      </c>
    </row>
    <row r="100" spans="3:18" x14ac:dyDescent="0.3">
      <c r="C100" t="s">
        <v>364</v>
      </c>
      <c r="D100" t="s">
        <v>366</v>
      </c>
      <c r="E100">
        <v>131661</v>
      </c>
      <c r="H100" t="s">
        <v>470</v>
      </c>
      <c r="K100">
        <v>0</v>
      </c>
      <c r="M100">
        <v>0</v>
      </c>
      <c r="O100">
        <v>0</v>
      </c>
    </row>
    <row r="101" spans="3:18" x14ac:dyDescent="0.3">
      <c r="C101" t="s">
        <v>364</v>
      </c>
      <c r="D101" t="s">
        <v>366</v>
      </c>
      <c r="E101">
        <v>131662</v>
      </c>
      <c r="H101" t="s">
        <v>471</v>
      </c>
      <c r="K101">
        <v>0</v>
      </c>
      <c r="M101">
        <v>0</v>
      </c>
      <c r="O101">
        <v>0</v>
      </c>
    </row>
    <row r="102" spans="3:18" x14ac:dyDescent="0.3">
      <c r="C102" t="s">
        <v>364</v>
      </c>
      <c r="D102" t="s">
        <v>366</v>
      </c>
      <c r="E102">
        <v>131663</v>
      </c>
      <c r="H102" t="s">
        <v>472</v>
      </c>
      <c r="K102">
        <v>0</v>
      </c>
      <c r="M102">
        <v>0</v>
      </c>
      <c r="O102">
        <v>0</v>
      </c>
    </row>
    <row r="103" spans="3:18" x14ac:dyDescent="0.3">
      <c r="C103" t="s">
        <v>364</v>
      </c>
      <c r="D103" t="s">
        <v>366</v>
      </c>
      <c r="E103">
        <v>131664</v>
      </c>
      <c r="H103" t="s">
        <v>473</v>
      </c>
      <c r="K103">
        <v>0</v>
      </c>
      <c r="M103">
        <v>0</v>
      </c>
      <c r="O103">
        <v>0</v>
      </c>
    </row>
    <row r="104" spans="3:18" x14ac:dyDescent="0.3">
      <c r="E104" t="s">
        <v>474</v>
      </c>
      <c r="K104">
        <v>0</v>
      </c>
      <c r="M104">
        <v>0</v>
      </c>
      <c r="O104">
        <v>0</v>
      </c>
      <c r="R104" t="s">
        <v>438</v>
      </c>
    </row>
    <row r="105" spans="3:18" x14ac:dyDescent="0.3">
      <c r="C105" t="s">
        <v>364</v>
      </c>
      <c r="D105" t="s">
        <v>366</v>
      </c>
      <c r="E105">
        <v>131650</v>
      </c>
      <c r="H105" t="s">
        <v>475</v>
      </c>
      <c r="K105">
        <v>0</v>
      </c>
      <c r="M105">
        <v>0</v>
      </c>
      <c r="O105">
        <v>0</v>
      </c>
    </row>
    <row r="106" spans="3:18" x14ac:dyDescent="0.3">
      <c r="C106" t="s">
        <v>364</v>
      </c>
      <c r="D106" t="s">
        <v>366</v>
      </c>
      <c r="E106">
        <v>131651</v>
      </c>
      <c r="H106" t="s">
        <v>476</v>
      </c>
      <c r="K106">
        <v>0</v>
      </c>
      <c r="M106">
        <v>0</v>
      </c>
      <c r="O106">
        <v>0</v>
      </c>
    </row>
    <row r="107" spans="3:18" x14ac:dyDescent="0.3">
      <c r="C107" t="s">
        <v>364</v>
      </c>
      <c r="D107" t="s">
        <v>366</v>
      </c>
      <c r="E107">
        <v>131652</v>
      </c>
      <c r="H107" t="s">
        <v>477</v>
      </c>
      <c r="K107">
        <v>0</v>
      </c>
      <c r="M107">
        <v>0</v>
      </c>
      <c r="O107">
        <v>0</v>
      </c>
    </row>
    <row r="108" spans="3:18" x14ac:dyDescent="0.3">
      <c r="C108" t="s">
        <v>364</v>
      </c>
      <c r="D108" t="s">
        <v>366</v>
      </c>
      <c r="E108">
        <v>131653</v>
      </c>
      <c r="H108" t="s">
        <v>478</v>
      </c>
      <c r="K108">
        <v>0</v>
      </c>
      <c r="M108">
        <v>0</v>
      </c>
      <c r="O108">
        <v>0</v>
      </c>
    </row>
    <row r="109" spans="3:18" x14ac:dyDescent="0.3">
      <c r="C109" t="s">
        <v>364</v>
      </c>
      <c r="D109" t="s">
        <v>366</v>
      </c>
      <c r="E109">
        <v>131654</v>
      </c>
      <c r="H109" t="s">
        <v>479</v>
      </c>
      <c r="K109">
        <v>0</v>
      </c>
      <c r="M109">
        <v>0</v>
      </c>
      <c r="O109">
        <v>0</v>
      </c>
    </row>
    <row r="110" spans="3:18" x14ac:dyDescent="0.3">
      <c r="E110" t="s">
        <v>480</v>
      </c>
      <c r="K110">
        <v>0</v>
      </c>
      <c r="M110">
        <v>0</v>
      </c>
      <c r="O110">
        <v>0</v>
      </c>
      <c r="R110" t="s">
        <v>438</v>
      </c>
    </row>
    <row r="111" spans="3:18" x14ac:dyDescent="0.3">
      <c r="C111" t="s">
        <v>364</v>
      </c>
      <c r="D111" t="s">
        <v>366</v>
      </c>
      <c r="E111">
        <v>131640</v>
      </c>
      <c r="H111" t="s">
        <v>475</v>
      </c>
      <c r="K111">
        <v>0</v>
      </c>
      <c r="M111">
        <v>0</v>
      </c>
      <c r="O111">
        <v>0</v>
      </c>
    </row>
    <row r="112" spans="3:18" x14ac:dyDescent="0.3">
      <c r="C112" t="s">
        <v>364</v>
      </c>
      <c r="D112" t="s">
        <v>366</v>
      </c>
      <c r="E112">
        <v>131641</v>
      </c>
      <c r="H112" t="s">
        <v>481</v>
      </c>
      <c r="K112">
        <v>0</v>
      </c>
      <c r="M112">
        <v>0</v>
      </c>
      <c r="O112">
        <v>0</v>
      </c>
    </row>
    <row r="113" spans="3:18" x14ac:dyDescent="0.3">
      <c r="C113" t="s">
        <v>364</v>
      </c>
      <c r="D113" t="s">
        <v>366</v>
      </c>
      <c r="E113">
        <v>131642</v>
      </c>
      <c r="H113" t="s">
        <v>482</v>
      </c>
      <c r="K113">
        <v>0</v>
      </c>
      <c r="M113">
        <v>0</v>
      </c>
      <c r="O113">
        <v>0</v>
      </c>
    </row>
    <row r="114" spans="3:18" x14ac:dyDescent="0.3">
      <c r="C114" t="s">
        <v>364</v>
      </c>
      <c r="D114" t="s">
        <v>366</v>
      </c>
      <c r="E114">
        <v>131643</v>
      </c>
      <c r="H114" t="s">
        <v>483</v>
      </c>
      <c r="K114">
        <v>0</v>
      </c>
      <c r="M114">
        <v>0</v>
      </c>
      <c r="O114">
        <v>0</v>
      </c>
    </row>
    <row r="115" spans="3:18" x14ac:dyDescent="0.3">
      <c r="C115" t="s">
        <v>364</v>
      </c>
      <c r="D115" t="s">
        <v>366</v>
      </c>
      <c r="E115">
        <v>131644</v>
      </c>
      <c r="H115" t="s">
        <v>484</v>
      </c>
      <c r="K115">
        <v>0</v>
      </c>
      <c r="M115">
        <v>0</v>
      </c>
      <c r="O115">
        <v>0</v>
      </c>
    </row>
    <row r="116" spans="3:18" x14ac:dyDescent="0.3">
      <c r="E116" t="s">
        <v>485</v>
      </c>
      <c r="K116">
        <v>0</v>
      </c>
      <c r="M116">
        <v>0</v>
      </c>
      <c r="O116">
        <v>0</v>
      </c>
      <c r="R116" t="s">
        <v>438</v>
      </c>
    </row>
    <row r="117" spans="3:18" x14ac:dyDescent="0.3">
      <c r="C117" t="s">
        <v>364</v>
      </c>
      <c r="D117" t="s">
        <v>366</v>
      </c>
      <c r="E117">
        <v>131400</v>
      </c>
      <c r="H117" t="s">
        <v>486</v>
      </c>
      <c r="K117">
        <v>0</v>
      </c>
      <c r="M117">
        <v>0</v>
      </c>
      <c r="O117">
        <v>0</v>
      </c>
    </row>
    <row r="118" spans="3:18" x14ac:dyDescent="0.3">
      <c r="C118" t="s">
        <v>364</v>
      </c>
      <c r="D118" t="s">
        <v>366</v>
      </c>
      <c r="E118">
        <v>131401</v>
      </c>
      <c r="H118" t="s">
        <v>487</v>
      </c>
      <c r="K118">
        <v>0</v>
      </c>
      <c r="M118">
        <v>0</v>
      </c>
      <c r="O118">
        <v>0</v>
      </c>
    </row>
    <row r="119" spans="3:18" x14ac:dyDescent="0.3">
      <c r="C119" t="s">
        <v>364</v>
      </c>
      <c r="D119" t="s">
        <v>366</v>
      </c>
      <c r="E119">
        <v>131402</v>
      </c>
      <c r="H119" t="s">
        <v>488</v>
      </c>
      <c r="K119">
        <v>0</v>
      </c>
      <c r="M119">
        <v>0</v>
      </c>
      <c r="O119">
        <v>0</v>
      </c>
    </row>
    <row r="120" spans="3:18" x14ac:dyDescent="0.3">
      <c r="C120" t="s">
        <v>364</v>
      </c>
      <c r="D120" t="s">
        <v>366</v>
      </c>
      <c r="E120">
        <v>131404</v>
      </c>
      <c r="H120" t="s">
        <v>489</v>
      </c>
      <c r="K120">
        <v>0</v>
      </c>
      <c r="M120">
        <v>0</v>
      </c>
      <c r="O120">
        <v>0</v>
      </c>
    </row>
    <row r="121" spans="3:18" x14ac:dyDescent="0.3">
      <c r="C121" t="s">
        <v>364</v>
      </c>
      <c r="D121" t="s">
        <v>366</v>
      </c>
      <c r="E121">
        <v>131410</v>
      </c>
      <c r="H121" t="s">
        <v>486</v>
      </c>
      <c r="K121">
        <v>0</v>
      </c>
      <c r="M121">
        <v>0</v>
      </c>
      <c r="O121">
        <v>0</v>
      </c>
    </row>
    <row r="122" spans="3:18" x14ac:dyDescent="0.3">
      <c r="C122" t="s">
        <v>364</v>
      </c>
      <c r="D122" t="s">
        <v>366</v>
      </c>
      <c r="E122">
        <v>131411</v>
      </c>
      <c r="H122" t="s">
        <v>487</v>
      </c>
      <c r="K122">
        <v>0</v>
      </c>
      <c r="M122">
        <v>0</v>
      </c>
      <c r="O122">
        <v>0</v>
      </c>
    </row>
    <row r="123" spans="3:18" x14ac:dyDescent="0.3">
      <c r="C123" t="s">
        <v>364</v>
      </c>
      <c r="D123" t="s">
        <v>366</v>
      </c>
      <c r="E123">
        <v>131412</v>
      </c>
      <c r="H123" t="s">
        <v>488</v>
      </c>
      <c r="K123">
        <v>0</v>
      </c>
      <c r="M123">
        <v>0</v>
      </c>
      <c r="O123">
        <v>0</v>
      </c>
    </row>
    <row r="124" spans="3:18" x14ac:dyDescent="0.3">
      <c r="C124" t="s">
        <v>364</v>
      </c>
      <c r="D124" t="s">
        <v>366</v>
      </c>
      <c r="E124">
        <v>131413</v>
      </c>
      <c r="H124" t="s">
        <v>490</v>
      </c>
      <c r="K124">
        <v>0</v>
      </c>
      <c r="M124">
        <v>0</v>
      </c>
      <c r="O124">
        <v>0</v>
      </c>
    </row>
    <row r="125" spans="3:18" x14ac:dyDescent="0.3">
      <c r="C125" t="s">
        <v>364</v>
      </c>
      <c r="D125" t="s">
        <v>366</v>
      </c>
      <c r="E125">
        <v>131414</v>
      </c>
      <c r="H125" t="s">
        <v>489</v>
      </c>
      <c r="K125">
        <v>0</v>
      </c>
      <c r="M125">
        <v>0</v>
      </c>
      <c r="O125">
        <v>0</v>
      </c>
    </row>
    <row r="126" spans="3:18" x14ac:dyDescent="0.3">
      <c r="C126" t="s">
        <v>364</v>
      </c>
      <c r="D126" t="s">
        <v>366</v>
      </c>
      <c r="E126">
        <v>131600</v>
      </c>
      <c r="H126" t="s">
        <v>475</v>
      </c>
      <c r="K126">
        <v>0</v>
      </c>
      <c r="M126">
        <v>0</v>
      </c>
      <c r="O126">
        <v>0</v>
      </c>
    </row>
    <row r="127" spans="3:18" x14ac:dyDescent="0.3">
      <c r="C127" t="s">
        <v>364</v>
      </c>
      <c r="D127" t="s">
        <v>366</v>
      </c>
      <c r="E127">
        <v>131601</v>
      </c>
      <c r="H127" t="s">
        <v>491</v>
      </c>
      <c r="K127">
        <v>0</v>
      </c>
      <c r="M127">
        <v>0</v>
      </c>
      <c r="O127">
        <v>0</v>
      </c>
    </row>
    <row r="128" spans="3:18" x14ac:dyDescent="0.3">
      <c r="C128" t="s">
        <v>364</v>
      </c>
      <c r="D128" t="s">
        <v>366</v>
      </c>
      <c r="E128">
        <v>131602</v>
      </c>
      <c r="H128" t="s">
        <v>492</v>
      </c>
      <c r="K128">
        <v>0</v>
      </c>
      <c r="M128">
        <v>0</v>
      </c>
      <c r="O128">
        <v>0</v>
      </c>
    </row>
    <row r="129" spans="3:18" x14ac:dyDescent="0.3">
      <c r="C129" t="s">
        <v>364</v>
      </c>
      <c r="D129" t="s">
        <v>366</v>
      </c>
      <c r="E129">
        <v>131603</v>
      </c>
      <c r="H129" t="s">
        <v>493</v>
      </c>
      <c r="K129">
        <v>0</v>
      </c>
      <c r="M129">
        <v>0</v>
      </c>
      <c r="O129">
        <v>0</v>
      </c>
    </row>
    <row r="130" spans="3:18" x14ac:dyDescent="0.3">
      <c r="C130" t="s">
        <v>364</v>
      </c>
      <c r="D130" t="s">
        <v>366</v>
      </c>
      <c r="E130">
        <v>131604</v>
      </c>
      <c r="H130" t="s">
        <v>494</v>
      </c>
      <c r="K130">
        <v>0</v>
      </c>
      <c r="M130">
        <v>0</v>
      </c>
      <c r="O130">
        <v>0</v>
      </c>
    </row>
    <row r="131" spans="3:18" x14ac:dyDescent="0.3">
      <c r="C131" t="s">
        <v>364</v>
      </c>
      <c r="D131" t="s">
        <v>366</v>
      </c>
      <c r="E131">
        <v>131610</v>
      </c>
      <c r="H131" t="s">
        <v>475</v>
      </c>
      <c r="K131">
        <v>0</v>
      </c>
      <c r="M131">
        <v>0</v>
      </c>
      <c r="O131">
        <v>0</v>
      </c>
    </row>
    <row r="132" spans="3:18" x14ac:dyDescent="0.3">
      <c r="C132" t="s">
        <v>364</v>
      </c>
      <c r="D132" t="s">
        <v>366</v>
      </c>
      <c r="E132">
        <v>131611</v>
      </c>
      <c r="H132" t="s">
        <v>475</v>
      </c>
      <c r="K132">
        <v>0</v>
      </c>
      <c r="M132">
        <v>0</v>
      </c>
      <c r="O132">
        <v>0</v>
      </c>
    </row>
    <row r="133" spans="3:18" x14ac:dyDescent="0.3">
      <c r="C133" t="s">
        <v>364</v>
      </c>
      <c r="D133" t="s">
        <v>366</v>
      </c>
      <c r="E133">
        <v>131612</v>
      </c>
      <c r="H133" t="s">
        <v>495</v>
      </c>
      <c r="K133">
        <v>0</v>
      </c>
      <c r="M133">
        <v>0</v>
      </c>
      <c r="O133">
        <v>0</v>
      </c>
    </row>
    <row r="134" spans="3:18" x14ac:dyDescent="0.3">
      <c r="C134" t="s">
        <v>364</v>
      </c>
      <c r="D134" t="s">
        <v>366</v>
      </c>
      <c r="E134">
        <v>131613</v>
      </c>
      <c r="H134" t="s">
        <v>496</v>
      </c>
      <c r="K134">
        <v>0</v>
      </c>
      <c r="M134">
        <v>0</v>
      </c>
      <c r="O134">
        <v>0</v>
      </c>
    </row>
    <row r="135" spans="3:18" x14ac:dyDescent="0.3">
      <c r="C135" t="s">
        <v>364</v>
      </c>
      <c r="D135" t="s">
        <v>366</v>
      </c>
      <c r="E135">
        <v>131614</v>
      </c>
      <c r="H135" t="s">
        <v>497</v>
      </c>
      <c r="K135">
        <v>0</v>
      </c>
      <c r="M135">
        <v>0</v>
      </c>
      <c r="O135">
        <v>0</v>
      </c>
    </row>
    <row r="136" spans="3:18" x14ac:dyDescent="0.3">
      <c r="C136" t="s">
        <v>364</v>
      </c>
      <c r="D136" t="s">
        <v>366</v>
      </c>
      <c r="E136">
        <v>131615</v>
      </c>
      <c r="H136" t="s">
        <v>498</v>
      </c>
      <c r="K136">
        <v>0</v>
      </c>
      <c r="M136">
        <v>0</v>
      </c>
      <c r="O136">
        <v>0</v>
      </c>
    </row>
    <row r="137" spans="3:18" x14ac:dyDescent="0.3">
      <c r="E137" t="s">
        <v>499</v>
      </c>
      <c r="K137">
        <v>0</v>
      </c>
      <c r="M137">
        <v>0</v>
      </c>
      <c r="O137">
        <v>0</v>
      </c>
      <c r="R137" t="s">
        <v>438</v>
      </c>
    </row>
    <row r="138" spans="3:18" x14ac:dyDescent="0.3">
      <c r="C138" t="s">
        <v>364</v>
      </c>
      <c r="D138" t="s">
        <v>366</v>
      </c>
      <c r="E138">
        <v>131620</v>
      </c>
      <c r="H138" t="s">
        <v>475</v>
      </c>
      <c r="K138">
        <v>0</v>
      </c>
      <c r="M138">
        <v>0</v>
      </c>
      <c r="O138">
        <v>0</v>
      </c>
    </row>
    <row r="139" spans="3:18" x14ac:dyDescent="0.3">
      <c r="C139" t="s">
        <v>364</v>
      </c>
      <c r="D139" t="s">
        <v>366</v>
      </c>
      <c r="E139">
        <v>131630</v>
      </c>
      <c r="H139" t="s">
        <v>475</v>
      </c>
      <c r="K139">
        <v>0</v>
      </c>
      <c r="M139">
        <v>0</v>
      </c>
      <c r="O139">
        <v>0</v>
      </c>
    </row>
    <row r="140" spans="3:18" x14ac:dyDescent="0.3">
      <c r="C140" t="s">
        <v>364</v>
      </c>
      <c r="D140" t="s">
        <v>366</v>
      </c>
      <c r="E140">
        <v>131631</v>
      </c>
      <c r="H140" t="s">
        <v>500</v>
      </c>
      <c r="K140">
        <v>0</v>
      </c>
      <c r="M140">
        <v>0</v>
      </c>
      <c r="O140">
        <v>0</v>
      </c>
    </row>
    <row r="141" spans="3:18" x14ac:dyDescent="0.3">
      <c r="C141" t="s">
        <v>364</v>
      </c>
      <c r="D141" t="s">
        <v>366</v>
      </c>
      <c r="E141">
        <v>131632</v>
      </c>
      <c r="H141" t="s">
        <v>501</v>
      </c>
      <c r="K141">
        <v>0</v>
      </c>
      <c r="M141">
        <v>0</v>
      </c>
      <c r="O141">
        <v>0</v>
      </c>
    </row>
    <row r="142" spans="3:18" x14ac:dyDescent="0.3">
      <c r="C142" t="s">
        <v>364</v>
      </c>
      <c r="D142" t="s">
        <v>366</v>
      </c>
      <c r="E142">
        <v>131633</v>
      </c>
      <c r="H142" t="s">
        <v>502</v>
      </c>
      <c r="K142">
        <v>0</v>
      </c>
      <c r="M142">
        <v>0</v>
      </c>
      <c r="O142">
        <v>0</v>
      </c>
    </row>
    <row r="143" spans="3:18" x14ac:dyDescent="0.3">
      <c r="C143" t="s">
        <v>364</v>
      </c>
      <c r="D143" t="s">
        <v>366</v>
      </c>
      <c r="E143">
        <v>131634</v>
      </c>
      <c r="H143" t="s">
        <v>503</v>
      </c>
      <c r="K143">
        <v>0</v>
      </c>
      <c r="M143">
        <v>0</v>
      </c>
      <c r="O143">
        <v>0</v>
      </c>
    </row>
    <row r="144" spans="3:18" x14ac:dyDescent="0.3">
      <c r="E144" t="s">
        <v>504</v>
      </c>
      <c r="K144">
        <v>0</v>
      </c>
      <c r="M144">
        <v>0</v>
      </c>
      <c r="O144">
        <v>0</v>
      </c>
      <c r="R144" t="s">
        <v>438</v>
      </c>
    </row>
    <row r="145" spans="3:15" x14ac:dyDescent="0.3">
      <c r="C145" t="s">
        <v>364</v>
      </c>
      <c r="D145" t="s">
        <v>366</v>
      </c>
      <c r="E145">
        <v>130100</v>
      </c>
      <c r="H145" t="s">
        <v>505</v>
      </c>
      <c r="K145">
        <v>0</v>
      </c>
      <c r="M145">
        <v>0</v>
      </c>
      <c r="O145">
        <v>0</v>
      </c>
    </row>
    <row r="146" spans="3:15" x14ac:dyDescent="0.3">
      <c r="C146" t="s">
        <v>364</v>
      </c>
      <c r="D146" t="s">
        <v>366</v>
      </c>
      <c r="E146">
        <v>130101</v>
      </c>
      <c r="H146" t="s">
        <v>506</v>
      </c>
      <c r="K146">
        <v>0</v>
      </c>
      <c r="M146">
        <v>0</v>
      </c>
      <c r="O146">
        <v>0</v>
      </c>
    </row>
    <row r="147" spans="3:15" x14ac:dyDescent="0.3">
      <c r="C147" t="s">
        <v>364</v>
      </c>
      <c r="D147" t="s">
        <v>366</v>
      </c>
      <c r="E147">
        <v>130102</v>
      </c>
      <c r="H147" t="s">
        <v>507</v>
      </c>
      <c r="K147">
        <v>0</v>
      </c>
      <c r="M147">
        <v>0</v>
      </c>
      <c r="O147">
        <v>0</v>
      </c>
    </row>
    <row r="148" spans="3:15" x14ac:dyDescent="0.3">
      <c r="C148" t="s">
        <v>364</v>
      </c>
      <c r="D148" t="s">
        <v>366</v>
      </c>
      <c r="E148">
        <v>130103</v>
      </c>
      <c r="H148" t="s">
        <v>508</v>
      </c>
      <c r="K148">
        <v>0</v>
      </c>
      <c r="M148">
        <v>0</v>
      </c>
      <c r="O148">
        <v>0</v>
      </c>
    </row>
    <row r="149" spans="3:15" x14ac:dyDescent="0.3">
      <c r="C149" t="s">
        <v>364</v>
      </c>
      <c r="D149" t="s">
        <v>366</v>
      </c>
      <c r="E149">
        <v>130104</v>
      </c>
      <c r="H149" t="s">
        <v>509</v>
      </c>
      <c r="K149">
        <v>0</v>
      </c>
      <c r="M149">
        <v>0</v>
      </c>
      <c r="O149">
        <v>0</v>
      </c>
    </row>
    <row r="150" spans="3:15" x14ac:dyDescent="0.3">
      <c r="C150" t="s">
        <v>364</v>
      </c>
      <c r="D150" t="s">
        <v>366</v>
      </c>
      <c r="E150">
        <v>130110</v>
      </c>
      <c r="H150" t="s">
        <v>510</v>
      </c>
      <c r="K150">
        <v>0</v>
      </c>
      <c r="M150">
        <v>0</v>
      </c>
      <c r="O150">
        <v>0</v>
      </c>
    </row>
    <row r="151" spans="3:15" x14ac:dyDescent="0.3">
      <c r="C151" t="s">
        <v>364</v>
      </c>
      <c r="D151" t="s">
        <v>366</v>
      </c>
      <c r="E151">
        <v>130111</v>
      </c>
      <c r="H151" t="s">
        <v>511</v>
      </c>
      <c r="K151">
        <v>0</v>
      </c>
      <c r="M151">
        <v>0</v>
      </c>
      <c r="O151">
        <v>0</v>
      </c>
    </row>
    <row r="152" spans="3:15" x14ac:dyDescent="0.3">
      <c r="C152" t="s">
        <v>364</v>
      </c>
      <c r="D152" t="s">
        <v>366</v>
      </c>
      <c r="E152">
        <v>130112</v>
      </c>
      <c r="H152" t="s">
        <v>512</v>
      </c>
      <c r="K152">
        <v>0</v>
      </c>
      <c r="M152">
        <v>0</v>
      </c>
      <c r="O152">
        <v>0</v>
      </c>
    </row>
    <row r="153" spans="3:15" x14ac:dyDescent="0.3">
      <c r="C153" t="s">
        <v>364</v>
      </c>
      <c r="D153" t="s">
        <v>366</v>
      </c>
      <c r="E153">
        <v>130113</v>
      </c>
      <c r="H153" t="s">
        <v>513</v>
      </c>
      <c r="K153">
        <v>0</v>
      </c>
      <c r="M153">
        <v>0</v>
      </c>
      <c r="O153">
        <v>0</v>
      </c>
    </row>
    <row r="154" spans="3:15" x14ac:dyDescent="0.3">
      <c r="C154" t="s">
        <v>364</v>
      </c>
      <c r="D154" t="s">
        <v>366</v>
      </c>
      <c r="E154">
        <v>130120</v>
      </c>
      <c r="H154" t="s">
        <v>514</v>
      </c>
      <c r="K154">
        <v>0</v>
      </c>
      <c r="M154">
        <v>0</v>
      </c>
      <c r="O154">
        <v>0</v>
      </c>
    </row>
    <row r="155" spans="3:15" x14ac:dyDescent="0.3">
      <c r="C155" t="s">
        <v>364</v>
      </c>
      <c r="D155" t="s">
        <v>366</v>
      </c>
      <c r="E155">
        <v>130121</v>
      </c>
      <c r="H155" t="s">
        <v>515</v>
      </c>
      <c r="K155">
        <v>0</v>
      </c>
      <c r="M155">
        <v>0</v>
      </c>
      <c r="O155">
        <v>0</v>
      </c>
    </row>
    <row r="156" spans="3:15" x14ac:dyDescent="0.3">
      <c r="C156" t="s">
        <v>364</v>
      </c>
      <c r="D156" t="s">
        <v>366</v>
      </c>
      <c r="E156">
        <v>130122</v>
      </c>
      <c r="H156" t="s">
        <v>516</v>
      </c>
      <c r="K156">
        <v>0</v>
      </c>
      <c r="M156">
        <v>0</v>
      </c>
      <c r="O156">
        <v>0</v>
      </c>
    </row>
    <row r="157" spans="3:15" x14ac:dyDescent="0.3">
      <c r="C157" t="s">
        <v>364</v>
      </c>
      <c r="D157" t="s">
        <v>366</v>
      </c>
      <c r="E157">
        <v>130123</v>
      </c>
      <c r="H157" t="s">
        <v>517</v>
      </c>
      <c r="K157">
        <v>0</v>
      </c>
      <c r="M157">
        <v>0</v>
      </c>
      <c r="O157">
        <v>0</v>
      </c>
    </row>
    <row r="158" spans="3:15" x14ac:dyDescent="0.3">
      <c r="C158" t="s">
        <v>364</v>
      </c>
      <c r="D158" t="s">
        <v>366</v>
      </c>
      <c r="E158">
        <v>130200</v>
      </c>
      <c r="H158" t="s">
        <v>518</v>
      </c>
      <c r="K158">
        <v>0</v>
      </c>
      <c r="M158">
        <v>0</v>
      </c>
      <c r="O158">
        <v>0</v>
      </c>
    </row>
    <row r="159" spans="3:15" x14ac:dyDescent="0.3">
      <c r="C159" t="s">
        <v>364</v>
      </c>
      <c r="D159" t="s">
        <v>366</v>
      </c>
      <c r="E159">
        <v>130201</v>
      </c>
      <c r="H159" t="s">
        <v>519</v>
      </c>
      <c r="K159">
        <v>0</v>
      </c>
      <c r="M159">
        <v>0</v>
      </c>
      <c r="O159">
        <v>0</v>
      </c>
    </row>
    <row r="160" spans="3:15" x14ac:dyDescent="0.3">
      <c r="C160" t="s">
        <v>364</v>
      </c>
      <c r="D160" t="s">
        <v>366</v>
      </c>
      <c r="E160">
        <v>130202</v>
      </c>
      <c r="H160" t="s">
        <v>520</v>
      </c>
      <c r="K160">
        <v>0</v>
      </c>
      <c r="M160">
        <v>0</v>
      </c>
      <c r="O160">
        <v>0</v>
      </c>
    </row>
    <row r="161" spans="3:15" x14ac:dyDescent="0.3">
      <c r="C161" t="s">
        <v>364</v>
      </c>
      <c r="D161" t="s">
        <v>366</v>
      </c>
      <c r="E161">
        <v>130203</v>
      </c>
      <c r="H161" t="s">
        <v>521</v>
      </c>
      <c r="K161">
        <v>0</v>
      </c>
      <c r="M161">
        <v>0</v>
      </c>
      <c r="O161">
        <v>0</v>
      </c>
    </row>
    <row r="162" spans="3:15" x14ac:dyDescent="0.3">
      <c r="C162" t="s">
        <v>364</v>
      </c>
      <c r="D162" t="s">
        <v>366</v>
      </c>
      <c r="E162">
        <v>130204</v>
      </c>
      <c r="H162" t="s">
        <v>522</v>
      </c>
      <c r="K162">
        <v>0</v>
      </c>
      <c r="M162">
        <v>0</v>
      </c>
      <c r="O162">
        <v>0</v>
      </c>
    </row>
    <row r="163" spans="3:15" x14ac:dyDescent="0.3">
      <c r="C163" t="s">
        <v>364</v>
      </c>
      <c r="D163" t="s">
        <v>366</v>
      </c>
      <c r="E163">
        <v>130210</v>
      </c>
      <c r="H163" t="s">
        <v>523</v>
      </c>
      <c r="K163">
        <v>0</v>
      </c>
      <c r="M163">
        <v>0</v>
      </c>
      <c r="O163">
        <v>0</v>
      </c>
    </row>
    <row r="164" spans="3:15" x14ac:dyDescent="0.3">
      <c r="C164" t="s">
        <v>364</v>
      </c>
      <c r="D164" t="s">
        <v>366</v>
      </c>
      <c r="E164">
        <v>130211</v>
      </c>
      <c r="H164" t="s">
        <v>524</v>
      </c>
      <c r="K164">
        <v>0</v>
      </c>
      <c r="M164">
        <v>0</v>
      </c>
      <c r="O164">
        <v>0</v>
      </c>
    </row>
    <row r="165" spans="3:15" x14ac:dyDescent="0.3">
      <c r="C165" t="s">
        <v>364</v>
      </c>
      <c r="D165" t="s">
        <v>366</v>
      </c>
      <c r="E165">
        <v>130212</v>
      </c>
      <c r="H165" t="s">
        <v>525</v>
      </c>
      <c r="K165">
        <v>0</v>
      </c>
      <c r="M165">
        <v>0</v>
      </c>
      <c r="O165">
        <v>0</v>
      </c>
    </row>
    <row r="166" spans="3:15" x14ac:dyDescent="0.3">
      <c r="C166" t="s">
        <v>364</v>
      </c>
      <c r="D166" t="s">
        <v>366</v>
      </c>
      <c r="E166">
        <v>130213</v>
      </c>
      <c r="H166" t="s">
        <v>526</v>
      </c>
      <c r="K166">
        <v>0</v>
      </c>
      <c r="M166">
        <v>0</v>
      </c>
      <c r="O166">
        <v>0</v>
      </c>
    </row>
    <row r="167" spans="3:15" x14ac:dyDescent="0.3">
      <c r="C167" t="s">
        <v>364</v>
      </c>
      <c r="D167" t="s">
        <v>366</v>
      </c>
      <c r="E167">
        <v>130214</v>
      </c>
      <c r="H167" t="s">
        <v>527</v>
      </c>
      <c r="K167">
        <v>0</v>
      </c>
      <c r="M167">
        <v>0</v>
      </c>
      <c r="O167">
        <v>0</v>
      </c>
    </row>
    <row r="168" spans="3:15" x14ac:dyDescent="0.3">
      <c r="C168" t="s">
        <v>364</v>
      </c>
      <c r="D168" t="s">
        <v>366</v>
      </c>
      <c r="E168">
        <v>130220</v>
      </c>
      <c r="H168" t="s">
        <v>528</v>
      </c>
      <c r="K168">
        <v>0</v>
      </c>
      <c r="M168">
        <v>0</v>
      </c>
      <c r="O168">
        <v>0</v>
      </c>
    </row>
    <row r="169" spans="3:15" x14ac:dyDescent="0.3">
      <c r="C169" t="s">
        <v>364</v>
      </c>
      <c r="D169" t="s">
        <v>366</v>
      </c>
      <c r="E169">
        <v>130221</v>
      </c>
      <c r="H169" t="s">
        <v>529</v>
      </c>
      <c r="K169">
        <v>0</v>
      </c>
      <c r="M169">
        <v>0</v>
      </c>
      <c r="O169">
        <v>0</v>
      </c>
    </row>
    <row r="170" spans="3:15" x14ac:dyDescent="0.3">
      <c r="C170" t="s">
        <v>364</v>
      </c>
      <c r="D170" t="s">
        <v>366</v>
      </c>
      <c r="E170">
        <v>130222</v>
      </c>
      <c r="H170" t="s">
        <v>530</v>
      </c>
      <c r="K170">
        <v>0</v>
      </c>
      <c r="M170">
        <v>0</v>
      </c>
      <c r="O170">
        <v>0</v>
      </c>
    </row>
    <row r="171" spans="3:15" x14ac:dyDescent="0.3">
      <c r="C171" t="s">
        <v>364</v>
      </c>
      <c r="D171" t="s">
        <v>366</v>
      </c>
      <c r="E171">
        <v>130223</v>
      </c>
      <c r="H171" t="s">
        <v>531</v>
      </c>
      <c r="K171">
        <v>0</v>
      </c>
      <c r="M171">
        <v>0</v>
      </c>
      <c r="O171">
        <v>0</v>
      </c>
    </row>
    <row r="172" spans="3:15" x14ac:dyDescent="0.3">
      <c r="C172" t="s">
        <v>364</v>
      </c>
      <c r="D172" t="s">
        <v>366</v>
      </c>
      <c r="E172">
        <v>130224</v>
      </c>
      <c r="H172" t="s">
        <v>532</v>
      </c>
      <c r="K172">
        <v>0</v>
      </c>
      <c r="M172">
        <v>0</v>
      </c>
      <c r="O172">
        <v>0</v>
      </c>
    </row>
    <row r="173" spans="3:15" x14ac:dyDescent="0.3">
      <c r="C173" t="s">
        <v>364</v>
      </c>
      <c r="D173" t="s">
        <v>366</v>
      </c>
      <c r="E173">
        <v>130230</v>
      </c>
      <c r="H173" t="s">
        <v>533</v>
      </c>
      <c r="K173">
        <v>0</v>
      </c>
      <c r="M173">
        <v>0</v>
      </c>
      <c r="O173">
        <v>0</v>
      </c>
    </row>
    <row r="174" spans="3:15" x14ac:dyDescent="0.3">
      <c r="C174" t="s">
        <v>364</v>
      </c>
      <c r="D174" t="s">
        <v>366</v>
      </c>
      <c r="E174">
        <v>130231</v>
      </c>
      <c r="H174" t="s">
        <v>534</v>
      </c>
      <c r="K174">
        <v>0</v>
      </c>
      <c r="M174">
        <v>0</v>
      </c>
      <c r="O174">
        <v>0</v>
      </c>
    </row>
    <row r="175" spans="3:15" x14ac:dyDescent="0.3">
      <c r="C175" t="s">
        <v>364</v>
      </c>
      <c r="D175" t="s">
        <v>366</v>
      </c>
      <c r="E175">
        <v>130232</v>
      </c>
      <c r="H175" t="s">
        <v>535</v>
      </c>
      <c r="K175">
        <v>0</v>
      </c>
      <c r="M175">
        <v>0</v>
      </c>
      <c r="O175">
        <v>0</v>
      </c>
    </row>
    <row r="176" spans="3:15" x14ac:dyDescent="0.3">
      <c r="C176" t="s">
        <v>364</v>
      </c>
      <c r="D176" t="s">
        <v>366</v>
      </c>
      <c r="E176">
        <v>130233</v>
      </c>
      <c r="H176" t="s">
        <v>536</v>
      </c>
      <c r="K176">
        <v>0</v>
      </c>
      <c r="M176">
        <v>0</v>
      </c>
      <c r="O176">
        <v>0</v>
      </c>
    </row>
    <row r="177" spans="3:15" x14ac:dyDescent="0.3">
      <c r="C177" t="s">
        <v>364</v>
      </c>
      <c r="D177" t="s">
        <v>366</v>
      </c>
      <c r="E177">
        <v>130234</v>
      </c>
      <c r="H177" t="s">
        <v>537</v>
      </c>
      <c r="K177">
        <v>0</v>
      </c>
      <c r="M177">
        <v>0</v>
      </c>
      <c r="O177">
        <v>0</v>
      </c>
    </row>
    <row r="178" spans="3:15" x14ac:dyDescent="0.3">
      <c r="C178" t="s">
        <v>364</v>
      </c>
      <c r="D178" t="s">
        <v>366</v>
      </c>
      <c r="E178">
        <v>130300</v>
      </c>
      <c r="H178" t="s">
        <v>538</v>
      </c>
      <c r="K178">
        <v>0</v>
      </c>
      <c r="M178">
        <v>0</v>
      </c>
      <c r="O178">
        <v>0</v>
      </c>
    </row>
    <row r="179" spans="3:15" x14ac:dyDescent="0.3">
      <c r="C179" t="s">
        <v>364</v>
      </c>
      <c r="D179" t="s">
        <v>366</v>
      </c>
      <c r="E179">
        <v>130301</v>
      </c>
      <c r="H179" t="s">
        <v>539</v>
      </c>
      <c r="K179">
        <v>0</v>
      </c>
      <c r="M179">
        <v>0</v>
      </c>
      <c r="O179">
        <v>0</v>
      </c>
    </row>
    <row r="180" spans="3:15" x14ac:dyDescent="0.3">
      <c r="C180" t="s">
        <v>364</v>
      </c>
      <c r="D180" t="s">
        <v>366</v>
      </c>
      <c r="E180">
        <v>130302</v>
      </c>
      <c r="H180" t="s">
        <v>540</v>
      </c>
      <c r="K180">
        <v>0</v>
      </c>
      <c r="M180">
        <v>0</v>
      </c>
      <c r="O180">
        <v>0</v>
      </c>
    </row>
    <row r="181" spans="3:15" x14ac:dyDescent="0.3">
      <c r="C181" t="s">
        <v>364</v>
      </c>
      <c r="D181" t="s">
        <v>366</v>
      </c>
      <c r="E181">
        <v>130303</v>
      </c>
      <c r="H181" t="s">
        <v>541</v>
      </c>
      <c r="K181">
        <v>0</v>
      </c>
      <c r="M181">
        <v>0</v>
      </c>
      <c r="O181">
        <v>0</v>
      </c>
    </row>
    <row r="182" spans="3:15" x14ac:dyDescent="0.3">
      <c r="C182" t="s">
        <v>364</v>
      </c>
      <c r="D182" t="s">
        <v>366</v>
      </c>
      <c r="E182">
        <v>130304</v>
      </c>
      <c r="H182" t="s">
        <v>542</v>
      </c>
      <c r="K182">
        <v>0</v>
      </c>
      <c r="M182">
        <v>0</v>
      </c>
      <c r="O182">
        <v>0</v>
      </c>
    </row>
    <row r="183" spans="3:15" x14ac:dyDescent="0.3">
      <c r="C183" t="s">
        <v>364</v>
      </c>
      <c r="D183" t="s">
        <v>366</v>
      </c>
      <c r="E183">
        <v>130400</v>
      </c>
      <c r="H183" t="s">
        <v>543</v>
      </c>
      <c r="K183">
        <v>0</v>
      </c>
      <c r="M183">
        <v>0</v>
      </c>
      <c r="O183">
        <v>0</v>
      </c>
    </row>
    <row r="184" spans="3:15" x14ac:dyDescent="0.3">
      <c r="C184" t="s">
        <v>364</v>
      </c>
      <c r="D184" t="s">
        <v>366</v>
      </c>
      <c r="E184">
        <v>130401</v>
      </c>
      <c r="H184" t="s">
        <v>544</v>
      </c>
      <c r="K184">
        <v>0</v>
      </c>
      <c r="M184">
        <v>0</v>
      </c>
      <c r="O184">
        <v>0</v>
      </c>
    </row>
    <row r="185" spans="3:15" x14ac:dyDescent="0.3">
      <c r="C185" t="s">
        <v>364</v>
      </c>
      <c r="D185" t="s">
        <v>366</v>
      </c>
      <c r="E185">
        <v>130402</v>
      </c>
      <c r="H185" t="s">
        <v>545</v>
      </c>
      <c r="K185">
        <v>0</v>
      </c>
      <c r="M185">
        <v>0</v>
      </c>
      <c r="O185">
        <v>0</v>
      </c>
    </row>
    <row r="186" spans="3:15" x14ac:dyDescent="0.3">
      <c r="C186" t="s">
        <v>364</v>
      </c>
      <c r="D186" t="s">
        <v>366</v>
      </c>
      <c r="E186">
        <v>130403</v>
      </c>
      <c r="H186" t="s">
        <v>546</v>
      </c>
      <c r="K186">
        <v>0</v>
      </c>
      <c r="M186">
        <v>0</v>
      </c>
      <c r="O186">
        <v>0</v>
      </c>
    </row>
    <row r="187" spans="3:15" x14ac:dyDescent="0.3">
      <c r="C187" t="s">
        <v>364</v>
      </c>
      <c r="D187" t="s">
        <v>366</v>
      </c>
      <c r="E187">
        <v>130500</v>
      </c>
      <c r="H187" t="s">
        <v>547</v>
      </c>
      <c r="K187">
        <v>0</v>
      </c>
      <c r="M187">
        <v>0</v>
      </c>
      <c r="O187">
        <v>0</v>
      </c>
    </row>
    <row r="188" spans="3:15" x14ac:dyDescent="0.3">
      <c r="C188" t="s">
        <v>364</v>
      </c>
      <c r="D188" t="s">
        <v>366</v>
      </c>
      <c r="E188">
        <v>130501</v>
      </c>
      <c r="H188" t="s">
        <v>548</v>
      </c>
      <c r="K188">
        <v>0</v>
      </c>
      <c r="M188">
        <v>0</v>
      </c>
      <c r="O188">
        <v>0</v>
      </c>
    </row>
    <row r="189" spans="3:15" x14ac:dyDescent="0.3">
      <c r="C189" t="s">
        <v>364</v>
      </c>
      <c r="D189" t="s">
        <v>366</v>
      </c>
      <c r="E189">
        <v>130502</v>
      </c>
      <c r="H189" t="s">
        <v>549</v>
      </c>
      <c r="K189">
        <v>0</v>
      </c>
      <c r="M189">
        <v>0</v>
      </c>
      <c r="O189">
        <v>0</v>
      </c>
    </row>
    <row r="190" spans="3:15" x14ac:dyDescent="0.3">
      <c r="C190" t="s">
        <v>364</v>
      </c>
      <c r="D190" t="s">
        <v>366</v>
      </c>
      <c r="E190">
        <v>130503</v>
      </c>
      <c r="H190" t="s">
        <v>550</v>
      </c>
      <c r="K190">
        <v>0</v>
      </c>
      <c r="M190">
        <v>0</v>
      </c>
      <c r="O190">
        <v>0</v>
      </c>
    </row>
    <row r="191" spans="3:15" x14ac:dyDescent="0.3">
      <c r="C191" t="s">
        <v>364</v>
      </c>
      <c r="D191" t="s">
        <v>366</v>
      </c>
      <c r="E191">
        <v>132000</v>
      </c>
      <c r="H191" t="s">
        <v>551</v>
      </c>
      <c r="K191">
        <v>0</v>
      </c>
      <c r="M191">
        <v>0</v>
      </c>
      <c r="O191">
        <v>0</v>
      </c>
    </row>
    <row r="192" spans="3:15" x14ac:dyDescent="0.3">
      <c r="C192" t="s">
        <v>364</v>
      </c>
      <c r="D192" t="s">
        <v>366</v>
      </c>
      <c r="E192">
        <v>132001</v>
      </c>
      <c r="H192" t="s">
        <v>552</v>
      </c>
      <c r="K192">
        <v>0</v>
      </c>
      <c r="M192">
        <v>0</v>
      </c>
      <c r="O192">
        <v>0</v>
      </c>
    </row>
    <row r="193" spans="3:17" x14ac:dyDescent="0.3">
      <c r="C193" t="s">
        <v>364</v>
      </c>
      <c r="D193" t="s">
        <v>366</v>
      </c>
      <c r="E193">
        <v>132002</v>
      </c>
      <c r="H193" t="s">
        <v>553</v>
      </c>
      <c r="K193">
        <v>0</v>
      </c>
      <c r="M193">
        <v>0</v>
      </c>
      <c r="O193">
        <v>0</v>
      </c>
    </row>
    <row r="194" spans="3:17" x14ac:dyDescent="0.3">
      <c r="C194" t="s">
        <v>364</v>
      </c>
      <c r="D194" t="s">
        <v>366</v>
      </c>
      <c r="E194">
        <v>132003</v>
      </c>
      <c r="H194" t="s">
        <v>554</v>
      </c>
      <c r="K194">
        <v>0</v>
      </c>
      <c r="M194">
        <v>0</v>
      </c>
      <c r="O194">
        <v>0</v>
      </c>
    </row>
    <row r="195" spans="3:17" x14ac:dyDescent="0.3">
      <c r="C195" t="s">
        <v>364</v>
      </c>
      <c r="D195" t="s">
        <v>366</v>
      </c>
      <c r="E195">
        <v>132004</v>
      </c>
      <c r="H195" t="s">
        <v>555</v>
      </c>
      <c r="K195">
        <v>0</v>
      </c>
      <c r="M195">
        <v>0</v>
      </c>
      <c r="O195">
        <v>0</v>
      </c>
    </row>
    <row r="196" spans="3:17" x14ac:dyDescent="0.3">
      <c r="C196" t="s">
        <v>364</v>
      </c>
      <c r="D196" t="s">
        <v>366</v>
      </c>
      <c r="E196">
        <v>132005</v>
      </c>
      <c r="H196" t="s">
        <v>556</v>
      </c>
      <c r="K196">
        <v>0</v>
      </c>
      <c r="M196">
        <v>0</v>
      </c>
      <c r="O196">
        <v>0</v>
      </c>
    </row>
    <row r="197" spans="3:17" x14ac:dyDescent="0.3">
      <c r="C197" t="s">
        <v>364</v>
      </c>
      <c r="D197" t="s">
        <v>366</v>
      </c>
      <c r="E197">
        <v>132007</v>
      </c>
      <c r="H197" t="s">
        <v>557</v>
      </c>
      <c r="K197">
        <v>0</v>
      </c>
      <c r="M197">
        <v>0</v>
      </c>
      <c r="O197">
        <v>0</v>
      </c>
    </row>
    <row r="198" spans="3:17" x14ac:dyDescent="0.3">
      <c r="C198" t="s">
        <v>364</v>
      </c>
      <c r="D198" t="s">
        <v>366</v>
      </c>
      <c r="E198">
        <v>132008</v>
      </c>
      <c r="H198" t="s">
        <v>558</v>
      </c>
      <c r="K198">
        <v>0</v>
      </c>
      <c r="M198">
        <v>0</v>
      </c>
      <c r="O198">
        <v>0</v>
      </c>
    </row>
    <row r="199" spans="3:17" x14ac:dyDescent="0.3">
      <c r="C199" t="s">
        <v>364</v>
      </c>
      <c r="D199" t="s">
        <v>366</v>
      </c>
      <c r="E199">
        <v>1130500</v>
      </c>
      <c r="H199" t="s">
        <v>547</v>
      </c>
      <c r="K199" s="37">
        <v>20201425.73</v>
      </c>
      <c r="M199" s="37">
        <v>18726512.579999998</v>
      </c>
      <c r="O199" s="37">
        <v>1474913.15</v>
      </c>
      <c r="Q199">
        <v>7.9</v>
      </c>
    </row>
    <row r="200" spans="3:17" x14ac:dyDescent="0.3">
      <c r="C200" t="s">
        <v>364</v>
      </c>
      <c r="D200" t="s">
        <v>366</v>
      </c>
      <c r="E200">
        <v>1130501</v>
      </c>
      <c r="H200" t="s">
        <v>548</v>
      </c>
      <c r="K200">
        <v>0</v>
      </c>
      <c r="M200">
        <v>0</v>
      </c>
      <c r="O200">
        <v>0</v>
      </c>
    </row>
    <row r="201" spans="3:17" x14ac:dyDescent="0.3">
      <c r="C201" t="s">
        <v>364</v>
      </c>
      <c r="D201" t="s">
        <v>366</v>
      </c>
      <c r="E201">
        <v>1130502</v>
      </c>
      <c r="H201" t="s">
        <v>549</v>
      </c>
      <c r="K201">
        <v>0</v>
      </c>
      <c r="M201">
        <v>0</v>
      </c>
      <c r="O201">
        <v>0</v>
      </c>
    </row>
    <row r="202" spans="3:17" x14ac:dyDescent="0.3">
      <c r="C202" t="s">
        <v>364</v>
      </c>
      <c r="D202" t="s">
        <v>366</v>
      </c>
      <c r="E202">
        <v>1130503</v>
      </c>
      <c r="H202" t="s">
        <v>550</v>
      </c>
      <c r="K202">
        <v>0</v>
      </c>
      <c r="M202">
        <v>0</v>
      </c>
      <c r="O202">
        <v>0</v>
      </c>
    </row>
    <row r="203" spans="3:17" x14ac:dyDescent="0.3">
      <c r="C203" t="s">
        <v>364</v>
      </c>
      <c r="D203" t="s">
        <v>366</v>
      </c>
      <c r="E203">
        <v>1130504</v>
      </c>
      <c r="H203" t="s">
        <v>559</v>
      </c>
      <c r="K203">
        <v>0</v>
      </c>
      <c r="M203">
        <v>0</v>
      </c>
      <c r="O203">
        <v>0</v>
      </c>
    </row>
    <row r="204" spans="3:17" x14ac:dyDescent="0.3">
      <c r="C204" t="s">
        <v>364</v>
      </c>
      <c r="D204" t="s">
        <v>366</v>
      </c>
      <c r="E204">
        <v>1131740</v>
      </c>
      <c r="H204" t="s">
        <v>560</v>
      </c>
      <c r="K204" s="37">
        <v>537403.92000000004</v>
      </c>
      <c r="M204" s="37">
        <v>544139.07999999996</v>
      </c>
      <c r="O204" s="37">
        <v>-6735.16</v>
      </c>
      <c r="Q204">
        <v>-1.2</v>
      </c>
    </row>
    <row r="205" spans="3:17" x14ac:dyDescent="0.3">
      <c r="C205" t="s">
        <v>364</v>
      </c>
      <c r="D205" t="s">
        <v>366</v>
      </c>
      <c r="E205">
        <v>1131741</v>
      </c>
      <c r="H205" t="s">
        <v>561</v>
      </c>
      <c r="K205">
        <v>0</v>
      </c>
      <c r="M205">
        <v>0</v>
      </c>
      <c r="O205">
        <v>0</v>
      </c>
    </row>
    <row r="206" spans="3:17" x14ac:dyDescent="0.3">
      <c r="C206" t="s">
        <v>364</v>
      </c>
      <c r="D206" t="s">
        <v>366</v>
      </c>
      <c r="E206">
        <v>1131742</v>
      </c>
      <c r="H206" t="s">
        <v>562</v>
      </c>
      <c r="K206">
        <v>0</v>
      </c>
      <c r="M206">
        <v>0</v>
      </c>
      <c r="O206">
        <v>0</v>
      </c>
    </row>
    <row r="207" spans="3:17" x14ac:dyDescent="0.3">
      <c r="C207" t="s">
        <v>364</v>
      </c>
      <c r="D207" t="s">
        <v>366</v>
      </c>
      <c r="E207">
        <v>1131743</v>
      </c>
      <c r="H207" t="s">
        <v>563</v>
      </c>
      <c r="K207">
        <v>0</v>
      </c>
      <c r="M207">
        <v>0</v>
      </c>
      <c r="O207">
        <v>0</v>
      </c>
    </row>
    <row r="208" spans="3:17" x14ac:dyDescent="0.3">
      <c r="C208" t="s">
        <v>364</v>
      </c>
      <c r="D208" t="s">
        <v>366</v>
      </c>
      <c r="E208">
        <v>1131744</v>
      </c>
      <c r="H208" t="s">
        <v>564</v>
      </c>
      <c r="K208">
        <v>0</v>
      </c>
      <c r="M208">
        <v>0</v>
      </c>
      <c r="O208">
        <v>0</v>
      </c>
    </row>
    <row r="209" spans="3:18" x14ac:dyDescent="0.3">
      <c r="C209" t="s">
        <v>364</v>
      </c>
      <c r="D209" t="s">
        <v>366</v>
      </c>
      <c r="E209">
        <v>1131750</v>
      </c>
      <c r="H209" t="s">
        <v>565</v>
      </c>
      <c r="K209">
        <v>0</v>
      </c>
      <c r="M209">
        <v>0</v>
      </c>
      <c r="O209">
        <v>0</v>
      </c>
    </row>
    <row r="210" spans="3:18" x14ac:dyDescent="0.3">
      <c r="C210" t="s">
        <v>364</v>
      </c>
      <c r="D210" t="s">
        <v>366</v>
      </c>
      <c r="E210">
        <v>1131751</v>
      </c>
      <c r="H210" t="s">
        <v>566</v>
      </c>
      <c r="K210">
        <v>0</v>
      </c>
      <c r="M210">
        <v>0</v>
      </c>
      <c r="O210">
        <v>0</v>
      </c>
    </row>
    <row r="211" spans="3:18" x14ac:dyDescent="0.3">
      <c r="C211" t="s">
        <v>364</v>
      </c>
      <c r="D211" t="s">
        <v>366</v>
      </c>
      <c r="E211">
        <v>1131752</v>
      </c>
      <c r="H211" t="s">
        <v>567</v>
      </c>
      <c r="K211">
        <v>0</v>
      </c>
      <c r="M211">
        <v>0</v>
      </c>
      <c r="O211">
        <v>0</v>
      </c>
    </row>
    <row r="212" spans="3:18" x14ac:dyDescent="0.3">
      <c r="C212" t="s">
        <v>364</v>
      </c>
      <c r="D212" t="s">
        <v>366</v>
      </c>
      <c r="E212">
        <v>1131753</v>
      </c>
      <c r="H212" t="s">
        <v>568</v>
      </c>
      <c r="K212">
        <v>0</v>
      </c>
      <c r="M212">
        <v>0</v>
      </c>
      <c r="O212">
        <v>0</v>
      </c>
    </row>
    <row r="213" spans="3:18" x14ac:dyDescent="0.3">
      <c r="C213" t="s">
        <v>364</v>
      </c>
      <c r="D213" t="s">
        <v>366</v>
      </c>
      <c r="E213">
        <v>1131754</v>
      </c>
      <c r="H213" t="s">
        <v>569</v>
      </c>
      <c r="K213">
        <v>0</v>
      </c>
      <c r="M213">
        <v>0</v>
      </c>
      <c r="O213">
        <v>0</v>
      </c>
    </row>
    <row r="214" spans="3:18" x14ac:dyDescent="0.3">
      <c r="C214" t="s">
        <v>364</v>
      </c>
      <c r="D214" t="s">
        <v>366</v>
      </c>
      <c r="E214">
        <v>1131760</v>
      </c>
      <c r="H214" t="s">
        <v>570</v>
      </c>
      <c r="K214" s="37">
        <v>8627.15</v>
      </c>
      <c r="M214" s="37">
        <v>8627.15</v>
      </c>
      <c r="O214">
        <v>0</v>
      </c>
    </row>
    <row r="215" spans="3:18" x14ac:dyDescent="0.3">
      <c r="C215" t="s">
        <v>364</v>
      </c>
      <c r="D215" t="s">
        <v>366</v>
      </c>
      <c r="E215">
        <v>1131761</v>
      </c>
      <c r="H215" t="s">
        <v>571</v>
      </c>
      <c r="K215">
        <v>0</v>
      </c>
      <c r="M215">
        <v>0</v>
      </c>
      <c r="O215">
        <v>0</v>
      </c>
    </row>
    <row r="216" spans="3:18" x14ac:dyDescent="0.3">
      <c r="C216" t="s">
        <v>364</v>
      </c>
      <c r="D216" t="s">
        <v>366</v>
      </c>
      <c r="E216">
        <v>1131762</v>
      </c>
      <c r="H216" t="s">
        <v>572</v>
      </c>
      <c r="K216">
        <v>0</v>
      </c>
      <c r="M216">
        <v>0</v>
      </c>
      <c r="O216">
        <v>0</v>
      </c>
    </row>
    <row r="217" spans="3:18" x14ac:dyDescent="0.3">
      <c r="C217" t="s">
        <v>364</v>
      </c>
      <c r="D217" t="s">
        <v>366</v>
      </c>
      <c r="E217">
        <v>1131763</v>
      </c>
      <c r="H217" t="s">
        <v>573</v>
      </c>
      <c r="K217">
        <v>0</v>
      </c>
      <c r="M217">
        <v>0</v>
      </c>
      <c r="O217">
        <v>0</v>
      </c>
    </row>
    <row r="218" spans="3:18" x14ac:dyDescent="0.3">
      <c r="C218" t="s">
        <v>364</v>
      </c>
      <c r="D218" t="s">
        <v>366</v>
      </c>
      <c r="E218">
        <v>1131764</v>
      </c>
      <c r="H218" t="s">
        <v>574</v>
      </c>
      <c r="K218">
        <v>0</v>
      </c>
      <c r="M218">
        <v>0</v>
      </c>
      <c r="O218">
        <v>0</v>
      </c>
    </row>
    <row r="219" spans="3:18" x14ac:dyDescent="0.3">
      <c r="E219" t="s">
        <v>575</v>
      </c>
      <c r="K219" s="37">
        <v>20747456.800000001</v>
      </c>
      <c r="M219" s="37">
        <v>19279278.809999999</v>
      </c>
      <c r="O219" s="37">
        <v>1468177.99</v>
      </c>
      <c r="Q219">
        <v>7.6</v>
      </c>
      <c r="R219" t="s">
        <v>438</v>
      </c>
    </row>
    <row r="220" spans="3:18" x14ac:dyDescent="0.3">
      <c r="C220" t="s">
        <v>364</v>
      </c>
      <c r="D220" t="s">
        <v>366</v>
      </c>
      <c r="E220">
        <v>131100</v>
      </c>
      <c r="H220" t="s">
        <v>576</v>
      </c>
      <c r="K220">
        <v>0</v>
      </c>
      <c r="M220">
        <v>0</v>
      </c>
      <c r="O220">
        <v>0</v>
      </c>
    </row>
    <row r="221" spans="3:18" x14ac:dyDescent="0.3">
      <c r="C221" t="s">
        <v>364</v>
      </c>
      <c r="D221" t="s">
        <v>366</v>
      </c>
      <c r="E221">
        <v>131101</v>
      </c>
      <c r="H221" t="s">
        <v>577</v>
      </c>
      <c r="K221">
        <v>0</v>
      </c>
      <c r="M221">
        <v>0</v>
      </c>
      <c r="O221">
        <v>0</v>
      </c>
    </row>
    <row r="222" spans="3:18" x14ac:dyDescent="0.3">
      <c r="C222" t="s">
        <v>364</v>
      </c>
      <c r="D222" t="s">
        <v>366</v>
      </c>
      <c r="E222">
        <v>131102</v>
      </c>
      <c r="H222" t="s">
        <v>578</v>
      </c>
      <c r="K222">
        <v>0</v>
      </c>
      <c r="M222">
        <v>0</v>
      </c>
      <c r="O222">
        <v>0</v>
      </c>
    </row>
    <row r="223" spans="3:18" x14ac:dyDescent="0.3">
      <c r="C223" t="s">
        <v>364</v>
      </c>
      <c r="D223" t="s">
        <v>366</v>
      </c>
      <c r="E223">
        <v>131103</v>
      </c>
      <c r="H223" t="s">
        <v>579</v>
      </c>
      <c r="K223">
        <v>0</v>
      </c>
      <c r="M223">
        <v>0</v>
      </c>
      <c r="O223">
        <v>0</v>
      </c>
    </row>
    <row r="224" spans="3:18" x14ac:dyDescent="0.3">
      <c r="C224" t="s">
        <v>364</v>
      </c>
      <c r="D224" t="s">
        <v>366</v>
      </c>
      <c r="E224">
        <v>131110</v>
      </c>
      <c r="H224" t="s">
        <v>580</v>
      </c>
      <c r="K224">
        <v>0</v>
      </c>
      <c r="M224">
        <v>0</v>
      </c>
      <c r="O224">
        <v>0</v>
      </c>
    </row>
    <row r="225" spans="3:15" x14ac:dyDescent="0.3">
      <c r="C225" t="s">
        <v>364</v>
      </c>
      <c r="D225" t="s">
        <v>366</v>
      </c>
      <c r="E225">
        <v>131111</v>
      </c>
      <c r="H225" t="s">
        <v>581</v>
      </c>
      <c r="K225">
        <v>0</v>
      </c>
      <c r="M225">
        <v>0</v>
      </c>
      <c r="O225">
        <v>0</v>
      </c>
    </row>
    <row r="226" spans="3:15" x14ac:dyDescent="0.3">
      <c r="C226" t="s">
        <v>364</v>
      </c>
      <c r="D226" t="s">
        <v>366</v>
      </c>
      <c r="E226">
        <v>131112</v>
      </c>
      <c r="H226" t="s">
        <v>582</v>
      </c>
      <c r="K226">
        <v>0</v>
      </c>
      <c r="M226">
        <v>0</v>
      </c>
      <c r="O226">
        <v>0</v>
      </c>
    </row>
    <row r="227" spans="3:15" x14ac:dyDescent="0.3">
      <c r="C227" t="s">
        <v>364</v>
      </c>
      <c r="D227" t="s">
        <v>366</v>
      </c>
      <c r="E227">
        <v>131113</v>
      </c>
      <c r="H227" t="s">
        <v>583</v>
      </c>
      <c r="K227">
        <v>0</v>
      </c>
      <c r="M227">
        <v>0</v>
      </c>
      <c r="O227">
        <v>0</v>
      </c>
    </row>
    <row r="228" spans="3:15" x14ac:dyDescent="0.3">
      <c r="C228" t="s">
        <v>364</v>
      </c>
      <c r="D228" t="s">
        <v>366</v>
      </c>
      <c r="E228">
        <v>131114</v>
      </c>
      <c r="H228" t="s">
        <v>584</v>
      </c>
      <c r="K228">
        <v>0</v>
      </c>
      <c r="M228">
        <v>0</v>
      </c>
      <c r="O228">
        <v>0</v>
      </c>
    </row>
    <row r="229" spans="3:15" x14ac:dyDescent="0.3">
      <c r="C229" t="s">
        <v>364</v>
      </c>
      <c r="D229" t="s">
        <v>366</v>
      </c>
      <c r="E229">
        <v>131120</v>
      </c>
      <c r="H229" t="s">
        <v>585</v>
      </c>
      <c r="K229">
        <v>0</v>
      </c>
      <c r="M229">
        <v>0</v>
      </c>
      <c r="O229">
        <v>0</v>
      </c>
    </row>
    <row r="230" spans="3:15" x14ac:dyDescent="0.3">
      <c r="C230" t="s">
        <v>364</v>
      </c>
      <c r="D230" t="s">
        <v>366</v>
      </c>
      <c r="E230">
        <v>131121</v>
      </c>
      <c r="H230" t="s">
        <v>586</v>
      </c>
      <c r="K230">
        <v>0</v>
      </c>
      <c r="M230">
        <v>0</v>
      </c>
      <c r="O230">
        <v>0</v>
      </c>
    </row>
    <row r="231" spans="3:15" x14ac:dyDescent="0.3">
      <c r="C231" t="s">
        <v>364</v>
      </c>
      <c r="D231" t="s">
        <v>366</v>
      </c>
      <c r="E231">
        <v>131122</v>
      </c>
      <c r="H231" t="s">
        <v>582</v>
      </c>
      <c r="K231">
        <v>0</v>
      </c>
      <c r="M231">
        <v>0</v>
      </c>
      <c r="O231">
        <v>0</v>
      </c>
    </row>
    <row r="232" spans="3:15" x14ac:dyDescent="0.3">
      <c r="C232" t="s">
        <v>364</v>
      </c>
      <c r="D232" t="s">
        <v>366</v>
      </c>
      <c r="E232">
        <v>131123</v>
      </c>
      <c r="H232" t="s">
        <v>587</v>
      </c>
      <c r="K232">
        <v>0</v>
      </c>
      <c r="M232">
        <v>0</v>
      </c>
      <c r="O232">
        <v>0</v>
      </c>
    </row>
    <row r="233" spans="3:15" x14ac:dyDescent="0.3">
      <c r="C233" t="s">
        <v>364</v>
      </c>
      <c r="D233" t="s">
        <v>366</v>
      </c>
      <c r="E233">
        <v>131124</v>
      </c>
      <c r="H233" t="s">
        <v>588</v>
      </c>
      <c r="K233">
        <v>0</v>
      </c>
      <c r="M233">
        <v>0</v>
      </c>
      <c r="O233">
        <v>0</v>
      </c>
    </row>
    <row r="234" spans="3:15" x14ac:dyDescent="0.3">
      <c r="C234" t="s">
        <v>364</v>
      </c>
      <c r="D234" t="s">
        <v>366</v>
      </c>
      <c r="E234">
        <v>131200</v>
      </c>
      <c r="H234" t="s">
        <v>589</v>
      </c>
      <c r="K234">
        <v>0</v>
      </c>
      <c r="M234">
        <v>0</v>
      </c>
      <c r="O234">
        <v>0</v>
      </c>
    </row>
    <row r="235" spans="3:15" x14ac:dyDescent="0.3">
      <c r="C235" t="s">
        <v>364</v>
      </c>
      <c r="D235" t="s">
        <v>366</v>
      </c>
      <c r="E235">
        <v>131201</v>
      </c>
      <c r="H235" t="s">
        <v>590</v>
      </c>
      <c r="K235">
        <v>0</v>
      </c>
      <c r="M235">
        <v>0</v>
      </c>
      <c r="O235">
        <v>0</v>
      </c>
    </row>
    <row r="236" spans="3:15" x14ac:dyDescent="0.3">
      <c r="C236" t="s">
        <v>364</v>
      </c>
      <c r="D236" t="s">
        <v>366</v>
      </c>
      <c r="E236">
        <v>131202</v>
      </c>
      <c r="H236" t="s">
        <v>591</v>
      </c>
      <c r="K236">
        <v>0</v>
      </c>
      <c r="M236">
        <v>0</v>
      </c>
      <c r="O236">
        <v>0</v>
      </c>
    </row>
    <row r="237" spans="3:15" x14ac:dyDescent="0.3">
      <c r="C237" t="s">
        <v>364</v>
      </c>
      <c r="D237" t="s">
        <v>366</v>
      </c>
      <c r="E237">
        <v>131203</v>
      </c>
      <c r="H237" t="s">
        <v>592</v>
      </c>
      <c r="K237">
        <v>0</v>
      </c>
      <c r="M237">
        <v>0</v>
      </c>
      <c r="O237">
        <v>0</v>
      </c>
    </row>
    <row r="238" spans="3:15" x14ac:dyDescent="0.3">
      <c r="C238" t="s">
        <v>364</v>
      </c>
      <c r="D238" t="s">
        <v>366</v>
      </c>
      <c r="E238">
        <v>131300</v>
      </c>
      <c r="H238" t="s">
        <v>593</v>
      </c>
      <c r="K238">
        <v>0</v>
      </c>
      <c r="M238">
        <v>0</v>
      </c>
      <c r="O238">
        <v>0</v>
      </c>
    </row>
    <row r="239" spans="3:15" x14ac:dyDescent="0.3">
      <c r="C239" t="s">
        <v>364</v>
      </c>
      <c r="D239" t="s">
        <v>366</v>
      </c>
      <c r="E239">
        <v>131301</v>
      </c>
      <c r="H239" t="s">
        <v>594</v>
      </c>
      <c r="K239">
        <v>0</v>
      </c>
      <c r="M239">
        <v>0</v>
      </c>
      <c r="O239">
        <v>0</v>
      </c>
    </row>
    <row r="240" spans="3:15" x14ac:dyDescent="0.3">
      <c r="C240" t="s">
        <v>364</v>
      </c>
      <c r="D240" t="s">
        <v>366</v>
      </c>
      <c r="E240">
        <v>131302</v>
      </c>
      <c r="H240" t="s">
        <v>595</v>
      </c>
      <c r="K240">
        <v>0</v>
      </c>
      <c r="M240">
        <v>0</v>
      </c>
      <c r="O240">
        <v>0</v>
      </c>
    </row>
    <row r="241" spans="3:18" x14ac:dyDescent="0.3">
      <c r="C241" t="s">
        <v>364</v>
      </c>
      <c r="D241" t="s">
        <v>366</v>
      </c>
      <c r="E241">
        <v>131303</v>
      </c>
      <c r="H241" t="s">
        <v>596</v>
      </c>
      <c r="K241">
        <v>0</v>
      </c>
      <c r="M241">
        <v>0</v>
      </c>
      <c r="O241">
        <v>0</v>
      </c>
    </row>
    <row r="242" spans="3:18" x14ac:dyDescent="0.3">
      <c r="C242" t="s">
        <v>364</v>
      </c>
      <c r="D242" t="s">
        <v>366</v>
      </c>
      <c r="E242">
        <v>131304</v>
      </c>
      <c r="H242" t="s">
        <v>597</v>
      </c>
      <c r="K242">
        <v>0</v>
      </c>
      <c r="M242">
        <v>0</v>
      </c>
      <c r="O242">
        <v>0</v>
      </c>
    </row>
    <row r="243" spans="3:18" x14ac:dyDescent="0.3">
      <c r="C243" t="s">
        <v>364</v>
      </c>
      <c r="D243" t="s">
        <v>366</v>
      </c>
      <c r="E243">
        <v>131500</v>
      </c>
      <c r="H243" t="s">
        <v>598</v>
      </c>
      <c r="K243">
        <v>0</v>
      </c>
      <c r="M243">
        <v>0</v>
      </c>
      <c r="O243">
        <v>0</v>
      </c>
    </row>
    <row r="244" spans="3:18" x14ac:dyDescent="0.3">
      <c r="C244" t="s">
        <v>364</v>
      </c>
      <c r="D244" t="s">
        <v>366</v>
      </c>
      <c r="E244">
        <v>131501</v>
      </c>
      <c r="H244" t="s">
        <v>599</v>
      </c>
      <c r="K244">
        <v>0</v>
      </c>
      <c r="M244">
        <v>0</v>
      </c>
      <c r="O244">
        <v>0</v>
      </c>
    </row>
    <row r="245" spans="3:18" x14ac:dyDescent="0.3">
      <c r="C245" t="s">
        <v>364</v>
      </c>
      <c r="D245" t="s">
        <v>366</v>
      </c>
      <c r="E245">
        <v>131502</v>
      </c>
      <c r="H245" t="s">
        <v>600</v>
      </c>
      <c r="K245">
        <v>0</v>
      </c>
      <c r="M245">
        <v>0</v>
      </c>
      <c r="O245">
        <v>0</v>
      </c>
    </row>
    <row r="246" spans="3:18" x14ac:dyDescent="0.3">
      <c r="C246" t="s">
        <v>364</v>
      </c>
      <c r="D246" t="s">
        <v>366</v>
      </c>
      <c r="E246">
        <v>131503</v>
      </c>
      <c r="H246" t="s">
        <v>601</v>
      </c>
      <c r="K246">
        <v>0</v>
      </c>
      <c r="M246">
        <v>0</v>
      </c>
      <c r="O246">
        <v>0</v>
      </c>
    </row>
    <row r="247" spans="3:18" x14ac:dyDescent="0.3">
      <c r="C247" t="s">
        <v>364</v>
      </c>
      <c r="D247" t="s">
        <v>366</v>
      </c>
      <c r="E247">
        <v>131504</v>
      </c>
      <c r="H247" t="s">
        <v>602</v>
      </c>
      <c r="K247">
        <v>0</v>
      </c>
      <c r="M247">
        <v>0</v>
      </c>
      <c r="O247">
        <v>0</v>
      </c>
    </row>
    <row r="248" spans="3:18" x14ac:dyDescent="0.3">
      <c r="C248" t="s">
        <v>364</v>
      </c>
      <c r="D248" t="s">
        <v>366</v>
      </c>
      <c r="E248">
        <v>1131500</v>
      </c>
      <c r="H248" t="s">
        <v>603</v>
      </c>
      <c r="K248" s="37">
        <v>3284837.03</v>
      </c>
      <c r="M248" s="37">
        <v>7010250.1100000003</v>
      </c>
      <c r="O248" s="37">
        <v>-3725413.08</v>
      </c>
      <c r="Q248">
        <v>-53.1</v>
      </c>
    </row>
    <row r="249" spans="3:18" x14ac:dyDescent="0.3">
      <c r="C249" t="s">
        <v>364</v>
      </c>
      <c r="D249" t="s">
        <v>366</v>
      </c>
      <c r="E249">
        <v>1131501</v>
      </c>
      <c r="H249" t="s">
        <v>604</v>
      </c>
      <c r="K249">
        <v>0</v>
      </c>
      <c r="M249">
        <v>0</v>
      </c>
      <c r="O249">
        <v>0</v>
      </c>
    </row>
    <row r="250" spans="3:18" x14ac:dyDescent="0.3">
      <c r="C250" t="s">
        <v>364</v>
      </c>
      <c r="D250" t="s">
        <v>366</v>
      </c>
      <c r="E250">
        <v>1131502</v>
      </c>
      <c r="H250" t="s">
        <v>605</v>
      </c>
      <c r="K250">
        <v>0</v>
      </c>
      <c r="M250">
        <v>0</v>
      </c>
      <c r="O250">
        <v>0</v>
      </c>
    </row>
    <row r="251" spans="3:18" x14ac:dyDescent="0.3">
      <c r="C251" t="s">
        <v>364</v>
      </c>
      <c r="D251" t="s">
        <v>366</v>
      </c>
      <c r="E251">
        <v>1131503</v>
      </c>
      <c r="H251" t="s">
        <v>606</v>
      </c>
      <c r="K251">
        <v>0</v>
      </c>
      <c r="M251">
        <v>0</v>
      </c>
      <c r="O251">
        <v>0</v>
      </c>
    </row>
    <row r="252" spans="3:18" x14ac:dyDescent="0.3">
      <c r="C252" t="s">
        <v>364</v>
      </c>
      <c r="D252" t="s">
        <v>366</v>
      </c>
      <c r="E252">
        <v>1131504</v>
      </c>
      <c r="H252" t="s">
        <v>607</v>
      </c>
      <c r="K252">
        <v>0</v>
      </c>
      <c r="M252">
        <v>0</v>
      </c>
      <c r="O252">
        <v>0</v>
      </c>
    </row>
    <row r="253" spans="3:18" x14ac:dyDescent="0.3">
      <c r="E253" t="s">
        <v>608</v>
      </c>
      <c r="K253" s="37">
        <v>3284837.03</v>
      </c>
      <c r="M253" s="37">
        <v>7010250.1100000003</v>
      </c>
      <c r="O253" s="37">
        <v>-3725413.08</v>
      </c>
      <c r="Q253">
        <v>-53.1</v>
      </c>
      <c r="R253" t="s">
        <v>438</v>
      </c>
    </row>
    <row r="254" spans="3:18" x14ac:dyDescent="0.3">
      <c r="C254" t="s">
        <v>364</v>
      </c>
      <c r="D254" t="s">
        <v>366</v>
      </c>
      <c r="E254">
        <v>1110112</v>
      </c>
      <c r="H254" t="s">
        <v>609</v>
      </c>
      <c r="K254">
        <v>0</v>
      </c>
      <c r="M254">
        <v>0</v>
      </c>
      <c r="O254">
        <v>0</v>
      </c>
    </row>
    <row r="255" spans="3:18" x14ac:dyDescent="0.3">
      <c r="K255">
        <v>0</v>
      </c>
      <c r="M255">
        <v>0</v>
      </c>
      <c r="O255">
        <v>0</v>
      </c>
      <c r="R255" t="s">
        <v>438</v>
      </c>
    </row>
    <row r="256" spans="3:18" x14ac:dyDescent="0.3">
      <c r="C256" t="s">
        <v>364</v>
      </c>
      <c r="D256" t="s">
        <v>366</v>
      </c>
      <c r="E256">
        <v>133000</v>
      </c>
      <c r="H256" t="s">
        <v>610</v>
      </c>
      <c r="K256">
        <v>0</v>
      </c>
      <c r="M256">
        <v>0</v>
      </c>
      <c r="O256">
        <v>0</v>
      </c>
    </row>
    <row r="257" spans="3:15" x14ac:dyDescent="0.3">
      <c r="C257" t="s">
        <v>364</v>
      </c>
      <c r="D257" t="s">
        <v>366</v>
      </c>
      <c r="E257">
        <v>133001</v>
      </c>
      <c r="H257" t="s">
        <v>611</v>
      </c>
      <c r="K257">
        <v>0</v>
      </c>
      <c r="M257">
        <v>0</v>
      </c>
      <c r="O257">
        <v>0</v>
      </c>
    </row>
    <row r="258" spans="3:15" x14ac:dyDescent="0.3">
      <c r="C258" t="s">
        <v>364</v>
      </c>
      <c r="D258" t="s">
        <v>366</v>
      </c>
      <c r="E258">
        <v>133002</v>
      </c>
      <c r="H258" t="s">
        <v>612</v>
      </c>
      <c r="K258">
        <v>0</v>
      </c>
      <c r="M258">
        <v>0</v>
      </c>
      <c r="O258">
        <v>0</v>
      </c>
    </row>
    <row r="259" spans="3:15" x14ac:dyDescent="0.3">
      <c r="C259" t="s">
        <v>364</v>
      </c>
      <c r="D259" t="s">
        <v>366</v>
      </c>
      <c r="E259">
        <v>133003</v>
      </c>
      <c r="H259" t="s">
        <v>613</v>
      </c>
      <c r="K259">
        <v>0</v>
      </c>
      <c r="M259">
        <v>0</v>
      </c>
      <c r="O259">
        <v>0</v>
      </c>
    </row>
    <row r="260" spans="3:15" x14ac:dyDescent="0.3">
      <c r="C260" t="s">
        <v>364</v>
      </c>
      <c r="D260" t="s">
        <v>366</v>
      </c>
      <c r="E260">
        <v>133004</v>
      </c>
      <c r="H260" t="s">
        <v>614</v>
      </c>
      <c r="K260">
        <v>0</v>
      </c>
      <c r="M260">
        <v>0</v>
      </c>
      <c r="O260">
        <v>0</v>
      </c>
    </row>
    <row r="261" spans="3:15" x14ac:dyDescent="0.3">
      <c r="C261" t="s">
        <v>364</v>
      </c>
      <c r="D261" t="s">
        <v>366</v>
      </c>
      <c r="E261">
        <v>133005</v>
      </c>
      <c r="H261" t="s">
        <v>615</v>
      </c>
      <c r="K261">
        <v>0</v>
      </c>
      <c r="M261">
        <v>0</v>
      </c>
      <c r="O261">
        <v>0</v>
      </c>
    </row>
    <row r="262" spans="3:15" x14ac:dyDescent="0.3">
      <c r="C262" t="s">
        <v>364</v>
      </c>
      <c r="D262" t="s">
        <v>366</v>
      </c>
      <c r="E262">
        <v>133006</v>
      </c>
      <c r="H262" t="s">
        <v>616</v>
      </c>
      <c r="K262">
        <v>0</v>
      </c>
      <c r="M262">
        <v>0</v>
      </c>
      <c r="O262">
        <v>0</v>
      </c>
    </row>
    <row r="263" spans="3:15" x14ac:dyDescent="0.3">
      <c r="C263" t="s">
        <v>364</v>
      </c>
      <c r="D263" t="s">
        <v>366</v>
      </c>
      <c r="E263">
        <v>133007</v>
      </c>
      <c r="H263" t="s">
        <v>617</v>
      </c>
      <c r="K263">
        <v>0</v>
      </c>
      <c r="M263">
        <v>0</v>
      </c>
      <c r="O263">
        <v>0</v>
      </c>
    </row>
    <row r="264" spans="3:15" x14ac:dyDescent="0.3">
      <c r="C264" t="s">
        <v>364</v>
      </c>
      <c r="D264" t="s">
        <v>366</v>
      </c>
      <c r="E264">
        <v>133008</v>
      </c>
      <c r="H264" t="s">
        <v>618</v>
      </c>
      <c r="K264">
        <v>0</v>
      </c>
      <c r="M264">
        <v>0</v>
      </c>
      <c r="O264">
        <v>0</v>
      </c>
    </row>
    <row r="265" spans="3:15" x14ac:dyDescent="0.3">
      <c r="C265" t="s">
        <v>364</v>
      </c>
      <c r="D265" t="s">
        <v>366</v>
      </c>
      <c r="E265">
        <v>133009</v>
      </c>
      <c r="H265" t="s">
        <v>619</v>
      </c>
      <c r="K265">
        <v>0</v>
      </c>
      <c r="M265">
        <v>0</v>
      </c>
      <c r="O265">
        <v>0</v>
      </c>
    </row>
    <row r="266" spans="3:15" x14ac:dyDescent="0.3">
      <c r="C266" t="s">
        <v>364</v>
      </c>
      <c r="D266" t="s">
        <v>366</v>
      </c>
      <c r="E266">
        <v>133010</v>
      </c>
      <c r="H266" t="s">
        <v>620</v>
      </c>
      <c r="K266">
        <v>0</v>
      </c>
      <c r="M266">
        <v>0</v>
      </c>
      <c r="O266">
        <v>0</v>
      </c>
    </row>
    <row r="267" spans="3:15" x14ac:dyDescent="0.3">
      <c r="C267" t="s">
        <v>364</v>
      </c>
      <c r="D267" t="s">
        <v>366</v>
      </c>
      <c r="E267">
        <v>133011</v>
      </c>
      <c r="H267" t="s">
        <v>621</v>
      </c>
      <c r="K267">
        <v>0</v>
      </c>
      <c r="M267">
        <v>0</v>
      </c>
      <c r="O267">
        <v>0</v>
      </c>
    </row>
    <row r="268" spans="3:15" x14ac:dyDescent="0.3">
      <c r="C268" t="s">
        <v>364</v>
      </c>
      <c r="D268" t="s">
        <v>366</v>
      </c>
      <c r="E268">
        <v>133012</v>
      </c>
      <c r="H268" t="s">
        <v>622</v>
      </c>
      <c r="K268">
        <v>0</v>
      </c>
      <c r="M268">
        <v>0</v>
      </c>
      <c r="O268">
        <v>0</v>
      </c>
    </row>
    <row r="269" spans="3:15" x14ac:dyDescent="0.3">
      <c r="C269" t="s">
        <v>364</v>
      </c>
      <c r="D269" t="s">
        <v>366</v>
      </c>
      <c r="E269">
        <v>133100</v>
      </c>
      <c r="H269" t="s">
        <v>623</v>
      </c>
      <c r="K269">
        <v>0</v>
      </c>
      <c r="M269">
        <v>0</v>
      </c>
      <c r="O269">
        <v>0</v>
      </c>
    </row>
    <row r="270" spans="3:15" x14ac:dyDescent="0.3">
      <c r="C270" t="s">
        <v>364</v>
      </c>
      <c r="D270" t="s">
        <v>366</v>
      </c>
      <c r="E270">
        <v>133101</v>
      </c>
      <c r="H270" t="s">
        <v>624</v>
      </c>
      <c r="K270">
        <v>0</v>
      </c>
      <c r="M270">
        <v>0</v>
      </c>
      <c r="O270">
        <v>0</v>
      </c>
    </row>
    <row r="271" spans="3:15" x14ac:dyDescent="0.3">
      <c r="C271" t="s">
        <v>364</v>
      </c>
      <c r="D271" t="s">
        <v>366</v>
      </c>
      <c r="E271">
        <v>133102</v>
      </c>
      <c r="H271" t="s">
        <v>625</v>
      </c>
      <c r="K271">
        <v>0</v>
      </c>
      <c r="M271">
        <v>0</v>
      </c>
      <c r="O271">
        <v>0</v>
      </c>
    </row>
    <row r="272" spans="3:15" x14ac:dyDescent="0.3">
      <c r="C272" t="s">
        <v>364</v>
      </c>
      <c r="D272" t="s">
        <v>366</v>
      </c>
      <c r="E272">
        <v>1133000</v>
      </c>
      <c r="H272" t="s">
        <v>626</v>
      </c>
      <c r="K272">
        <v>0</v>
      </c>
      <c r="M272">
        <v>0</v>
      </c>
      <c r="O272">
        <v>0</v>
      </c>
    </row>
    <row r="273" spans="3:17" x14ac:dyDescent="0.3">
      <c r="C273" t="s">
        <v>364</v>
      </c>
      <c r="D273" t="s">
        <v>366</v>
      </c>
      <c r="E273">
        <v>1133002</v>
      </c>
      <c r="H273" t="s">
        <v>627</v>
      </c>
      <c r="K273">
        <v>0</v>
      </c>
      <c r="M273">
        <v>0</v>
      </c>
      <c r="O273">
        <v>0</v>
      </c>
    </row>
    <row r="274" spans="3:17" x14ac:dyDescent="0.3">
      <c r="C274" t="s">
        <v>364</v>
      </c>
      <c r="D274" t="s">
        <v>366</v>
      </c>
      <c r="E274">
        <v>1133004</v>
      </c>
      <c r="H274" t="s">
        <v>628</v>
      </c>
      <c r="K274">
        <v>0</v>
      </c>
      <c r="M274">
        <v>0</v>
      </c>
      <c r="O274">
        <v>0</v>
      </c>
    </row>
    <row r="275" spans="3:17" x14ac:dyDescent="0.3">
      <c r="C275" t="s">
        <v>364</v>
      </c>
      <c r="D275" t="s">
        <v>366</v>
      </c>
      <c r="E275">
        <v>1133005</v>
      </c>
      <c r="H275" t="s">
        <v>629</v>
      </c>
      <c r="K275" s="37">
        <v>231938568.16</v>
      </c>
      <c r="M275" s="37">
        <v>314079011.27999997</v>
      </c>
      <c r="O275" s="37">
        <v>-82140443.120000005</v>
      </c>
      <c r="Q275">
        <v>-26.2</v>
      </c>
    </row>
    <row r="276" spans="3:17" x14ac:dyDescent="0.3">
      <c r="C276" t="s">
        <v>364</v>
      </c>
      <c r="D276" t="s">
        <v>366</v>
      </c>
      <c r="E276">
        <v>1133006</v>
      </c>
      <c r="H276" t="s">
        <v>630</v>
      </c>
      <c r="K276">
        <v>0</v>
      </c>
      <c r="M276">
        <v>0</v>
      </c>
      <c r="O276">
        <v>0</v>
      </c>
    </row>
    <row r="277" spans="3:17" x14ac:dyDescent="0.3">
      <c r="C277" t="s">
        <v>364</v>
      </c>
      <c r="D277" t="s">
        <v>366</v>
      </c>
      <c r="E277">
        <v>1133007</v>
      </c>
      <c r="H277" t="s">
        <v>631</v>
      </c>
      <c r="K277">
        <v>0</v>
      </c>
      <c r="M277">
        <v>0</v>
      </c>
      <c r="O277">
        <v>0</v>
      </c>
    </row>
    <row r="278" spans="3:17" x14ac:dyDescent="0.3">
      <c r="C278" t="s">
        <v>364</v>
      </c>
      <c r="D278" t="s">
        <v>366</v>
      </c>
      <c r="E278">
        <v>1133009</v>
      </c>
      <c r="H278" t="s">
        <v>632</v>
      </c>
      <c r="K278">
        <v>0</v>
      </c>
      <c r="M278">
        <v>0</v>
      </c>
      <c r="O278">
        <v>0</v>
      </c>
    </row>
    <row r="279" spans="3:17" x14ac:dyDescent="0.3">
      <c r="C279" t="s">
        <v>364</v>
      </c>
      <c r="D279" t="s">
        <v>366</v>
      </c>
      <c r="E279">
        <v>1133013</v>
      </c>
      <c r="H279" t="s">
        <v>633</v>
      </c>
      <c r="K279">
        <v>0</v>
      </c>
      <c r="M279">
        <v>0</v>
      </c>
      <c r="O279">
        <v>0</v>
      </c>
    </row>
    <row r="280" spans="3:17" x14ac:dyDescent="0.3">
      <c r="C280" t="s">
        <v>364</v>
      </c>
      <c r="D280" t="s">
        <v>366</v>
      </c>
      <c r="E280">
        <v>1133014</v>
      </c>
      <c r="H280" t="s">
        <v>634</v>
      </c>
      <c r="K280" s="37">
        <v>749241.2</v>
      </c>
      <c r="M280" s="37">
        <v>414136.92</v>
      </c>
      <c r="O280" s="37">
        <v>335104.28000000003</v>
      </c>
      <c r="Q280">
        <v>80.900000000000006</v>
      </c>
    </row>
    <row r="281" spans="3:17" x14ac:dyDescent="0.3">
      <c r="C281" t="s">
        <v>364</v>
      </c>
      <c r="D281" t="s">
        <v>366</v>
      </c>
      <c r="E281">
        <v>1133015</v>
      </c>
      <c r="H281" t="s">
        <v>635</v>
      </c>
      <c r="K281">
        <v>0</v>
      </c>
      <c r="M281">
        <v>0</v>
      </c>
      <c r="O281">
        <v>0</v>
      </c>
    </row>
    <row r="282" spans="3:17" x14ac:dyDescent="0.3">
      <c r="C282" t="s">
        <v>364</v>
      </c>
      <c r="D282" t="s">
        <v>366</v>
      </c>
      <c r="E282">
        <v>1133021</v>
      </c>
      <c r="H282" t="s">
        <v>636</v>
      </c>
      <c r="K282">
        <v>0</v>
      </c>
      <c r="M282">
        <v>0</v>
      </c>
      <c r="O282">
        <v>0</v>
      </c>
    </row>
    <row r="283" spans="3:17" x14ac:dyDescent="0.3">
      <c r="C283" t="s">
        <v>364</v>
      </c>
      <c r="D283" t="s">
        <v>366</v>
      </c>
      <c r="E283">
        <v>1133030</v>
      </c>
      <c r="H283" t="s">
        <v>637</v>
      </c>
      <c r="K283">
        <v>0</v>
      </c>
      <c r="M283">
        <v>0</v>
      </c>
      <c r="O283">
        <v>0</v>
      </c>
    </row>
    <row r="284" spans="3:17" x14ac:dyDescent="0.3">
      <c r="C284" t="s">
        <v>364</v>
      </c>
      <c r="D284" t="s">
        <v>366</v>
      </c>
      <c r="E284">
        <v>1133031</v>
      </c>
      <c r="H284" t="s">
        <v>638</v>
      </c>
      <c r="K284">
        <v>0</v>
      </c>
      <c r="M284">
        <v>0</v>
      </c>
      <c r="O284">
        <v>0</v>
      </c>
    </row>
    <row r="285" spans="3:17" x14ac:dyDescent="0.3">
      <c r="C285" t="s">
        <v>364</v>
      </c>
      <c r="D285" t="s">
        <v>366</v>
      </c>
      <c r="E285">
        <v>1133032</v>
      </c>
      <c r="H285" t="s">
        <v>639</v>
      </c>
      <c r="K285">
        <v>0</v>
      </c>
      <c r="M285">
        <v>0</v>
      </c>
      <c r="O285">
        <v>0</v>
      </c>
    </row>
    <row r="286" spans="3:17" x14ac:dyDescent="0.3">
      <c r="C286" t="s">
        <v>364</v>
      </c>
      <c r="D286" t="s">
        <v>366</v>
      </c>
      <c r="E286">
        <v>1133033</v>
      </c>
      <c r="H286" t="s">
        <v>640</v>
      </c>
      <c r="K286">
        <v>0</v>
      </c>
      <c r="M286">
        <v>0</v>
      </c>
      <c r="O286">
        <v>0</v>
      </c>
    </row>
    <row r="287" spans="3:17" x14ac:dyDescent="0.3">
      <c r="C287" t="s">
        <v>364</v>
      </c>
      <c r="D287" t="s">
        <v>366</v>
      </c>
      <c r="E287">
        <v>1133038</v>
      </c>
      <c r="H287" t="s">
        <v>641</v>
      </c>
      <c r="K287">
        <v>0</v>
      </c>
      <c r="M287">
        <v>0</v>
      </c>
      <c r="O287">
        <v>0</v>
      </c>
    </row>
    <row r="288" spans="3:17" x14ac:dyDescent="0.3">
      <c r="C288" t="s">
        <v>364</v>
      </c>
      <c r="D288" t="s">
        <v>366</v>
      </c>
      <c r="E288">
        <v>1133236</v>
      </c>
      <c r="H288" t="s">
        <v>642</v>
      </c>
      <c r="K288">
        <v>0</v>
      </c>
      <c r="M288">
        <v>0</v>
      </c>
      <c r="O288">
        <v>0</v>
      </c>
    </row>
    <row r="289" spans="3:18" x14ac:dyDescent="0.3">
      <c r="C289" t="s">
        <v>364</v>
      </c>
      <c r="D289" t="s">
        <v>366</v>
      </c>
      <c r="E289">
        <v>1133239</v>
      </c>
      <c r="H289" t="s">
        <v>643</v>
      </c>
      <c r="K289">
        <v>0</v>
      </c>
      <c r="M289">
        <v>0</v>
      </c>
      <c r="O289">
        <v>0</v>
      </c>
    </row>
    <row r="290" spans="3:18" x14ac:dyDescent="0.3">
      <c r="C290" t="s">
        <v>364</v>
      </c>
      <c r="D290" t="s">
        <v>366</v>
      </c>
      <c r="E290">
        <v>1133242</v>
      </c>
      <c r="H290" t="s">
        <v>644</v>
      </c>
      <c r="K290">
        <v>0</v>
      </c>
      <c r="M290">
        <v>0</v>
      </c>
      <c r="O290">
        <v>0</v>
      </c>
    </row>
    <row r="291" spans="3:18" x14ac:dyDescent="0.3">
      <c r="C291" t="s">
        <v>364</v>
      </c>
      <c r="D291" t="s">
        <v>366</v>
      </c>
      <c r="E291">
        <v>1133246</v>
      </c>
      <c r="H291" t="s">
        <v>645</v>
      </c>
      <c r="K291">
        <v>0</v>
      </c>
      <c r="M291">
        <v>0</v>
      </c>
      <c r="O291">
        <v>0</v>
      </c>
    </row>
    <row r="292" spans="3:18" x14ac:dyDescent="0.3">
      <c r="C292" t="s">
        <v>364</v>
      </c>
      <c r="D292" t="s">
        <v>366</v>
      </c>
      <c r="E292">
        <v>1140200</v>
      </c>
      <c r="H292" t="s">
        <v>646</v>
      </c>
      <c r="K292">
        <v>0</v>
      </c>
      <c r="M292">
        <v>0</v>
      </c>
      <c r="O292">
        <v>0</v>
      </c>
    </row>
    <row r="293" spans="3:18" x14ac:dyDescent="0.3">
      <c r="E293" t="s">
        <v>647</v>
      </c>
      <c r="K293" s="37">
        <v>232687809.36000001</v>
      </c>
      <c r="M293" s="37">
        <v>314493148.19999999</v>
      </c>
      <c r="O293" s="37">
        <v>-81805338.840000004</v>
      </c>
      <c r="Q293">
        <v>-26</v>
      </c>
      <c r="R293" t="s">
        <v>438</v>
      </c>
    </row>
    <row r="294" spans="3:18" x14ac:dyDescent="0.3">
      <c r="C294" t="s">
        <v>364</v>
      </c>
      <c r="D294" t="s">
        <v>366</v>
      </c>
      <c r="E294">
        <v>133200</v>
      </c>
      <c r="H294" t="s">
        <v>648</v>
      </c>
      <c r="K294">
        <v>0</v>
      </c>
      <c r="M294">
        <v>0</v>
      </c>
      <c r="O294">
        <v>0</v>
      </c>
    </row>
    <row r="295" spans="3:18" x14ac:dyDescent="0.3">
      <c r="C295" t="s">
        <v>364</v>
      </c>
      <c r="D295" t="s">
        <v>366</v>
      </c>
      <c r="E295">
        <v>133201</v>
      </c>
      <c r="H295" t="s">
        <v>649</v>
      </c>
      <c r="K295">
        <v>0</v>
      </c>
      <c r="M295">
        <v>0</v>
      </c>
      <c r="O295">
        <v>0</v>
      </c>
    </row>
    <row r="296" spans="3:18" x14ac:dyDescent="0.3">
      <c r="C296" t="s">
        <v>364</v>
      </c>
      <c r="D296" t="s">
        <v>366</v>
      </c>
      <c r="E296">
        <v>133202</v>
      </c>
      <c r="H296" t="s">
        <v>650</v>
      </c>
      <c r="K296">
        <v>0</v>
      </c>
      <c r="M296">
        <v>0</v>
      </c>
      <c r="O296">
        <v>0</v>
      </c>
    </row>
    <row r="297" spans="3:18" x14ac:dyDescent="0.3">
      <c r="C297" t="s">
        <v>364</v>
      </c>
      <c r="D297" t="s">
        <v>366</v>
      </c>
      <c r="E297">
        <v>133203</v>
      </c>
      <c r="H297" t="s">
        <v>651</v>
      </c>
      <c r="K297">
        <v>0</v>
      </c>
      <c r="M297">
        <v>0</v>
      </c>
      <c r="O297">
        <v>0</v>
      </c>
    </row>
    <row r="298" spans="3:18" x14ac:dyDescent="0.3">
      <c r="C298" t="s">
        <v>364</v>
      </c>
      <c r="D298" t="s">
        <v>366</v>
      </c>
      <c r="E298">
        <v>133204</v>
      </c>
      <c r="H298" t="s">
        <v>652</v>
      </c>
      <c r="K298">
        <v>0</v>
      </c>
      <c r="M298">
        <v>0</v>
      </c>
      <c r="O298">
        <v>0</v>
      </c>
    </row>
    <row r="299" spans="3:18" x14ac:dyDescent="0.3">
      <c r="C299" t="s">
        <v>364</v>
      </c>
      <c r="D299" t="s">
        <v>366</v>
      </c>
      <c r="E299">
        <v>133205</v>
      </c>
      <c r="H299" t="s">
        <v>653</v>
      </c>
      <c r="K299">
        <v>0</v>
      </c>
      <c r="M299">
        <v>0</v>
      </c>
      <c r="O299">
        <v>0</v>
      </c>
    </row>
    <row r="300" spans="3:18" x14ac:dyDescent="0.3">
      <c r="C300" t="s">
        <v>364</v>
      </c>
      <c r="D300" t="s">
        <v>366</v>
      </c>
      <c r="E300">
        <v>133206</v>
      </c>
      <c r="H300" t="s">
        <v>654</v>
      </c>
      <c r="K300">
        <v>0</v>
      </c>
      <c r="M300">
        <v>0</v>
      </c>
      <c r="O300">
        <v>0</v>
      </c>
    </row>
    <row r="301" spans="3:18" x14ac:dyDescent="0.3">
      <c r="C301" t="s">
        <v>364</v>
      </c>
      <c r="D301" t="s">
        <v>366</v>
      </c>
      <c r="E301">
        <v>133207</v>
      </c>
      <c r="H301" t="s">
        <v>655</v>
      </c>
      <c r="K301">
        <v>0</v>
      </c>
      <c r="M301">
        <v>0</v>
      </c>
      <c r="O301">
        <v>0</v>
      </c>
    </row>
    <row r="302" spans="3:18" x14ac:dyDescent="0.3">
      <c r="C302" t="s">
        <v>364</v>
      </c>
      <c r="D302" t="s">
        <v>366</v>
      </c>
      <c r="E302">
        <v>133208</v>
      </c>
      <c r="H302" t="s">
        <v>656</v>
      </c>
      <c r="K302">
        <v>0</v>
      </c>
      <c r="M302">
        <v>0</v>
      </c>
      <c r="O302">
        <v>0</v>
      </c>
    </row>
    <row r="303" spans="3:18" x14ac:dyDescent="0.3">
      <c r="C303" t="s">
        <v>364</v>
      </c>
      <c r="D303" t="s">
        <v>366</v>
      </c>
      <c r="E303">
        <v>133209</v>
      </c>
      <c r="H303" t="s">
        <v>657</v>
      </c>
      <c r="K303">
        <v>0</v>
      </c>
      <c r="M303">
        <v>0</v>
      </c>
      <c r="O303">
        <v>0</v>
      </c>
    </row>
    <row r="304" spans="3:18" x14ac:dyDescent="0.3">
      <c r="C304" t="s">
        <v>364</v>
      </c>
      <c r="D304" t="s">
        <v>366</v>
      </c>
      <c r="E304">
        <v>133210</v>
      </c>
      <c r="H304" t="s">
        <v>658</v>
      </c>
      <c r="K304">
        <v>0</v>
      </c>
      <c r="M304">
        <v>0</v>
      </c>
      <c r="O304">
        <v>0</v>
      </c>
    </row>
    <row r="305" spans="3:15" x14ac:dyDescent="0.3">
      <c r="C305" t="s">
        <v>364</v>
      </c>
      <c r="D305" t="s">
        <v>366</v>
      </c>
      <c r="E305">
        <v>133211</v>
      </c>
      <c r="H305" t="s">
        <v>659</v>
      </c>
      <c r="K305">
        <v>0</v>
      </c>
      <c r="M305">
        <v>0</v>
      </c>
      <c r="O305">
        <v>0</v>
      </c>
    </row>
    <row r="306" spans="3:15" x14ac:dyDescent="0.3">
      <c r="C306" t="s">
        <v>364</v>
      </c>
      <c r="D306" t="s">
        <v>366</v>
      </c>
      <c r="E306">
        <v>133212</v>
      </c>
      <c r="H306" t="s">
        <v>660</v>
      </c>
      <c r="K306">
        <v>0</v>
      </c>
      <c r="M306">
        <v>0</v>
      </c>
      <c r="O306">
        <v>0</v>
      </c>
    </row>
    <row r="307" spans="3:15" x14ac:dyDescent="0.3">
      <c r="C307" t="s">
        <v>364</v>
      </c>
      <c r="D307" t="s">
        <v>366</v>
      </c>
      <c r="E307">
        <v>133213</v>
      </c>
      <c r="H307" t="s">
        <v>661</v>
      </c>
      <c r="K307">
        <v>0</v>
      </c>
      <c r="M307">
        <v>0</v>
      </c>
      <c r="O307">
        <v>0</v>
      </c>
    </row>
    <row r="308" spans="3:15" x14ac:dyDescent="0.3">
      <c r="C308" t="s">
        <v>364</v>
      </c>
      <c r="D308" t="s">
        <v>366</v>
      </c>
      <c r="E308">
        <v>133214</v>
      </c>
      <c r="H308" t="s">
        <v>662</v>
      </c>
      <c r="K308">
        <v>0</v>
      </c>
      <c r="M308">
        <v>0</v>
      </c>
      <c r="O308">
        <v>0</v>
      </c>
    </row>
    <row r="309" spans="3:15" x14ac:dyDescent="0.3">
      <c r="C309" t="s">
        <v>364</v>
      </c>
      <c r="D309" t="s">
        <v>366</v>
      </c>
      <c r="E309">
        <v>133215</v>
      </c>
      <c r="H309" t="s">
        <v>663</v>
      </c>
      <c r="K309">
        <v>0</v>
      </c>
      <c r="M309">
        <v>0</v>
      </c>
      <c r="O309">
        <v>0</v>
      </c>
    </row>
    <row r="310" spans="3:15" x14ac:dyDescent="0.3">
      <c r="C310" t="s">
        <v>364</v>
      </c>
      <c r="D310" t="s">
        <v>366</v>
      </c>
      <c r="E310">
        <v>133216</v>
      </c>
      <c r="H310" t="s">
        <v>664</v>
      </c>
      <c r="K310">
        <v>0</v>
      </c>
      <c r="M310">
        <v>0</v>
      </c>
      <c r="O310">
        <v>0</v>
      </c>
    </row>
    <row r="311" spans="3:15" x14ac:dyDescent="0.3">
      <c r="C311" t="s">
        <v>364</v>
      </c>
      <c r="D311" t="s">
        <v>366</v>
      </c>
      <c r="E311">
        <v>133218</v>
      </c>
      <c r="H311" t="s">
        <v>665</v>
      </c>
      <c r="K311">
        <v>0</v>
      </c>
      <c r="M311">
        <v>0</v>
      </c>
      <c r="O311">
        <v>0</v>
      </c>
    </row>
    <row r="312" spans="3:15" x14ac:dyDescent="0.3">
      <c r="C312" t="s">
        <v>364</v>
      </c>
      <c r="D312" t="s">
        <v>366</v>
      </c>
      <c r="E312">
        <v>133220</v>
      </c>
      <c r="H312" t="s">
        <v>648</v>
      </c>
      <c r="K312">
        <v>0</v>
      </c>
      <c r="M312">
        <v>0</v>
      </c>
      <c r="O312">
        <v>0</v>
      </c>
    </row>
    <row r="313" spans="3:15" x14ac:dyDescent="0.3">
      <c r="C313" t="s">
        <v>364</v>
      </c>
      <c r="D313" t="s">
        <v>366</v>
      </c>
      <c r="E313">
        <v>133221</v>
      </c>
      <c r="H313" t="s">
        <v>649</v>
      </c>
      <c r="K313">
        <v>0</v>
      </c>
      <c r="M313">
        <v>0</v>
      </c>
      <c r="O313">
        <v>0</v>
      </c>
    </row>
    <row r="314" spans="3:15" x14ac:dyDescent="0.3">
      <c r="C314" t="s">
        <v>364</v>
      </c>
      <c r="D314" t="s">
        <v>366</v>
      </c>
      <c r="E314">
        <v>133222</v>
      </c>
      <c r="H314" t="s">
        <v>650</v>
      </c>
      <c r="K314">
        <v>0</v>
      </c>
      <c r="M314">
        <v>0</v>
      </c>
      <c r="O314">
        <v>0</v>
      </c>
    </row>
    <row r="315" spans="3:15" x14ac:dyDescent="0.3">
      <c r="C315" t="s">
        <v>364</v>
      </c>
      <c r="D315" t="s">
        <v>366</v>
      </c>
      <c r="E315">
        <v>133223</v>
      </c>
      <c r="H315" t="s">
        <v>651</v>
      </c>
      <c r="K315">
        <v>0</v>
      </c>
      <c r="M315">
        <v>0</v>
      </c>
      <c r="O315">
        <v>0</v>
      </c>
    </row>
    <row r="316" spans="3:15" x14ac:dyDescent="0.3">
      <c r="C316" t="s">
        <v>364</v>
      </c>
      <c r="D316" t="s">
        <v>366</v>
      </c>
      <c r="E316">
        <v>133224</v>
      </c>
      <c r="H316" t="s">
        <v>652</v>
      </c>
      <c r="K316">
        <v>0</v>
      </c>
      <c r="M316">
        <v>0</v>
      </c>
      <c r="O316">
        <v>0</v>
      </c>
    </row>
    <row r="317" spans="3:15" x14ac:dyDescent="0.3">
      <c r="C317" t="s">
        <v>364</v>
      </c>
      <c r="D317" t="s">
        <v>366</v>
      </c>
      <c r="E317">
        <v>133225</v>
      </c>
      <c r="H317" t="s">
        <v>653</v>
      </c>
      <c r="K317">
        <v>0</v>
      </c>
      <c r="M317">
        <v>0</v>
      </c>
      <c r="O317">
        <v>0</v>
      </c>
    </row>
    <row r="318" spans="3:15" x14ac:dyDescent="0.3">
      <c r="C318" t="s">
        <v>364</v>
      </c>
      <c r="D318" t="s">
        <v>366</v>
      </c>
      <c r="E318">
        <v>133226</v>
      </c>
      <c r="H318" t="s">
        <v>666</v>
      </c>
      <c r="K318">
        <v>0</v>
      </c>
      <c r="M318">
        <v>0</v>
      </c>
      <c r="O318">
        <v>0</v>
      </c>
    </row>
    <row r="319" spans="3:15" x14ac:dyDescent="0.3">
      <c r="C319" t="s">
        <v>364</v>
      </c>
      <c r="D319" t="s">
        <v>366</v>
      </c>
      <c r="E319">
        <v>133227</v>
      </c>
      <c r="H319" t="s">
        <v>655</v>
      </c>
      <c r="K319">
        <v>0</v>
      </c>
      <c r="M319">
        <v>0</v>
      </c>
      <c r="O319">
        <v>0</v>
      </c>
    </row>
    <row r="320" spans="3:15" x14ac:dyDescent="0.3">
      <c r="C320" t="s">
        <v>364</v>
      </c>
      <c r="D320" t="s">
        <v>366</v>
      </c>
      <c r="E320">
        <v>133228</v>
      </c>
      <c r="H320" t="s">
        <v>656</v>
      </c>
      <c r="K320">
        <v>0</v>
      </c>
      <c r="M320">
        <v>0</v>
      </c>
      <c r="O320">
        <v>0</v>
      </c>
    </row>
    <row r="321" spans="3:17" x14ac:dyDescent="0.3">
      <c r="C321" t="s">
        <v>364</v>
      </c>
      <c r="D321" t="s">
        <v>366</v>
      </c>
      <c r="E321">
        <v>133229</v>
      </c>
      <c r="H321" t="s">
        <v>657</v>
      </c>
      <c r="K321">
        <v>0</v>
      </c>
      <c r="M321">
        <v>0</v>
      </c>
      <c r="O321">
        <v>0</v>
      </c>
    </row>
    <row r="322" spans="3:17" x14ac:dyDescent="0.3">
      <c r="C322" t="s">
        <v>364</v>
      </c>
      <c r="D322" t="s">
        <v>366</v>
      </c>
      <c r="E322">
        <v>133230</v>
      </c>
      <c r="H322" t="s">
        <v>658</v>
      </c>
      <c r="K322">
        <v>0</v>
      </c>
      <c r="M322">
        <v>0</v>
      </c>
      <c r="O322">
        <v>0</v>
      </c>
    </row>
    <row r="323" spans="3:17" x14ac:dyDescent="0.3">
      <c r="C323" t="s">
        <v>364</v>
      </c>
      <c r="D323" t="s">
        <v>366</v>
      </c>
      <c r="E323">
        <v>133231</v>
      </c>
      <c r="H323" t="s">
        <v>659</v>
      </c>
      <c r="K323">
        <v>0</v>
      </c>
      <c r="M323">
        <v>0</v>
      </c>
      <c r="O323">
        <v>0</v>
      </c>
    </row>
    <row r="324" spans="3:17" x14ac:dyDescent="0.3">
      <c r="C324" t="s">
        <v>364</v>
      </c>
      <c r="D324" t="s">
        <v>366</v>
      </c>
      <c r="E324">
        <v>133232</v>
      </c>
      <c r="H324" t="s">
        <v>660</v>
      </c>
      <c r="K324">
        <v>0</v>
      </c>
      <c r="M324">
        <v>0</v>
      </c>
      <c r="O324">
        <v>0</v>
      </c>
    </row>
    <row r="325" spans="3:17" x14ac:dyDescent="0.3">
      <c r="C325" t="s">
        <v>364</v>
      </c>
      <c r="D325" t="s">
        <v>366</v>
      </c>
      <c r="E325">
        <v>133233</v>
      </c>
      <c r="H325" t="s">
        <v>661</v>
      </c>
      <c r="K325">
        <v>0</v>
      </c>
      <c r="M325">
        <v>0</v>
      </c>
      <c r="O325">
        <v>0</v>
      </c>
    </row>
    <row r="326" spans="3:17" x14ac:dyDescent="0.3">
      <c r="C326" t="s">
        <v>364</v>
      </c>
      <c r="D326" t="s">
        <v>366</v>
      </c>
      <c r="E326">
        <v>133234</v>
      </c>
      <c r="H326" t="s">
        <v>662</v>
      </c>
      <c r="K326">
        <v>0</v>
      </c>
      <c r="M326">
        <v>0</v>
      </c>
      <c r="O326">
        <v>0</v>
      </c>
    </row>
    <row r="327" spans="3:17" x14ac:dyDescent="0.3">
      <c r="C327" t="s">
        <v>364</v>
      </c>
      <c r="D327" t="s">
        <v>366</v>
      </c>
      <c r="E327">
        <v>133235</v>
      </c>
      <c r="H327" t="s">
        <v>663</v>
      </c>
      <c r="K327">
        <v>0</v>
      </c>
      <c r="M327">
        <v>0</v>
      </c>
      <c r="O327">
        <v>0</v>
      </c>
    </row>
    <row r="328" spans="3:17" x14ac:dyDescent="0.3">
      <c r="C328" t="s">
        <v>364</v>
      </c>
      <c r="D328" t="s">
        <v>366</v>
      </c>
      <c r="E328">
        <v>133236</v>
      </c>
      <c r="H328" t="s">
        <v>664</v>
      </c>
      <c r="K328">
        <v>0</v>
      </c>
      <c r="M328">
        <v>0</v>
      </c>
      <c r="O328">
        <v>0</v>
      </c>
    </row>
    <row r="329" spans="3:17" x14ac:dyDescent="0.3">
      <c r="C329" t="s">
        <v>364</v>
      </c>
      <c r="D329" t="s">
        <v>366</v>
      </c>
      <c r="E329">
        <v>133238</v>
      </c>
      <c r="H329" t="s">
        <v>665</v>
      </c>
      <c r="K329">
        <v>0</v>
      </c>
      <c r="M329">
        <v>0</v>
      </c>
      <c r="O329">
        <v>0</v>
      </c>
    </row>
    <row r="330" spans="3:17" x14ac:dyDescent="0.3">
      <c r="C330" t="s">
        <v>364</v>
      </c>
      <c r="D330" t="s">
        <v>366</v>
      </c>
      <c r="E330">
        <v>133239</v>
      </c>
      <c r="H330" t="s">
        <v>667</v>
      </c>
      <c r="K330">
        <v>0</v>
      </c>
      <c r="M330">
        <v>0</v>
      </c>
      <c r="O330">
        <v>0</v>
      </c>
    </row>
    <row r="331" spans="3:17" x14ac:dyDescent="0.3">
      <c r="C331" t="s">
        <v>364</v>
      </c>
      <c r="D331" t="s">
        <v>366</v>
      </c>
      <c r="E331">
        <v>1133008</v>
      </c>
      <c r="H331" t="s">
        <v>668</v>
      </c>
      <c r="K331">
        <v>0</v>
      </c>
      <c r="M331">
        <v>0</v>
      </c>
      <c r="O331">
        <v>0</v>
      </c>
    </row>
    <row r="332" spans="3:17" x14ac:dyDescent="0.3">
      <c r="C332" t="s">
        <v>364</v>
      </c>
      <c r="D332" t="s">
        <v>366</v>
      </c>
      <c r="E332">
        <v>1133011</v>
      </c>
      <c r="H332" t="s">
        <v>669</v>
      </c>
      <c r="K332" s="37">
        <v>220442428.38999999</v>
      </c>
      <c r="M332" s="37">
        <v>191780768.91999999</v>
      </c>
      <c r="O332" s="37">
        <v>28661659.469999999</v>
      </c>
      <c r="Q332">
        <v>14.9</v>
      </c>
    </row>
    <row r="333" spans="3:17" x14ac:dyDescent="0.3">
      <c r="C333" t="s">
        <v>364</v>
      </c>
      <c r="D333" t="s">
        <v>366</v>
      </c>
      <c r="E333">
        <v>1133012</v>
      </c>
      <c r="H333" t="s">
        <v>670</v>
      </c>
      <c r="K333">
        <v>0</v>
      </c>
      <c r="M333">
        <v>0</v>
      </c>
      <c r="O333">
        <v>0</v>
      </c>
    </row>
    <row r="334" spans="3:17" x14ac:dyDescent="0.3">
      <c r="C334" t="s">
        <v>364</v>
      </c>
      <c r="D334" t="s">
        <v>366</v>
      </c>
      <c r="E334">
        <v>1133016</v>
      </c>
      <c r="H334" t="s">
        <v>671</v>
      </c>
      <c r="K334" s="37">
        <v>455554.4</v>
      </c>
      <c r="M334" s="37">
        <v>708230.57</v>
      </c>
      <c r="O334" s="37">
        <v>-252676.17</v>
      </c>
      <c r="Q334">
        <v>-35.700000000000003</v>
      </c>
    </row>
    <row r="335" spans="3:17" x14ac:dyDescent="0.3">
      <c r="C335" t="s">
        <v>364</v>
      </c>
      <c r="D335" t="s">
        <v>366</v>
      </c>
      <c r="E335">
        <v>1133017</v>
      </c>
      <c r="H335" t="s">
        <v>672</v>
      </c>
      <c r="K335">
        <v>0</v>
      </c>
      <c r="M335">
        <v>0</v>
      </c>
      <c r="O335">
        <v>0</v>
      </c>
    </row>
    <row r="336" spans="3:17" x14ac:dyDescent="0.3">
      <c r="C336" t="s">
        <v>364</v>
      </c>
      <c r="D336" t="s">
        <v>366</v>
      </c>
      <c r="E336">
        <v>1133036</v>
      </c>
      <c r="H336" t="s">
        <v>673</v>
      </c>
      <c r="K336">
        <v>0</v>
      </c>
      <c r="M336">
        <v>0</v>
      </c>
      <c r="O336">
        <v>0</v>
      </c>
    </row>
    <row r="337" spans="3:18" x14ac:dyDescent="0.3">
      <c r="C337" t="s">
        <v>364</v>
      </c>
      <c r="D337" t="s">
        <v>366</v>
      </c>
      <c r="E337">
        <v>1133237</v>
      </c>
      <c r="H337" t="s">
        <v>674</v>
      </c>
      <c r="K337">
        <v>0</v>
      </c>
      <c r="M337">
        <v>0</v>
      </c>
      <c r="O337">
        <v>0</v>
      </c>
    </row>
    <row r="338" spans="3:18" x14ac:dyDescent="0.3">
      <c r="C338" t="s">
        <v>364</v>
      </c>
      <c r="D338" t="s">
        <v>366</v>
      </c>
      <c r="E338">
        <v>1133238</v>
      </c>
      <c r="H338" t="s">
        <v>675</v>
      </c>
      <c r="K338">
        <v>0</v>
      </c>
      <c r="M338">
        <v>0</v>
      </c>
      <c r="O338">
        <v>0</v>
      </c>
    </row>
    <row r="339" spans="3:18" x14ac:dyDescent="0.3">
      <c r="C339" t="s">
        <v>364</v>
      </c>
      <c r="D339" t="s">
        <v>366</v>
      </c>
      <c r="E339">
        <v>1133245</v>
      </c>
      <c r="H339" t="s">
        <v>676</v>
      </c>
      <c r="K339">
        <v>0</v>
      </c>
      <c r="M339">
        <v>0</v>
      </c>
      <c r="O339">
        <v>0</v>
      </c>
    </row>
    <row r="340" spans="3:18" x14ac:dyDescent="0.3">
      <c r="E340" t="s">
        <v>677</v>
      </c>
      <c r="K340" s="37">
        <v>220897982.78999999</v>
      </c>
      <c r="M340" s="37">
        <v>192488999.49000001</v>
      </c>
      <c r="O340" s="37">
        <v>28408983.300000001</v>
      </c>
      <c r="Q340">
        <v>14.8</v>
      </c>
      <c r="R340" t="s">
        <v>438</v>
      </c>
    </row>
    <row r="341" spans="3:18" x14ac:dyDescent="0.3">
      <c r="C341" t="s">
        <v>364</v>
      </c>
      <c r="D341" t="s">
        <v>366</v>
      </c>
      <c r="E341">
        <v>133217</v>
      </c>
      <c r="H341" t="s">
        <v>678</v>
      </c>
      <c r="K341">
        <v>0</v>
      </c>
      <c r="M341">
        <v>0</v>
      </c>
      <c r="O341">
        <v>0</v>
      </c>
    </row>
    <row r="342" spans="3:18" x14ac:dyDescent="0.3">
      <c r="C342" t="s">
        <v>364</v>
      </c>
      <c r="D342" t="s">
        <v>366</v>
      </c>
      <c r="E342">
        <v>133237</v>
      </c>
      <c r="H342" t="s">
        <v>679</v>
      </c>
      <c r="K342">
        <v>0</v>
      </c>
      <c r="M342">
        <v>0</v>
      </c>
      <c r="O342">
        <v>0</v>
      </c>
    </row>
    <row r="343" spans="3:18" x14ac:dyDescent="0.3">
      <c r="C343" t="s">
        <v>364</v>
      </c>
      <c r="D343" t="s">
        <v>366</v>
      </c>
      <c r="E343">
        <v>1133259</v>
      </c>
      <c r="H343" t="s">
        <v>680</v>
      </c>
      <c r="K343" s="37">
        <v>12031750</v>
      </c>
      <c r="M343" s="37">
        <v>12273750</v>
      </c>
      <c r="O343" s="37">
        <v>-242000</v>
      </c>
      <c r="Q343">
        <v>-2</v>
      </c>
    </row>
    <row r="344" spans="3:18" x14ac:dyDescent="0.3">
      <c r="C344" t="s">
        <v>364</v>
      </c>
      <c r="D344" t="s">
        <v>366</v>
      </c>
      <c r="E344">
        <v>1133260</v>
      </c>
      <c r="H344" t="s">
        <v>681</v>
      </c>
      <c r="K344" s="37">
        <v>57652.15</v>
      </c>
      <c r="M344" s="37">
        <v>32389.05</v>
      </c>
      <c r="O344" s="37">
        <v>25263.1</v>
      </c>
      <c r="Q344">
        <v>78</v>
      </c>
    </row>
    <row r="345" spans="3:18" x14ac:dyDescent="0.3">
      <c r="E345" t="s">
        <v>682</v>
      </c>
      <c r="K345" s="37">
        <v>12089402.15</v>
      </c>
      <c r="M345" s="37">
        <v>12306139.050000001</v>
      </c>
      <c r="O345" s="37">
        <v>-216736.9</v>
      </c>
      <c r="Q345">
        <v>-1.8</v>
      </c>
      <c r="R345" t="s">
        <v>438</v>
      </c>
    </row>
    <row r="346" spans="3:18" x14ac:dyDescent="0.3">
      <c r="C346" t="s">
        <v>364</v>
      </c>
      <c r="D346" t="s">
        <v>366</v>
      </c>
      <c r="E346">
        <v>1133034</v>
      </c>
      <c r="H346" t="s">
        <v>683</v>
      </c>
      <c r="K346">
        <v>0</v>
      </c>
      <c r="M346">
        <v>0</v>
      </c>
      <c r="O346">
        <v>0</v>
      </c>
    </row>
    <row r="347" spans="3:18" x14ac:dyDescent="0.3">
      <c r="C347" t="s">
        <v>364</v>
      </c>
      <c r="D347" t="s">
        <v>366</v>
      </c>
      <c r="E347">
        <v>1133240</v>
      </c>
      <c r="H347" t="s">
        <v>684</v>
      </c>
      <c r="K347">
        <v>0</v>
      </c>
      <c r="M347">
        <v>0</v>
      </c>
      <c r="O347">
        <v>0</v>
      </c>
    </row>
    <row r="348" spans="3:18" x14ac:dyDescent="0.3">
      <c r="C348" t="s">
        <v>364</v>
      </c>
      <c r="D348" t="s">
        <v>366</v>
      </c>
      <c r="E348">
        <v>1133243</v>
      </c>
      <c r="H348" t="s">
        <v>685</v>
      </c>
      <c r="K348">
        <v>0</v>
      </c>
      <c r="M348">
        <v>0</v>
      </c>
      <c r="O348">
        <v>0</v>
      </c>
    </row>
    <row r="349" spans="3:18" x14ac:dyDescent="0.3">
      <c r="C349" t="s">
        <v>364</v>
      </c>
      <c r="D349" t="s">
        <v>366</v>
      </c>
      <c r="E349">
        <v>1133261</v>
      </c>
      <c r="H349" t="s">
        <v>686</v>
      </c>
      <c r="K349" s="37">
        <v>14773844.029999999</v>
      </c>
      <c r="M349" s="37">
        <v>14851593.73</v>
      </c>
      <c r="O349" s="37">
        <v>-77749.7</v>
      </c>
      <c r="Q349">
        <v>-0.5</v>
      </c>
    </row>
    <row r="350" spans="3:18" x14ac:dyDescent="0.3">
      <c r="C350" t="s">
        <v>364</v>
      </c>
      <c r="D350" t="s">
        <v>366</v>
      </c>
      <c r="E350">
        <v>1133262</v>
      </c>
      <c r="H350" t="s">
        <v>687</v>
      </c>
      <c r="K350" s="37">
        <v>52583.02</v>
      </c>
      <c r="M350" s="37">
        <v>45383.77</v>
      </c>
      <c r="O350" s="37">
        <v>7199.25</v>
      </c>
      <c r="Q350">
        <v>15.9</v>
      </c>
    </row>
    <row r="351" spans="3:18" x14ac:dyDescent="0.3">
      <c r="K351" s="37">
        <v>14826427.050000001</v>
      </c>
      <c r="M351" s="37">
        <v>14896977.5</v>
      </c>
      <c r="O351" s="37">
        <v>-70550.45</v>
      </c>
      <c r="Q351">
        <v>-0.5</v>
      </c>
      <c r="R351" t="s">
        <v>438</v>
      </c>
    </row>
    <row r="352" spans="3:18" x14ac:dyDescent="0.3">
      <c r="C352" t="s">
        <v>364</v>
      </c>
      <c r="D352" t="s">
        <v>366</v>
      </c>
      <c r="E352">
        <v>1133035</v>
      </c>
      <c r="H352" t="s">
        <v>688</v>
      </c>
      <c r="K352">
        <v>0</v>
      </c>
      <c r="M352">
        <v>0</v>
      </c>
      <c r="O352">
        <v>0</v>
      </c>
    </row>
    <row r="353" spans="3:18" x14ac:dyDescent="0.3">
      <c r="C353" t="s">
        <v>364</v>
      </c>
      <c r="D353" t="s">
        <v>366</v>
      </c>
      <c r="E353">
        <v>1133241</v>
      </c>
      <c r="H353" t="s">
        <v>689</v>
      </c>
      <c r="K353">
        <v>0</v>
      </c>
      <c r="M353">
        <v>0</v>
      </c>
      <c r="O353">
        <v>0</v>
      </c>
    </row>
    <row r="354" spans="3:18" x14ac:dyDescent="0.3">
      <c r="C354" t="s">
        <v>364</v>
      </c>
      <c r="D354" t="s">
        <v>366</v>
      </c>
      <c r="E354">
        <v>1133244</v>
      </c>
      <c r="H354" t="s">
        <v>690</v>
      </c>
      <c r="K354">
        <v>0</v>
      </c>
      <c r="M354">
        <v>0</v>
      </c>
      <c r="O354">
        <v>0</v>
      </c>
    </row>
    <row r="355" spans="3:18" x14ac:dyDescent="0.3">
      <c r="K355">
        <v>0</v>
      </c>
      <c r="M355">
        <v>0</v>
      </c>
      <c r="O355">
        <v>0</v>
      </c>
      <c r="R355" t="s">
        <v>438</v>
      </c>
    </row>
    <row r="356" spans="3:18" x14ac:dyDescent="0.3">
      <c r="C356" t="s">
        <v>364</v>
      </c>
      <c r="D356" t="s">
        <v>366</v>
      </c>
      <c r="E356">
        <v>138500</v>
      </c>
      <c r="H356" t="s">
        <v>691</v>
      </c>
      <c r="K356">
        <v>0</v>
      </c>
      <c r="M356">
        <v>0</v>
      </c>
      <c r="O356">
        <v>0</v>
      </c>
    </row>
    <row r="357" spans="3:18" x14ac:dyDescent="0.3">
      <c r="E357" t="s">
        <v>692</v>
      </c>
      <c r="K357">
        <v>0</v>
      </c>
      <c r="M357">
        <v>0</v>
      </c>
      <c r="O357">
        <v>0</v>
      </c>
      <c r="R357" t="s">
        <v>438</v>
      </c>
    </row>
    <row r="358" spans="3:18" x14ac:dyDescent="0.3">
      <c r="C358" t="s">
        <v>364</v>
      </c>
      <c r="D358" t="s">
        <v>366</v>
      </c>
      <c r="E358">
        <v>137000</v>
      </c>
      <c r="H358" t="s">
        <v>693</v>
      </c>
      <c r="K358">
        <v>0</v>
      </c>
      <c r="M358">
        <v>0</v>
      </c>
      <c r="O358">
        <v>0</v>
      </c>
    </row>
    <row r="359" spans="3:18" x14ac:dyDescent="0.3">
      <c r="E359" t="s">
        <v>694</v>
      </c>
      <c r="K359">
        <v>0</v>
      </c>
      <c r="M359">
        <v>0</v>
      </c>
      <c r="O359">
        <v>0</v>
      </c>
      <c r="R359" t="s">
        <v>438</v>
      </c>
    </row>
    <row r="360" spans="3:18" x14ac:dyDescent="0.3">
      <c r="C360" t="s">
        <v>364</v>
      </c>
      <c r="D360" t="s">
        <v>366</v>
      </c>
      <c r="E360">
        <v>133250</v>
      </c>
      <c r="H360" t="s">
        <v>695</v>
      </c>
      <c r="K360">
        <v>0</v>
      </c>
      <c r="M360">
        <v>0</v>
      </c>
      <c r="O360">
        <v>0</v>
      </c>
    </row>
    <row r="361" spans="3:18" x14ac:dyDescent="0.3">
      <c r="C361" t="s">
        <v>364</v>
      </c>
      <c r="D361" t="s">
        <v>366</v>
      </c>
      <c r="E361">
        <v>133251</v>
      </c>
      <c r="H361" t="s">
        <v>696</v>
      </c>
      <c r="K361">
        <v>0</v>
      </c>
      <c r="M361">
        <v>0</v>
      </c>
      <c r="O361">
        <v>0</v>
      </c>
    </row>
    <row r="362" spans="3:18" x14ac:dyDescent="0.3">
      <c r="C362" t="s">
        <v>364</v>
      </c>
      <c r="D362" t="s">
        <v>366</v>
      </c>
      <c r="E362">
        <v>133252</v>
      </c>
      <c r="H362" t="s">
        <v>697</v>
      </c>
      <c r="K362">
        <v>0</v>
      </c>
      <c r="M362">
        <v>0</v>
      </c>
      <c r="O362">
        <v>0</v>
      </c>
    </row>
    <row r="363" spans="3:18" x14ac:dyDescent="0.3">
      <c r="C363" t="s">
        <v>364</v>
      </c>
      <c r="D363" t="s">
        <v>366</v>
      </c>
      <c r="E363">
        <v>133253</v>
      </c>
      <c r="H363" t="s">
        <v>697</v>
      </c>
      <c r="K363">
        <v>0</v>
      </c>
      <c r="M363">
        <v>0</v>
      </c>
      <c r="O363">
        <v>0</v>
      </c>
    </row>
    <row r="364" spans="3:18" x14ac:dyDescent="0.3">
      <c r="C364" t="s">
        <v>364</v>
      </c>
      <c r="D364" t="s">
        <v>366</v>
      </c>
      <c r="E364">
        <v>133254</v>
      </c>
      <c r="H364" t="s">
        <v>698</v>
      </c>
      <c r="K364">
        <v>0</v>
      </c>
      <c r="M364">
        <v>0</v>
      </c>
      <c r="O364">
        <v>0</v>
      </c>
    </row>
    <row r="365" spans="3:18" x14ac:dyDescent="0.3">
      <c r="C365" t="s">
        <v>364</v>
      </c>
      <c r="D365" t="s">
        <v>366</v>
      </c>
      <c r="E365">
        <v>1133251</v>
      </c>
      <c r="H365" t="s">
        <v>699</v>
      </c>
      <c r="K365">
        <v>0</v>
      </c>
      <c r="M365">
        <v>0</v>
      </c>
      <c r="O365">
        <v>0</v>
      </c>
    </row>
    <row r="366" spans="3:18" x14ac:dyDescent="0.3">
      <c r="C366" t="s">
        <v>364</v>
      </c>
      <c r="D366" t="s">
        <v>366</v>
      </c>
      <c r="E366">
        <v>1133252</v>
      </c>
      <c r="H366" t="s">
        <v>700</v>
      </c>
      <c r="K366">
        <v>0</v>
      </c>
      <c r="M366">
        <v>0</v>
      </c>
      <c r="O366">
        <v>0</v>
      </c>
    </row>
    <row r="367" spans="3:18" x14ac:dyDescent="0.3">
      <c r="C367" t="s">
        <v>364</v>
      </c>
      <c r="D367" t="s">
        <v>366</v>
      </c>
      <c r="E367">
        <v>1133253</v>
      </c>
      <c r="H367" t="s">
        <v>701</v>
      </c>
      <c r="K367">
        <v>0</v>
      </c>
      <c r="M367">
        <v>0</v>
      </c>
      <c r="O367">
        <v>0</v>
      </c>
    </row>
    <row r="368" spans="3:18" x14ac:dyDescent="0.3">
      <c r="C368" t="s">
        <v>364</v>
      </c>
      <c r="D368" t="s">
        <v>366</v>
      </c>
      <c r="E368">
        <v>1133254</v>
      </c>
      <c r="H368" t="s">
        <v>702</v>
      </c>
      <c r="K368" s="37">
        <v>475000000</v>
      </c>
      <c r="M368" s="37">
        <v>470000000</v>
      </c>
      <c r="O368" s="37">
        <v>5000000</v>
      </c>
      <c r="Q368">
        <v>1.1000000000000001</v>
      </c>
    </row>
    <row r="369" spans="3:18" x14ac:dyDescent="0.3">
      <c r="C369" t="s">
        <v>364</v>
      </c>
      <c r="D369" t="s">
        <v>366</v>
      </c>
      <c r="E369">
        <v>1133255</v>
      </c>
      <c r="H369" t="s">
        <v>703</v>
      </c>
      <c r="K369" s="37">
        <v>317558294.22000003</v>
      </c>
      <c r="M369" s="37">
        <v>322564507.32999998</v>
      </c>
      <c r="O369" s="37">
        <v>-5006213.1100000003</v>
      </c>
      <c r="Q369">
        <v>-1.6</v>
      </c>
    </row>
    <row r="370" spans="3:18" x14ac:dyDescent="0.3">
      <c r="C370" t="s">
        <v>364</v>
      </c>
      <c r="D370" t="s">
        <v>366</v>
      </c>
      <c r="E370">
        <v>1133256</v>
      </c>
      <c r="H370" t="s">
        <v>704</v>
      </c>
      <c r="K370" s="37">
        <v>140000000</v>
      </c>
      <c r="M370" s="37">
        <v>140000000</v>
      </c>
      <c r="O370">
        <v>0</v>
      </c>
    </row>
    <row r="371" spans="3:18" x14ac:dyDescent="0.3">
      <c r="E371" t="s">
        <v>705</v>
      </c>
      <c r="K371" s="37">
        <v>932558294.22000003</v>
      </c>
      <c r="M371" s="37">
        <v>932564507.33000004</v>
      </c>
      <c r="O371" s="37">
        <v>-6213.11</v>
      </c>
      <c r="R371" t="s">
        <v>438</v>
      </c>
    </row>
    <row r="372" spans="3:18" x14ac:dyDescent="0.3">
      <c r="C372" t="s">
        <v>364</v>
      </c>
      <c r="D372" t="s">
        <v>366</v>
      </c>
      <c r="E372">
        <v>1133270</v>
      </c>
      <c r="H372" t="s">
        <v>706</v>
      </c>
      <c r="K372" s="37">
        <v>8301300</v>
      </c>
      <c r="M372" s="37">
        <v>6528350</v>
      </c>
      <c r="O372" s="37">
        <v>1772950</v>
      </c>
      <c r="Q372">
        <v>27.2</v>
      </c>
    </row>
    <row r="373" spans="3:18" x14ac:dyDescent="0.3">
      <c r="C373" t="s">
        <v>364</v>
      </c>
      <c r="D373" t="s">
        <v>366</v>
      </c>
      <c r="E373">
        <v>1133271</v>
      </c>
      <c r="H373" t="e">
        <f>- AFS-Mark To Market USD</f>
        <v>#NAME?</v>
      </c>
      <c r="K373">
        <v>0</v>
      </c>
      <c r="M373">
        <v>0</v>
      </c>
      <c r="O373">
        <v>0</v>
      </c>
    </row>
    <row r="374" spans="3:18" x14ac:dyDescent="0.3">
      <c r="K374" s="37">
        <v>8301300</v>
      </c>
      <c r="M374" s="37">
        <v>6528350</v>
      </c>
      <c r="O374" s="37">
        <v>1772950</v>
      </c>
      <c r="Q374">
        <v>27.2</v>
      </c>
      <c r="R374" t="s">
        <v>438</v>
      </c>
    </row>
    <row r="375" spans="3:18" x14ac:dyDescent="0.3">
      <c r="C375" t="s">
        <v>364</v>
      </c>
      <c r="D375" t="s">
        <v>366</v>
      </c>
      <c r="E375">
        <v>138900</v>
      </c>
      <c r="H375" t="s">
        <v>707</v>
      </c>
      <c r="K375">
        <v>0</v>
      </c>
      <c r="M375">
        <v>0</v>
      </c>
      <c r="O375">
        <v>0</v>
      </c>
    </row>
    <row r="376" spans="3:18" x14ac:dyDescent="0.3">
      <c r="C376" t="s">
        <v>364</v>
      </c>
      <c r="D376" t="s">
        <v>366</v>
      </c>
      <c r="E376">
        <v>138903</v>
      </c>
      <c r="H376" t="s">
        <v>708</v>
      </c>
      <c r="K376">
        <v>0</v>
      </c>
      <c r="M376">
        <v>0</v>
      </c>
      <c r="O376">
        <v>0</v>
      </c>
    </row>
    <row r="377" spans="3:18" x14ac:dyDescent="0.3">
      <c r="E377" t="s">
        <v>709</v>
      </c>
      <c r="K377">
        <v>0</v>
      </c>
      <c r="M377">
        <v>0</v>
      </c>
      <c r="O377">
        <v>0</v>
      </c>
      <c r="R377" t="s">
        <v>438</v>
      </c>
    </row>
    <row r="378" spans="3:18" x14ac:dyDescent="0.3">
      <c r="C378" t="s">
        <v>364</v>
      </c>
      <c r="D378" t="s">
        <v>366</v>
      </c>
      <c r="E378">
        <v>138600</v>
      </c>
      <c r="H378" t="s">
        <v>710</v>
      </c>
      <c r="K378">
        <v>0</v>
      </c>
      <c r="M378">
        <v>0</v>
      </c>
      <c r="O378">
        <v>0</v>
      </c>
    </row>
    <row r="379" spans="3:18" x14ac:dyDescent="0.3">
      <c r="C379" t="s">
        <v>364</v>
      </c>
      <c r="D379" t="s">
        <v>366</v>
      </c>
      <c r="E379">
        <v>138902</v>
      </c>
      <c r="H379" t="s">
        <v>711</v>
      </c>
      <c r="K379">
        <v>0</v>
      </c>
      <c r="M379">
        <v>0</v>
      </c>
      <c r="O379">
        <v>0</v>
      </c>
    </row>
    <row r="380" spans="3:18" x14ac:dyDescent="0.3">
      <c r="C380" t="s">
        <v>364</v>
      </c>
      <c r="D380" t="s">
        <v>366</v>
      </c>
      <c r="E380">
        <v>138904</v>
      </c>
      <c r="H380" t="s">
        <v>712</v>
      </c>
      <c r="K380">
        <v>0</v>
      </c>
      <c r="M380">
        <v>0</v>
      </c>
      <c r="O380">
        <v>0</v>
      </c>
    </row>
    <row r="381" spans="3:18" x14ac:dyDescent="0.3">
      <c r="C381" t="s">
        <v>364</v>
      </c>
      <c r="D381" t="s">
        <v>366</v>
      </c>
      <c r="E381">
        <v>1138902</v>
      </c>
      <c r="H381" t="s">
        <v>713</v>
      </c>
      <c r="K381" s="37">
        <v>1498180.63</v>
      </c>
      <c r="M381" s="37">
        <v>1468199.48</v>
      </c>
      <c r="O381" s="37">
        <v>29981.15</v>
      </c>
      <c r="Q381">
        <v>2</v>
      </c>
    </row>
    <row r="382" spans="3:18" x14ac:dyDescent="0.3">
      <c r="C382" t="s">
        <v>364</v>
      </c>
      <c r="D382" t="s">
        <v>366</v>
      </c>
      <c r="E382">
        <v>1138910</v>
      </c>
      <c r="H382" t="s">
        <v>714</v>
      </c>
      <c r="K382">
        <v>0</v>
      </c>
      <c r="M382">
        <v>0</v>
      </c>
      <c r="O382">
        <v>0</v>
      </c>
    </row>
    <row r="383" spans="3:18" x14ac:dyDescent="0.3">
      <c r="E383" t="s">
        <v>715</v>
      </c>
      <c r="K383" s="37">
        <v>1498180.63</v>
      </c>
      <c r="M383" s="37">
        <v>1468199.48</v>
      </c>
      <c r="O383" s="37">
        <v>29981.15</v>
      </c>
      <c r="Q383">
        <v>2</v>
      </c>
      <c r="R383" t="s">
        <v>438</v>
      </c>
    </row>
    <row r="384" spans="3:18" x14ac:dyDescent="0.3">
      <c r="C384" t="s">
        <v>364</v>
      </c>
      <c r="D384" t="s">
        <v>366</v>
      </c>
      <c r="E384">
        <v>136254</v>
      </c>
      <c r="H384" t="s">
        <v>716</v>
      </c>
      <c r="K384">
        <v>0</v>
      </c>
      <c r="M384">
        <v>0</v>
      </c>
      <c r="O384">
        <v>0</v>
      </c>
    </row>
    <row r="385" spans="3:18" x14ac:dyDescent="0.3">
      <c r="C385" t="s">
        <v>364</v>
      </c>
      <c r="D385" t="s">
        <v>366</v>
      </c>
      <c r="E385">
        <v>138901</v>
      </c>
      <c r="H385" t="s">
        <v>717</v>
      </c>
      <c r="K385">
        <v>0</v>
      </c>
      <c r="M385">
        <v>0</v>
      </c>
      <c r="O385">
        <v>0</v>
      </c>
    </row>
    <row r="386" spans="3:18" x14ac:dyDescent="0.3">
      <c r="E386" t="s">
        <v>718</v>
      </c>
      <c r="K386">
        <v>0</v>
      </c>
      <c r="M386">
        <v>0</v>
      </c>
      <c r="O386">
        <v>0</v>
      </c>
      <c r="R386" t="s">
        <v>438</v>
      </c>
    </row>
    <row r="387" spans="3:18" x14ac:dyDescent="0.3">
      <c r="C387" t="s">
        <v>364</v>
      </c>
      <c r="D387" t="s">
        <v>366</v>
      </c>
      <c r="E387">
        <v>134000</v>
      </c>
      <c r="H387" t="s">
        <v>719</v>
      </c>
      <c r="K387">
        <v>0</v>
      </c>
      <c r="M387">
        <v>0</v>
      </c>
      <c r="O387">
        <v>0</v>
      </c>
    </row>
    <row r="388" spans="3:18" x14ac:dyDescent="0.3">
      <c r="C388" t="s">
        <v>364</v>
      </c>
      <c r="D388" t="s">
        <v>366</v>
      </c>
      <c r="E388">
        <v>136000</v>
      </c>
      <c r="H388" t="s">
        <v>720</v>
      </c>
      <c r="K388">
        <v>0</v>
      </c>
      <c r="M388">
        <v>0</v>
      </c>
      <c r="O388">
        <v>0</v>
      </c>
    </row>
    <row r="389" spans="3:18" x14ac:dyDescent="0.3">
      <c r="C389" t="s">
        <v>364</v>
      </c>
      <c r="D389" t="s">
        <v>366</v>
      </c>
      <c r="E389">
        <v>136001</v>
      </c>
      <c r="H389" t="s">
        <v>721</v>
      </c>
      <c r="K389">
        <v>0</v>
      </c>
      <c r="M389">
        <v>0</v>
      </c>
      <c r="O389">
        <v>0</v>
      </c>
    </row>
    <row r="390" spans="3:18" x14ac:dyDescent="0.3">
      <c r="C390" t="s">
        <v>364</v>
      </c>
      <c r="D390" t="s">
        <v>366</v>
      </c>
      <c r="E390">
        <v>1136000</v>
      </c>
      <c r="H390" t="s">
        <v>720</v>
      </c>
      <c r="K390" s="37">
        <v>33522918.91</v>
      </c>
      <c r="M390" s="37">
        <v>33292719.09</v>
      </c>
      <c r="O390" s="37">
        <v>230199.82</v>
      </c>
      <c r="Q390">
        <v>0.7</v>
      </c>
    </row>
    <row r="391" spans="3:18" x14ac:dyDescent="0.3">
      <c r="C391" t="s">
        <v>364</v>
      </c>
      <c r="D391" t="s">
        <v>366</v>
      </c>
      <c r="E391">
        <v>1136001</v>
      </c>
      <c r="H391" t="s">
        <v>722</v>
      </c>
      <c r="K391">
        <v>0</v>
      </c>
      <c r="M391">
        <v>0</v>
      </c>
      <c r="O391">
        <v>0</v>
      </c>
    </row>
    <row r="392" spans="3:18" x14ac:dyDescent="0.3">
      <c r="C392" t="s">
        <v>364</v>
      </c>
      <c r="D392" t="s">
        <v>366</v>
      </c>
      <c r="E392">
        <v>1136002</v>
      </c>
      <c r="H392" t="s">
        <v>723</v>
      </c>
      <c r="K392" s="37">
        <v>40306641.759999998</v>
      </c>
      <c r="M392" s="37">
        <v>43795508.18</v>
      </c>
      <c r="O392" s="37">
        <v>-3488866.42</v>
      </c>
      <c r="Q392">
        <v>-8</v>
      </c>
    </row>
    <row r="393" spans="3:18" x14ac:dyDescent="0.3">
      <c r="K393" s="37">
        <v>73829560.670000002</v>
      </c>
      <c r="M393" s="37">
        <v>77088227.269999996</v>
      </c>
      <c r="O393" s="37">
        <v>-3258666.6</v>
      </c>
      <c r="Q393">
        <v>-4.2</v>
      </c>
      <c r="R393" t="s">
        <v>438</v>
      </c>
    </row>
    <row r="394" spans="3:18" x14ac:dyDescent="0.3">
      <c r="E394" t="s">
        <v>724</v>
      </c>
    </row>
    <row r="395" spans="3:18" x14ac:dyDescent="0.3">
      <c r="C395" t="s">
        <v>364</v>
      </c>
      <c r="D395" t="s">
        <v>366</v>
      </c>
      <c r="E395">
        <v>1130506</v>
      </c>
      <c r="H395" t="s">
        <v>725</v>
      </c>
      <c r="K395">
        <v>0</v>
      </c>
      <c r="M395">
        <v>0</v>
      </c>
      <c r="O395">
        <v>0</v>
      </c>
    </row>
    <row r="396" spans="3:18" x14ac:dyDescent="0.3">
      <c r="C396" t="s">
        <v>364</v>
      </c>
      <c r="D396" t="s">
        <v>366</v>
      </c>
      <c r="E396">
        <v>1130507</v>
      </c>
      <c r="H396" t="s">
        <v>726</v>
      </c>
      <c r="K396">
        <v>0</v>
      </c>
      <c r="M396">
        <v>0</v>
      </c>
      <c r="O396">
        <v>0</v>
      </c>
    </row>
    <row r="397" spans="3:18" x14ac:dyDescent="0.3">
      <c r="C397" t="s">
        <v>364</v>
      </c>
      <c r="D397" t="s">
        <v>366</v>
      </c>
      <c r="E397">
        <v>1130509</v>
      </c>
      <c r="H397" t="s">
        <v>727</v>
      </c>
      <c r="K397">
        <v>0</v>
      </c>
      <c r="M397">
        <v>0</v>
      </c>
      <c r="O397">
        <v>0</v>
      </c>
    </row>
    <row r="398" spans="3:18" x14ac:dyDescent="0.3">
      <c r="C398" t="s">
        <v>364</v>
      </c>
      <c r="D398" t="s">
        <v>366</v>
      </c>
      <c r="E398">
        <v>2230000</v>
      </c>
      <c r="H398" t="s">
        <v>728</v>
      </c>
      <c r="K398">
        <v>0</v>
      </c>
      <c r="M398">
        <v>0</v>
      </c>
      <c r="O398">
        <v>0</v>
      </c>
    </row>
    <row r="399" spans="3:18" x14ac:dyDescent="0.3">
      <c r="C399" t="s">
        <v>364</v>
      </c>
      <c r="D399" t="s">
        <v>366</v>
      </c>
      <c r="E399">
        <v>2230001</v>
      </c>
      <c r="H399" t="s">
        <v>729</v>
      </c>
      <c r="K399">
        <v>0</v>
      </c>
      <c r="M399">
        <v>0</v>
      </c>
      <c r="O399">
        <v>0</v>
      </c>
    </row>
    <row r="400" spans="3:18" x14ac:dyDescent="0.3">
      <c r="E400" t="s">
        <v>724</v>
      </c>
      <c r="K400">
        <v>0</v>
      </c>
      <c r="M400">
        <v>0</v>
      </c>
      <c r="O400">
        <v>0</v>
      </c>
      <c r="R400" t="s">
        <v>438</v>
      </c>
    </row>
    <row r="401" spans="3:18" x14ac:dyDescent="0.3">
      <c r="E401" t="s">
        <v>730</v>
      </c>
    </row>
    <row r="402" spans="3:18" x14ac:dyDescent="0.3">
      <c r="C402" t="s">
        <v>364</v>
      </c>
      <c r="D402" t="s">
        <v>366</v>
      </c>
      <c r="E402">
        <v>1150200</v>
      </c>
      <c r="H402" t="s">
        <v>731</v>
      </c>
      <c r="K402">
        <v>0</v>
      </c>
      <c r="M402">
        <v>0</v>
      </c>
      <c r="O402">
        <v>0</v>
      </c>
    </row>
    <row r="403" spans="3:18" x14ac:dyDescent="0.3">
      <c r="C403" t="s">
        <v>364</v>
      </c>
      <c r="D403" t="s">
        <v>366</v>
      </c>
      <c r="E403">
        <v>2293000</v>
      </c>
      <c r="H403" t="s">
        <v>732</v>
      </c>
      <c r="K403">
        <v>0</v>
      </c>
      <c r="M403">
        <v>0</v>
      </c>
      <c r="O403">
        <v>0</v>
      </c>
    </row>
    <row r="404" spans="3:18" x14ac:dyDescent="0.3">
      <c r="C404" t="s">
        <v>364</v>
      </c>
      <c r="D404" t="s">
        <v>366</v>
      </c>
      <c r="E404">
        <v>2293100</v>
      </c>
      <c r="H404" t="s">
        <v>733</v>
      </c>
      <c r="K404">
        <v>0</v>
      </c>
      <c r="M404">
        <v>0</v>
      </c>
      <c r="O404">
        <v>0</v>
      </c>
    </row>
    <row r="405" spans="3:18" x14ac:dyDescent="0.3">
      <c r="E405" t="s">
        <v>730</v>
      </c>
      <c r="K405">
        <v>0</v>
      </c>
      <c r="M405">
        <v>0</v>
      </c>
      <c r="O405">
        <v>0</v>
      </c>
      <c r="R405" t="s">
        <v>438</v>
      </c>
    </row>
    <row r="406" spans="3:18" x14ac:dyDescent="0.3">
      <c r="E406" t="s">
        <v>734</v>
      </c>
    </row>
    <row r="407" spans="3:18" x14ac:dyDescent="0.3">
      <c r="C407" t="s">
        <v>364</v>
      </c>
      <c r="D407" t="s">
        <v>366</v>
      </c>
      <c r="E407">
        <v>1139200</v>
      </c>
      <c r="H407" t="s">
        <v>735</v>
      </c>
      <c r="K407">
        <v>0</v>
      </c>
      <c r="M407">
        <v>0</v>
      </c>
      <c r="O407">
        <v>0</v>
      </c>
    </row>
    <row r="408" spans="3:18" x14ac:dyDescent="0.3">
      <c r="C408" t="s">
        <v>364</v>
      </c>
      <c r="D408" t="s">
        <v>366</v>
      </c>
      <c r="E408">
        <v>1139260</v>
      </c>
      <c r="H408" t="s">
        <v>736</v>
      </c>
      <c r="K408">
        <v>0</v>
      </c>
      <c r="M408">
        <v>0</v>
      </c>
      <c r="O408">
        <v>0</v>
      </c>
    </row>
    <row r="409" spans="3:18" x14ac:dyDescent="0.3">
      <c r="C409" t="s">
        <v>364</v>
      </c>
      <c r="D409" t="s">
        <v>366</v>
      </c>
      <c r="E409">
        <v>2293001</v>
      </c>
      <c r="H409" t="s">
        <v>737</v>
      </c>
      <c r="K409">
        <v>0</v>
      </c>
      <c r="M409">
        <v>0</v>
      </c>
      <c r="O409">
        <v>0</v>
      </c>
    </row>
    <row r="410" spans="3:18" x14ac:dyDescent="0.3">
      <c r="C410" t="s">
        <v>364</v>
      </c>
      <c r="D410" t="s">
        <v>366</v>
      </c>
      <c r="E410">
        <v>2293101</v>
      </c>
      <c r="H410" t="s">
        <v>738</v>
      </c>
      <c r="K410">
        <v>0</v>
      </c>
      <c r="M410">
        <v>0</v>
      </c>
      <c r="O410">
        <v>0</v>
      </c>
    </row>
    <row r="411" spans="3:18" x14ac:dyDescent="0.3">
      <c r="E411" t="s">
        <v>734</v>
      </c>
      <c r="K411">
        <v>0</v>
      </c>
      <c r="M411">
        <v>0</v>
      </c>
      <c r="O411">
        <v>0</v>
      </c>
      <c r="R411" t="s">
        <v>438</v>
      </c>
    </row>
    <row r="412" spans="3:18" x14ac:dyDescent="0.3">
      <c r="E412" t="s">
        <v>739</v>
      </c>
    </row>
    <row r="413" spans="3:18" x14ac:dyDescent="0.3">
      <c r="C413" t="s">
        <v>364</v>
      </c>
      <c r="D413" t="s">
        <v>366</v>
      </c>
      <c r="E413">
        <v>1138700</v>
      </c>
      <c r="H413" t="s">
        <v>740</v>
      </c>
      <c r="K413">
        <v>0</v>
      </c>
      <c r="M413">
        <v>0</v>
      </c>
      <c r="O413">
        <v>0</v>
      </c>
    </row>
    <row r="414" spans="3:18" x14ac:dyDescent="0.3">
      <c r="C414" t="s">
        <v>364</v>
      </c>
      <c r="D414" t="s">
        <v>366</v>
      </c>
      <c r="E414">
        <v>1138900</v>
      </c>
      <c r="H414" t="s">
        <v>741</v>
      </c>
      <c r="K414">
        <v>0</v>
      </c>
      <c r="M414">
        <v>0</v>
      </c>
      <c r="O414">
        <v>0</v>
      </c>
    </row>
    <row r="415" spans="3:18" x14ac:dyDescent="0.3">
      <c r="C415" t="s">
        <v>364</v>
      </c>
      <c r="D415" t="s">
        <v>366</v>
      </c>
      <c r="E415">
        <v>1138903</v>
      </c>
      <c r="H415" t="s">
        <v>742</v>
      </c>
      <c r="K415">
        <v>0</v>
      </c>
      <c r="M415">
        <v>0</v>
      </c>
      <c r="O415">
        <v>0</v>
      </c>
    </row>
    <row r="416" spans="3:18" x14ac:dyDescent="0.3">
      <c r="C416" t="s">
        <v>364</v>
      </c>
      <c r="D416" t="s">
        <v>366</v>
      </c>
      <c r="E416">
        <v>2230215</v>
      </c>
      <c r="H416" t="s">
        <v>743</v>
      </c>
      <c r="K416">
        <v>0</v>
      </c>
      <c r="M416">
        <v>0</v>
      </c>
      <c r="O416">
        <v>0</v>
      </c>
    </row>
    <row r="417" spans="3:18" x14ac:dyDescent="0.3">
      <c r="E417" t="s">
        <v>739</v>
      </c>
      <c r="K417">
        <v>0</v>
      </c>
      <c r="M417">
        <v>0</v>
      </c>
      <c r="O417">
        <v>0</v>
      </c>
      <c r="R417" t="s">
        <v>438</v>
      </c>
    </row>
    <row r="418" spans="3:18" x14ac:dyDescent="0.3">
      <c r="C418" t="s">
        <v>364</v>
      </c>
      <c r="D418" t="s">
        <v>366</v>
      </c>
      <c r="E418">
        <v>134001</v>
      </c>
      <c r="H418" t="s">
        <v>744</v>
      </c>
      <c r="K418">
        <v>0</v>
      </c>
      <c r="M418">
        <v>0</v>
      </c>
      <c r="O418">
        <v>0</v>
      </c>
    </row>
    <row r="419" spans="3:18" x14ac:dyDescent="0.3">
      <c r="K419">
        <v>0</v>
      </c>
      <c r="M419">
        <v>0</v>
      </c>
      <c r="O419">
        <v>0</v>
      </c>
      <c r="R419" t="s">
        <v>438</v>
      </c>
    </row>
    <row r="420" spans="3:18" x14ac:dyDescent="0.3">
      <c r="C420" t="s">
        <v>364</v>
      </c>
      <c r="D420" t="s">
        <v>366</v>
      </c>
      <c r="E420">
        <v>1134001</v>
      </c>
      <c r="H420" t="s">
        <v>745</v>
      </c>
      <c r="K420">
        <v>0</v>
      </c>
      <c r="M420">
        <v>0</v>
      </c>
      <c r="O420">
        <v>0</v>
      </c>
    </row>
    <row r="421" spans="3:18" x14ac:dyDescent="0.3">
      <c r="C421" t="s">
        <v>364</v>
      </c>
      <c r="D421" t="s">
        <v>366</v>
      </c>
      <c r="E421">
        <v>1134002</v>
      </c>
      <c r="H421" t="s">
        <v>746</v>
      </c>
      <c r="K421" s="37">
        <v>11145.33</v>
      </c>
      <c r="M421" s="37">
        <v>7840.89</v>
      </c>
      <c r="O421" s="37">
        <v>3304.44</v>
      </c>
      <c r="Q421">
        <v>42.1</v>
      </c>
    </row>
    <row r="422" spans="3:18" x14ac:dyDescent="0.3">
      <c r="C422" t="s">
        <v>364</v>
      </c>
      <c r="D422" t="s">
        <v>366</v>
      </c>
      <c r="E422">
        <v>1138701</v>
      </c>
      <c r="H422" t="s">
        <v>747</v>
      </c>
      <c r="K422">
        <v>0</v>
      </c>
      <c r="M422">
        <v>0</v>
      </c>
      <c r="O422">
        <v>0</v>
      </c>
    </row>
    <row r="423" spans="3:18" x14ac:dyDescent="0.3">
      <c r="K423" s="37">
        <v>11145.33</v>
      </c>
      <c r="M423" s="37">
        <v>7840.89</v>
      </c>
      <c r="O423" s="37">
        <v>3304.44</v>
      </c>
      <c r="Q423">
        <v>42.1</v>
      </c>
      <c r="R423" t="s">
        <v>438</v>
      </c>
    </row>
    <row r="424" spans="3:18" x14ac:dyDescent="0.3">
      <c r="C424" t="s">
        <v>364</v>
      </c>
      <c r="D424" t="s">
        <v>366</v>
      </c>
      <c r="E424">
        <v>135000</v>
      </c>
      <c r="H424" t="s">
        <v>748</v>
      </c>
      <c r="K424">
        <v>0</v>
      </c>
      <c r="M424">
        <v>0</v>
      </c>
      <c r="O424">
        <v>0</v>
      </c>
    </row>
    <row r="425" spans="3:18" x14ac:dyDescent="0.3">
      <c r="C425" t="s">
        <v>364</v>
      </c>
      <c r="D425" t="s">
        <v>366</v>
      </c>
      <c r="E425">
        <v>135001</v>
      </c>
      <c r="H425" t="s">
        <v>749</v>
      </c>
      <c r="K425">
        <v>0</v>
      </c>
      <c r="M425">
        <v>0</v>
      </c>
      <c r="O425">
        <v>0</v>
      </c>
    </row>
    <row r="426" spans="3:18" x14ac:dyDescent="0.3">
      <c r="C426" t="s">
        <v>364</v>
      </c>
      <c r="D426" t="s">
        <v>366</v>
      </c>
      <c r="E426">
        <v>135002</v>
      </c>
      <c r="H426" t="s">
        <v>750</v>
      </c>
      <c r="K426">
        <v>0</v>
      </c>
      <c r="M426">
        <v>0</v>
      </c>
      <c r="O426">
        <v>0</v>
      </c>
    </row>
    <row r="427" spans="3:18" x14ac:dyDescent="0.3">
      <c r="C427" t="s">
        <v>364</v>
      </c>
      <c r="D427" t="s">
        <v>366</v>
      </c>
      <c r="E427">
        <v>135003</v>
      </c>
      <c r="H427" t="s">
        <v>751</v>
      </c>
      <c r="K427">
        <v>0</v>
      </c>
      <c r="M427">
        <v>0</v>
      </c>
      <c r="O427">
        <v>0</v>
      </c>
    </row>
    <row r="428" spans="3:18" x14ac:dyDescent="0.3">
      <c r="C428" t="s">
        <v>364</v>
      </c>
      <c r="D428" t="s">
        <v>366</v>
      </c>
      <c r="E428">
        <v>135004</v>
      </c>
      <c r="H428" t="s">
        <v>752</v>
      </c>
      <c r="K428">
        <v>0</v>
      </c>
      <c r="M428">
        <v>0</v>
      </c>
      <c r="O428">
        <v>0</v>
      </c>
    </row>
    <row r="429" spans="3:18" x14ac:dyDescent="0.3">
      <c r="C429" t="s">
        <v>364</v>
      </c>
      <c r="D429" t="s">
        <v>366</v>
      </c>
      <c r="E429">
        <v>135005</v>
      </c>
      <c r="H429" t="s">
        <v>753</v>
      </c>
      <c r="K429">
        <v>0</v>
      </c>
      <c r="M429">
        <v>0</v>
      </c>
      <c r="O429">
        <v>0</v>
      </c>
    </row>
    <row r="430" spans="3:18" x14ac:dyDescent="0.3">
      <c r="C430" t="s">
        <v>364</v>
      </c>
      <c r="D430" t="s">
        <v>366</v>
      </c>
      <c r="E430">
        <v>135006</v>
      </c>
      <c r="H430" t="s">
        <v>754</v>
      </c>
      <c r="K430">
        <v>0</v>
      </c>
      <c r="M430">
        <v>0</v>
      </c>
      <c r="O430">
        <v>0</v>
      </c>
    </row>
    <row r="431" spans="3:18" x14ac:dyDescent="0.3">
      <c r="C431" t="s">
        <v>364</v>
      </c>
      <c r="D431" t="s">
        <v>366</v>
      </c>
      <c r="E431">
        <v>135007</v>
      </c>
      <c r="H431" t="s">
        <v>755</v>
      </c>
      <c r="K431">
        <v>0</v>
      </c>
      <c r="M431">
        <v>0</v>
      </c>
      <c r="O431">
        <v>0</v>
      </c>
    </row>
    <row r="432" spans="3:18" x14ac:dyDescent="0.3">
      <c r="C432" t="s">
        <v>364</v>
      </c>
      <c r="D432" t="s">
        <v>366</v>
      </c>
      <c r="E432">
        <v>135008</v>
      </c>
      <c r="H432" t="s">
        <v>756</v>
      </c>
      <c r="K432">
        <v>0</v>
      </c>
      <c r="M432">
        <v>0</v>
      </c>
      <c r="O432">
        <v>0</v>
      </c>
    </row>
    <row r="433" spans="3:15" x14ac:dyDescent="0.3">
      <c r="C433" t="s">
        <v>364</v>
      </c>
      <c r="D433" t="s">
        <v>366</v>
      </c>
      <c r="E433">
        <v>135009</v>
      </c>
      <c r="H433" t="s">
        <v>757</v>
      </c>
      <c r="K433">
        <v>0</v>
      </c>
      <c r="M433">
        <v>0</v>
      </c>
      <c r="O433">
        <v>0</v>
      </c>
    </row>
    <row r="434" spans="3:15" x14ac:dyDescent="0.3">
      <c r="C434" t="s">
        <v>364</v>
      </c>
      <c r="D434" t="s">
        <v>366</v>
      </c>
      <c r="E434">
        <v>135010</v>
      </c>
      <c r="H434" t="s">
        <v>758</v>
      </c>
      <c r="K434">
        <v>0</v>
      </c>
      <c r="M434">
        <v>0</v>
      </c>
      <c r="O434">
        <v>0</v>
      </c>
    </row>
    <row r="435" spans="3:15" x14ac:dyDescent="0.3">
      <c r="C435" t="s">
        <v>364</v>
      </c>
      <c r="D435" t="s">
        <v>366</v>
      </c>
      <c r="E435">
        <v>135011</v>
      </c>
      <c r="H435" t="s">
        <v>759</v>
      </c>
      <c r="K435">
        <v>0</v>
      </c>
      <c r="M435">
        <v>0</v>
      </c>
      <c r="O435">
        <v>0</v>
      </c>
    </row>
    <row r="436" spans="3:15" x14ac:dyDescent="0.3">
      <c r="C436" t="s">
        <v>364</v>
      </c>
      <c r="D436" t="s">
        <v>366</v>
      </c>
      <c r="E436">
        <v>135012</v>
      </c>
      <c r="H436" t="s">
        <v>760</v>
      </c>
      <c r="K436">
        <v>0</v>
      </c>
      <c r="M436">
        <v>0</v>
      </c>
      <c r="O436">
        <v>0</v>
      </c>
    </row>
    <row r="437" spans="3:15" x14ac:dyDescent="0.3">
      <c r="C437" t="s">
        <v>364</v>
      </c>
      <c r="D437" t="s">
        <v>366</v>
      </c>
      <c r="E437">
        <v>135013</v>
      </c>
      <c r="H437" t="s">
        <v>761</v>
      </c>
      <c r="K437">
        <v>0</v>
      </c>
      <c r="M437">
        <v>0</v>
      </c>
      <c r="O437">
        <v>0</v>
      </c>
    </row>
    <row r="438" spans="3:15" x14ac:dyDescent="0.3">
      <c r="C438" t="s">
        <v>364</v>
      </c>
      <c r="D438" t="s">
        <v>366</v>
      </c>
      <c r="E438">
        <v>135014</v>
      </c>
      <c r="H438" t="s">
        <v>762</v>
      </c>
      <c r="K438">
        <v>0</v>
      </c>
      <c r="M438">
        <v>0</v>
      </c>
      <c r="O438">
        <v>0</v>
      </c>
    </row>
    <row r="439" spans="3:15" x14ac:dyDescent="0.3">
      <c r="C439" t="s">
        <v>364</v>
      </c>
      <c r="D439" t="s">
        <v>366</v>
      </c>
      <c r="E439">
        <v>135015</v>
      </c>
      <c r="H439" t="s">
        <v>763</v>
      </c>
      <c r="K439">
        <v>0</v>
      </c>
      <c r="M439">
        <v>0</v>
      </c>
      <c r="O439">
        <v>0</v>
      </c>
    </row>
    <row r="440" spans="3:15" x14ac:dyDescent="0.3">
      <c r="C440" t="s">
        <v>364</v>
      </c>
      <c r="D440" t="s">
        <v>366</v>
      </c>
      <c r="E440">
        <v>135016</v>
      </c>
      <c r="H440" t="s">
        <v>764</v>
      </c>
      <c r="K440">
        <v>0</v>
      </c>
      <c r="M440">
        <v>0</v>
      </c>
      <c r="O440">
        <v>0</v>
      </c>
    </row>
    <row r="441" spans="3:15" x14ac:dyDescent="0.3">
      <c r="C441" t="s">
        <v>364</v>
      </c>
      <c r="D441" t="s">
        <v>366</v>
      </c>
      <c r="E441">
        <v>135300</v>
      </c>
      <c r="H441" t="s">
        <v>765</v>
      </c>
      <c r="K441">
        <v>0</v>
      </c>
      <c r="M441">
        <v>0</v>
      </c>
      <c r="O441">
        <v>0</v>
      </c>
    </row>
    <row r="442" spans="3:15" x14ac:dyDescent="0.3">
      <c r="C442" t="s">
        <v>364</v>
      </c>
      <c r="D442" t="s">
        <v>366</v>
      </c>
      <c r="E442">
        <v>135301</v>
      </c>
      <c r="H442" t="s">
        <v>766</v>
      </c>
      <c r="K442">
        <v>0</v>
      </c>
      <c r="M442">
        <v>0</v>
      </c>
      <c r="O442">
        <v>0</v>
      </c>
    </row>
    <row r="443" spans="3:15" x14ac:dyDescent="0.3">
      <c r="C443" t="s">
        <v>364</v>
      </c>
      <c r="D443" t="s">
        <v>366</v>
      </c>
      <c r="E443">
        <v>135302</v>
      </c>
      <c r="H443" t="s">
        <v>767</v>
      </c>
      <c r="K443">
        <v>0</v>
      </c>
      <c r="M443">
        <v>0</v>
      </c>
      <c r="O443">
        <v>0</v>
      </c>
    </row>
    <row r="444" spans="3:15" x14ac:dyDescent="0.3">
      <c r="C444" t="s">
        <v>364</v>
      </c>
      <c r="D444" t="s">
        <v>366</v>
      </c>
      <c r="E444">
        <v>135303</v>
      </c>
      <c r="H444" t="s">
        <v>768</v>
      </c>
      <c r="K444">
        <v>0</v>
      </c>
      <c r="M444">
        <v>0</v>
      </c>
      <c r="O444">
        <v>0</v>
      </c>
    </row>
    <row r="445" spans="3:15" x14ac:dyDescent="0.3">
      <c r="C445" t="s">
        <v>364</v>
      </c>
      <c r="D445" t="s">
        <v>366</v>
      </c>
      <c r="E445">
        <v>135304</v>
      </c>
      <c r="H445" t="s">
        <v>769</v>
      </c>
      <c r="K445">
        <v>0</v>
      </c>
      <c r="M445">
        <v>0</v>
      </c>
      <c r="O445">
        <v>0</v>
      </c>
    </row>
    <row r="446" spans="3:15" x14ac:dyDescent="0.3">
      <c r="C446" t="s">
        <v>364</v>
      </c>
      <c r="D446" t="s">
        <v>366</v>
      </c>
      <c r="E446">
        <v>135400</v>
      </c>
      <c r="H446" t="s">
        <v>770</v>
      </c>
      <c r="K446">
        <v>0</v>
      </c>
      <c r="M446">
        <v>0</v>
      </c>
      <c r="O446">
        <v>0</v>
      </c>
    </row>
    <row r="447" spans="3:15" x14ac:dyDescent="0.3">
      <c r="C447" t="s">
        <v>364</v>
      </c>
      <c r="D447" t="s">
        <v>366</v>
      </c>
      <c r="E447">
        <v>135401</v>
      </c>
      <c r="H447" t="s">
        <v>771</v>
      </c>
      <c r="K447">
        <v>0</v>
      </c>
      <c r="M447">
        <v>0</v>
      </c>
      <c r="O447">
        <v>0</v>
      </c>
    </row>
    <row r="448" spans="3:15" x14ac:dyDescent="0.3">
      <c r="C448" t="s">
        <v>364</v>
      </c>
      <c r="D448" t="s">
        <v>366</v>
      </c>
      <c r="E448">
        <v>135402</v>
      </c>
      <c r="H448" t="s">
        <v>772</v>
      </c>
      <c r="K448">
        <v>0</v>
      </c>
      <c r="M448">
        <v>0</v>
      </c>
      <c r="O448">
        <v>0</v>
      </c>
    </row>
    <row r="449" spans="3:17" x14ac:dyDescent="0.3">
      <c r="C449" t="s">
        <v>364</v>
      </c>
      <c r="D449" t="s">
        <v>366</v>
      </c>
      <c r="E449">
        <v>135403</v>
      </c>
      <c r="H449" t="s">
        <v>773</v>
      </c>
      <c r="K449">
        <v>0</v>
      </c>
      <c r="M449">
        <v>0</v>
      </c>
      <c r="O449">
        <v>0</v>
      </c>
    </row>
    <row r="450" spans="3:17" x14ac:dyDescent="0.3">
      <c r="C450" t="s">
        <v>364</v>
      </c>
      <c r="D450" t="s">
        <v>366</v>
      </c>
      <c r="E450">
        <v>135404</v>
      </c>
      <c r="H450" t="s">
        <v>774</v>
      </c>
      <c r="K450">
        <v>0</v>
      </c>
      <c r="M450">
        <v>0</v>
      </c>
      <c r="O450">
        <v>0</v>
      </c>
    </row>
    <row r="451" spans="3:17" x14ac:dyDescent="0.3">
      <c r="C451" t="s">
        <v>364</v>
      </c>
      <c r="D451" t="s">
        <v>366</v>
      </c>
      <c r="E451">
        <v>135405</v>
      </c>
      <c r="H451" t="s">
        <v>775</v>
      </c>
      <c r="K451">
        <v>0</v>
      </c>
      <c r="M451">
        <v>0</v>
      </c>
      <c r="O451">
        <v>0</v>
      </c>
    </row>
    <row r="452" spans="3:17" x14ac:dyDescent="0.3">
      <c r="C452" t="s">
        <v>364</v>
      </c>
      <c r="D452" t="s">
        <v>366</v>
      </c>
      <c r="E452">
        <v>1135000</v>
      </c>
      <c r="H452" t="s">
        <v>776</v>
      </c>
      <c r="K452">
        <v>0</v>
      </c>
      <c r="M452">
        <v>0</v>
      </c>
      <c r="O452">
        <v>0</v>
      </c>
    </row>
    <row r="453" spans="3:17" x14ac:dyDescent="0.3">
      <c r="C453" t="s">
        <v>364</v>
      </c>
      <c r="D453" t="s">
        <v>366</v>
      </c>
      <c r="E453">
        <v>1135001</v>
      </c>
      <c r="H453" t="s">
        <v>777</v>
      </c>
      <c r="K453">
        <v>0</v>
      </c>
      <c r="M453">
        <v>0</v>
      </c>
      <c r="O453">
        <v>0</v>
      </c>
    </row>
    <row r="454" spans="3:17" x14ac:dyDescent="0.3">
      <c r="C454" t="s">
        <v>364</v>
      </c>
      <c r="D454" t="s">
        <v>366</v>
      </c>
      <c r="E454">
        <v>1135002</v>
      </c>
      <c r="H454" t="s">
        <v>778</v>
      </c>
      <c r="K454">
        <v>0</v>
      </c>
      <c r="M454">
        <v>0</v>
      </c>
      <c r="O454">
        <v>0</v>
      </c>
    </row>
    <row r="455" spans="3:17" x14ac:dyDescent="0.3">
      <c r="C455" t="s">
        <v>364</v>
      </c>
      <c r="D455" t="s">
        <v>366</v>
      </c>
      <c r="E455">
        <v>1135004</v>
      </c>
      <c r="H455" t="s">
        <v>779</v>
      </c>
      <c r="K455">
        <v>0</v>
      </c>
      <c r="M455">
        <v>0</v>
      </c>
      <c r="O455">
        <v>0</v>
      </c>
    </row>
    <row r="456" spans="3:17" x14ac:dyDescent="0.3">
      <c r="C456" t="s">
        <v>364</v>
      </c>
      <c r="D456" t="s">
        <v>366</v>
      </c>
      <c r="E456">
        <v>1135005</v>
      </c>
      <c r="H456" t="s">
        <v>780</v>
      </c>
      <c r="K456">
        <v>0</v>
      </c>
      <c r="M456">
        <v>0</v>
      </c>
      <c r="O456">
        <v>0</v>
      </c>
    </row>
    <row r="457" spans="3:17" x14ac:dyDescent="0.3">
      <c r="C457" t="s">
        <v>364</v>
      </c>
      <c r="D457" t="s">
        <v>366</v>
      </c>
      <c r="E457">
        <v>1135012</v>
      </c>
      <c r="H457" t="s">
        <v>781</v>
      </c>
      <c r="K457" s="37">
        <v>4881743.5</v>
      </c>
      <c r="M457" s="37">
        <v>4208537.47</v>
      </c>
      <c r="O457" s="37">
        <v>673206.03</v>
      </c>
      <c r="Q457">
        <v>16</v>
      </c>
    </row>
    <row r="458" spans="3:17" x14ac:dyDescent="0.3">
      <c r="C458" t="s">
        <v>364</v>
      </c>
      <c r="D458" t="s">
        <v>366</v>
      </c>
      <c r="E458">
        <v>1135014</v>
      </c>
      <c r="H458" t="s">
        <v>782</v>
      </c>
      <c r="K458">
        <v>0</v>
      </c>
      <c r="M458">
        <v>0</v>
      </c>
      <c r="O458">
        <v>0</v>
      </c>
    </row>
    <row r="459" spans="3:17" x14ac:dyDescent="0.3">
      <c r="C459" t="s">
        <v>364</v>
      </c>
      <c r="D459" t="s">
        <v>366</v>
      </c>
      <c r="E459">
        <v>1135016</v>
      </c>
      <c r="H459" t="s">
        <v>783</v>
      </c>
      <c r="K459">
        <v>0</v>
      </c>
      <c r="M459">
        <v>0</v>
      </c>
      <c r="O459">
        <v>0</v>
      </c>
    </row>
    <row r="460" spans="3:17" x14ac:dyDescent="0.3">
      <c r="C460" t="s">
        <v>364</v>
      </c>
      <c r="D460" t="s">
        <v>366</v>
      </c>
      <c r="E460">
        <v>1135017</v>
      </c>
      <c r="H460" t="s">
        <v>784</v>
      </c>
      <c r="K460">
        <v>0</v>
      </c>
      <c r="M460">
        <v>0</v>
      </c>
      <c r="O460">
        <v>0</v>
      </c>
    </row>
    <row r="461" spans="3:17" x14ac:dyDescent="0.3">
      <c r="C461" t="s">
        <v>364</v>
      </c>
      <c r="D461" t="s">
        <v>366</v>
      </c>
      <c r="E461">
        <v>1135018</v>
      </c>
      <c r="H461" t="s">
        <v>785</v>
      </c>
      <c r="K461">
        <v>0</v>
      </c>
      <c r="M461">
        <v>0</v>
      </c>
      <c r="O461">
        <v>0</v>
      </c>
    </row>
    <row r="462" spans="3:17" x14ac:dyDescent="0.3">
      <c r="C462" t="s">
        <v>364</v>
      </c>
      <c r="D462" t="s">
        <v>366</v>
      </c>
      <c r="E462">
        <v>1135019</v>
      </c>
      <c r="H462" t="s">
        <v>786</v>
      </c>
      <c r="K462">
        <v>0</v>
      </c>
      <c r="M462">
        <v>0</v>
      </c>
      <c r="O462">
        <v>0</v>
      </c>
    </row>
    <row r="463" spans="3:17" x14ac:dyDescent="0.3">
      <c r="C463" t="s">
        <v>364</v>
      </c>
      <c r="D463" t="s">
        <v>366</v>
      </c>
      <c r="E463">
        <v>1135020</v>
      </c>
      <c r="H463" t="s">
        <v>787</v>
      </c>
      <c r="K463">
        <v>0</v>
      </c>
      <c r="M463">
        <v>0</v>
      </c>
      <c r="O463">
        <v>0</v>
      </c>
    </row>
    <row r="464" spans="3:17" x14ac:dyDescent="0.3">
      <c r="C464" t="s">
        <v>364</v>
      </c>
      <c r="D464" t="s">
        <v>366</v>
      </c>
      <c r="E464">
        <v>1135022</v>
      </c>
      <c r="H464" t="s">
        <v>788</v>
      </c>
      <c r="K464" s="37">
        <v>1215350.6100000001</v>
      </c>
      <c r="M464" s="37">
        <v>749254.43</v>
      </c>
      <c r="O464" s="37">
        <v>466096.18</v>
      </c>
      <c r="Q464">
        <v>62.2</v>
      </c>
    </row>
    <row r="465" spans="3:18" x14ac:dyDescent="0.3">
      <c r="C465" t="s">
        <v>364</v>
      </c>
      <c r="D465" t="s">
        <v>366</v>
      </c>
      <c r="E465">
        <v>1135301</v>
      </c>
      <c r="H465" t="s">
        <v>789</v>
      </c>
      <c r="K465">
        <v>0</v>
      </c>
      <c r="M465">
        <v>0</v>
      </c>
      <c r="O465">
        <v>0</v>
      </c>
    </row>
    <row r="466" spans="3:18" x14ac:dyDescent="0.3">
      <c r="C466" t="s">
        <v>364</v>
      </c>
      <c r="D466" t="s">
        <v>366</v>
      </c>
      <c r="E466">
        <v>1135302</v>
      </c>
      <c r="H466" t="s">
        <v>790</v>
      </c>
      <c r="K466">
        <v>0</v>
      </c>
      <c r="M466">
        <v>0</v>
      </c>
      <c r="O466">
        <v>0</v>
      </c>
    </row>
    <row r="467" spans="3:18" x14ac:dyDescent="0.3">
      <c r="C467" t="s">
        <v>364</v>
      </c>
      <c r="D467" t="s">
        <v>366</v>
      </c>
      <c r="E467">
        <v>1135303</v>
      </c>
      <c r="H467" t="s">
        <v>791</v>
      </c>
      <c r="K467">
        <v>0</v>
      </c>
      <c r="M467">
        <v>0</v>
      </c>
      <c r="O467">
        <v>0</v>
      </c>
    </row>
    <row r="468" spans="3:18" x14ac:dyDescent="0.3">
      <c r="C468" t="s">
        <v>364</v>
      </c>
      <c r="D468" t="s">
        <v>366</v>
      </c>
      <c r="E468">
        <v>1135401</v>
      </c>
      <c r="H468" t="s">
        <v>792</v>
      </c>
      <c r="K468">
        <v>0</v>
      </c>
      <c r="M468">
        <v>0</v>
      </c>
      <c r="O468">
        <v>0</v>
      </c>
    </row>
    <row r="469" spans="3:18" x14ac:dyDescent="0.3">
      <c r="C469" t="s">
        <v>364</v>
      </c>
      <c r="D469" t="s">
        <v>366</v>
      </c>
      <c r="E469">
        <v>1135600</v>
      </c>
      <c r="H469" t="s">
        <v>793</v>
      </c>
      <c r="K469" s="37">
        <v>2953035.13</v>
      </c>
      <c r="M469" s="37">
        <v>2909145.79</v>
      </c>
      <c r="O469" s="37">
        <v>43889.34</v>
      </c>
      <c r="Q469">
        <v>1.5</v>
      </c>
    </row>
    <row r="470" spans="3:18" x14ac:dyDescent="0.3">
      <c r="C470" t="s">
        <v>364</v>
      </c>
      <c r="D470" t="s">
        <v>366</v>
      </c>
      <c r="E470">
        <v>1135601</v>
      </c>
      <c r="H470" t="s">
        <v>794</v>
      </c>
      <c r="K470">
        <v>0</v>
      </c>
      <c r="M470">
        <v>0</v>
      </c>
      <c r="O470">
        <v>0</v>
      </c>
    </row>
    <row r="471" spans="3:18" x14ac:dyDescent="0.3">
      <c r="C471" t="s">
        <v>364</v>
      </c>
      <c r="D471" t="s">
        <v>366</v>
      </c>
      <c r="E471">
        <v>1135602</v>
      </c>
      <c r="H471" t="s">
        <v>795</v>
      </c>
      <c r="K471" s="37">
        <v>1072835.73</v>
      </c>
      <c r="M471" s="37">
        <v>1099264.8700000001</v>
      </c>
      <c r="O471" s="37">
        <v>-26429.14</v>
      </c>
      <c r="Q471">
        <v>-2.4</v>
      </c>
    </row>
    <row r="472" spans="3:18" x14ac:dyDescent="0.3">
      <c r="E472" t="s">
        <v>796</v>
      </c>
      <c r="K472" s="37">
        <v>10122964.970000001</v>
      </c>
      <c r="M472" s="37">
        <v>8966202.5600000005</v>
      </c>
      <c r="O472" s="37">
        <v>1156762.4099999999</v>
      </c>
      <c r="Q472">
        <v>12.9</v>
      </c>
      <c r="R472" t="s">
        <v>438</v>
      </c>
    </row>
    <row r="473" spans="3:18" x14ac:dyDescent="0.3">
      <c r="C473" t="s">
        <v>364</v>
      </c>
      <c r="D473" t="s">
        <v>366</v>
      </c>
      <c r="E473">
        <v>135100</v>
      </c>
      <c r="H473" t="s">
        <v>797</v>
      </c>
      <c r="K473">
        <v>0</v>
      </c>
      <c r="M473">
        <v>0</v>
      </c>
      <c r="O473">
        <v>0</v>
      </c>
    </row>
    <row r="474" spans="3:18" x14ac:dyDescent="0.3">
      <c r="C474" t="s">
        <v>364</v>
      </c>
      <c r="D474" t="s">
        <v>366</v>
      </c>
      <c r="E474">
        <v>135101</v>
      </c>
      <c r="H474" t="s">
        <v>798</v>
      </c>
      <c r="K474">
        <v>0</v>
      </c>
      <c r="M474">
        <v>0</v>
      </c>
      <c r="O474">
        <v>0</v>
      </c>
    </row>
    <row r="475" spans="3:18" x14ac:dyDescent="0.3">
      <c r="C475" t="s">
        <v>364</v>
      </c>
      <c r="D475" t="s">
        <v>366</v>
      </c>
      <c r="E475">
        <v>135102</v>
      </c>
      <c r="H475" t="s">
        <v>799</v>
      </c>
      <c r="K475">
        <v>0</v>
      </c>
      <c r="M475">
        <v>0</v>
      </c>
      <c r="O475">
        <v>0</v>
      </c>
    </row>
    <row r="476" spans="3:18" x14ac:dyDescent="0.3">
      <c r="C476" t="s">
        <v>364</v>
      </c>
      <c r="D476" t="s">
        <v>366</v>
      </c>
      <c r="E476">
        <v>135103</v>
      </c>
      <c r="H476" t="s">
        <v>800</v>
      </c>
      <c r="K476">
        <v>0</v>
      </c>
      <c r="M476">
        <v>0</v>
      </c>
      <c r="O476">
        <v>0</v>
      </c>
    </row>
    <row r="477" spans="3:18" x14ac:dyDescent="0.3">
      <c r="C477" t="s">
        <v>364</v>
      </c>
      <c r="D477" t="s">
        <v>366</v>
      </c>
      <c r="E477">
        <v>135104</v>
      </c>
      <c r="H477" t="s">
        <v>801</v>
      </c>
      <c r="K477">
        <v>0</v>
      </c>
      <c r="M477">
        <v>0</v>
      </c>
      <c r="O477">
        <v>0</v>
      </c>
    </row>
    <row r="478" spans="3:18" x14ac:dyDescent="0.3">
      <c r="C478" t="s">
        <v>364</v>
      </c>
      <c r="D478" t="s">
        <v>366</v>
      </c>
      <c r="E478">
        <v>135105</v>
      </c>
      <c r="H478" t="s">
        <v>802</v>
      </c>
      <c r="K478">
        <v>0</v>
      </c>
      <c r="M478">
        <v>0</v>
      </c>
      <c r="O478">
        <v>0</v>
      </c>
    </row>
    <row r="479" spans="3:18" x14ac:dyDescent="0.3">
      <c r="C479" t="s">
        <v>364</v>
      </c>
      <c r="D479" t="s">
        <v>366</v>
      </c>
      <c r="E479">
        <v>135106</v>
      </c>
      <c r="H479" t="s">
        <v>803</v>
      </c>
      <c r="K479">
        <v>0</v>
      </c>
      <c r="M479">
        <v>0</v>
      </c>
      <c r="O479">
        <v>0</v>
      </c>
    </row>
    <row r="480" spans="3:18" x14ac:dyDescent="0.3">
      <c r="C480" t="s">
        <v>364</v>
      </c>
      <c r="D480" t="s">
        <v>366</v>
      </c>
      <c r="E480">
        <v>135107</v>
      </c>
      <c r="H480" t="s">
        <v>804</v>
      </c>
      <c r="K480">
        <v>0</v>
      </c>
      <c r="M480">
        <v>0</v>
      </c>
      <c r="O480">
        <v>0</v>
      </c>
    </row>
    <row r="481" spans="3:15" x14ac:dyDescent="0.3">
      <c r="C481" t="s">
        <v>364</v>
      </c>
      <c r="D481" t="s">
        <v>366</v>
      </c>
      <c r="E481">
        <v>135108</v>
      </c>
      <c r="H481" t="s">
        <v>805</v>
      </c>
      <c r="K481">
        <v>0</v>
      </c>
      <c r="M481">
        <v>0</v>
      </c>
      <c r="O481">
        <v>0</v>
      </c>
    </row>
    <row r="482" spans="3:15" x14ac:dyDescent="0.3">
      <c r="C482" t="s">
        <v>364</v>
      </c>
      <c r="D482" t="s">
        <v>366</v>
      </c>
      <c r="E482">
        <v>135109</v>
      </c>
      <c r="H482" t="s">
        <v>806</v>
      </c>
      <c r="K482">
        <v>0</v>
      </c>
      <c r="M482">
        <v>0</v>
      </c>
      <c r="O482">
        <v>0</v>
      </c>
    </row>
    <row r="483" spans="3:15" x14ac:dyDescent="0.3">
      <c r="C483" t="s">
        <v>364</v>
      </c>
      <c r="D483" t="s">
        <v>366</v>
      </c>
      <c r="E483">
        <v>135110</v>
      </c>
      <c r="H483" t="s">
        <v>807</v>
      </c>
      <c r="K483">
        <v>0</v>
      </c>
      <c r="M483">
        <v>0</v>
      </c>
      <c r="O483">
        <v>0</v>
      </c>
    </row>
    <row r="484" spans="3:15" x14ac:dyDescent="0.3">
      <c r="C484" t="s">
        <v>364</v>
      </c>
      <c r="D484" t="s">
        <v>366</v>
      </c>
      <c r="E484">
        <v>135111</v>
      </c>
      <c r="H484" t="s">
        <v>808</v>
      </c>
      <c r="K484">
        <v>0</v>
      </c>
      <c r="M484">
        <v>0</v>
      </c>
      <c r="O484">
        <v>0</v>
      </c>
    </row>
    <row r="485" spans="3:15" x14ac:dyDescent="0.3">
      <c r="C485" t="s">
        <v>364</v>
      </c>
      <c r="D485" t="s">
        <v>366</v>
      </c>
      <c r="E485">
        <v>135112</v>
      </c>
      <c r="H485" t="s">
        <v>809</v>
      </c>
      <c r="K485">
        <v>0</v>
      </c>
      <c r="M485">
        <v>0</v>
      </c>
      <c r="O485">
        <v>0</v>
      </c>
    </row>
    <row r="486" spans="3:15" x14ac:dyDescent="0.3">
      <c r="C486" t="s">
        <v>364</v>
      </c>
      <c r="D486" t="s">
        <v>366</v>
      </c>
      <c r="E486">
        <v>135113</v>
      </c>
      <c r="H486" t="s">
        <v>810</v>
      </c>
      <c r="K486">
        <v>0</v>
      </c>
      <c r="M486">
        <v>0</v>
      </c>
      <c r="O486">
        <v>0</v>
      </c>
    </row>
    <row r="487" spans="3:15" x14ac:dyDescent="0.3">
      <c r="C487" t="s">
        <v>364</v>
      </c>
      <c r="D487" t="s">
        <v>366</v>
      </c>
      <c r="E487">
        <v>135114</v>
      </c>
      <c r="H487" t="s">
        <v>811</v>
      </c>
      <c r="K487">
        <v>0</v>
      </c>
      <c r="M487">
        <v>0</v>
      </c>
      <c r="O487">
        <v>0</v>
      </c>
    </row>
    <row r="488" spans="3:15" x14ac:dyDescent="0.3">
      <c r="C488" t="s">
        <v>364</v>
      </c>
      <c r="D488" t="s">
        <v>366</v>
      </c>
      <c r="E488">
        <v>135115</v>
      </c>
      <c r="H488" t="s">
        <v>812</v>
      </c>
      <c r="K488">
        <v>0</v>
      </c>
      <c r="M488">
        <v>0</v>
      </c>
      <c r="O488">
        <v>0</v>
      </c>
    </row>
    <row r="489" spans="3:15" x14ac:dyDescent="0.3">
      <c r="C489" t="s">
        <v>364</v>
      </c>
      <c r="D489" t="s">
        <v>366</v>
      </c>
      <c r="E489">
        <v>135116</v>
      </c>
      <c r="H489" t="s">
        <v>813</v>
      </c>
      <c r="K489">
        <v>0</v>
      </c>
      <c r="M489">
        <v>0</v>
      </c>
      <c r="O489">
        <v>0</v>
      </c>
    </row>
    <row r="490" spans="3:15" x14ac:dyDescent="0.3">
      <c r="C490" t="s">
        <v>364</v>
      </c>
      <c r="D490" t="s">
        <v>366</v>
      </c>
      <c r="E490">
        <v>135118</v>
      </c>
      <c r="H490" t="s">
        <v>814</v>
      </c>
      <c r="K490">
        <v>0</v>
      </c>
      <c r="M490">
        <v>0</v>
      </c>
      <c r="O490">
        <v>0</v>
      </c>
    </row>
    <row r="491" spans="3:15" x14ac:dyDescent="0.3">
      <c r="C491" t="s">
        <v>364</v>
      </c>
      <c r="D491" t="s">
        <v>366</v>
      </c>
      <c r="E491">
        <v>135120</v>
      </c>
      <c r="H491" t="s">
        <v>797</v>
      </c>
      <c r="K491">
        <v>0</v>
      </c>
      <c r="M491">
        <v>0</v>
      </c>
      <c r="O491">
        <v>0</v>
      </c>
    </row>
    <row r="492" spans="3:15" x14ac:dyDescent="0.3">
      <c r="C492" t="s">
        <v>364</v>
      </c>
      <c r="D492" t="s">
        <v>366</v>
      </c>
      <c r="E492">
        <v>135121</v>
      </c>
      <c r="H492" t="s">
        <v>798</v>
      </c>
      <c r="K492">
        <v>0</v>
      </c>
      <c r="M492">
        <v>0</v>
      </c>
      <c r="O492">
        <v>0</v>
      </c>
    </row>
    <row r="493" spans="3:15" x14ac:dyDescent="0.3">
      <c r="C493" t="s">
        <v>364</v>
      </c>
      <c r="D493" t="s">
        <v>366</v>
      </c>
      <c r="E493">
        <v>135122</v>
      </c>
      <c r="H493" t="s">
        <v>799</v>
      </c>
      <c r="K493">
        <v>0</v>
      </c>
      <c r="M493">
        <v>0</v>
      </c>
      <c r="O493">
        <v>0</v>
      </c>
    </row>
    <row r="494" spans="3:15" x14ac:dyDescent="0.3">
      <c r="C494" t="s">
        <v>364</v>
      </c>
      <c r="D494" t="s">
        <v>366</v>
      </c>
      <c r="E494">
        <v>135123</v>
      </c>
      <c r="H494" t="s">
        <v>800</v>
      </c>
      <c r="K494">
        <v>0</v>
      </c>
      <c r="M494">
        <v>0</v>
      </c>
      <c r="O494">
        <v>0</v>
      </c>
    </row>
    <row r="495" spans="3:15" x14ac:dyDescent="0.3">
      <c r="C495" t="s">
        <v>364</v>
      </c>
      <c r="D495" t="s">
        <v>366</v>
      </c>
      <c r="E495">
        <v>135124</v>
      </c>
      <c r="H495" t="s">
        <v>801</v>
      </c>
      <c r="K495">
        <v>0</v>
      </c>
      <c r="M495">
        <v>0</v>
      </c>
      <c r="O495">
        <v>0</v>
      </c>
    </row>
    <row r="496" spans="3:15" x14ac:dyDescent="0.3">
      <c r="C496" t="s">
        <v>364</v>
      </c>
      <c r="D496" t="s">
        <v>366</v>
      </c>
      <c r="E496">
        <v>135125</v>
      </c>
      <c r="H496" t="s">
        <v>802</v>
      </c>
      <c r="K496">
        <v>0</v>
      </c>
      <c r="M496">
        <v>0</v>
      </c>
      <c r="O496">
        <v>0</v>
      </c>
    </row>
    <row r="497" spans="3:15" x14ac:dyDescent="0.3">
      <c r="C497" t="s">
        <v>364</v>
      </c>
      <c r="D497" t="s">
        <v>366</v>
      </c>
      <c r="E497">
        <v>135126</v>
      </c>
      <c r="H497" t="s">
        <v>815</v>
      </c>
      <c r="K497">
        <v>0</v>
      </c>
      <c r="M497">
        <v>0</v>
      </c>
      <c r="O497">
        <v>0</v>
      </c>
    </row>
    <row r="498" spans="3:15" x14ac:dyDescent="0.3">
      <c r="C498" t="s">
        <v>364</v>
      </c>
      <c r="D498" t="s">
        <v>366</v>
      </c>
      <c r="E498">
        <v>135127</v>
      </c>
      <c r="H498" t="s">
        <v>804</v>
      </c>
      <c r="K498">
        <v>0</v>
      </c>
      <c r="M498">
        <v>0</v>
      </c>
      <c r="O498">
        <v>0</v>
      </c>
    </row>
    <row r="499" spans="3:15" x14ac:dyDescent="0.3">
      <c r="C499" t="s">
        <v>364</v>
      </c>
      <c r="D499" t="s">
        <v>366</v>
      </c>
      <c r="E499">
        <v>135128</v>
      </c>
      <c r="H499" t="s">
        <v>805</v>
      </c>
      <c r="K499">
        <v>0</v>
      </c>
      <c r="M499">
        <v>0</v>
      </c>
      <c r="O499">
        <v>0</v>
      </c>
    </row>
    <row r="500" spans="3:15" x14ac:dyDescent="0.3">
      <c r="C500" t="s">
        <v>364</v>
      </c>
      <c r="D500" t="s">
        <v>366</v>
      </c>
      <c r="E500">
        <v>135129</v>
      </c>
      <c r="H500" t="s">
        <v>806</v>
      </c>
      <c r="K500">
        <v>0</v>
      </c>
      <c r="M500">
        <v>0</v>
      </c>
      <c r="O500">
        <v>0</v>
      </c>
    </row>
    <row r="501" spans="3:15" x14ac:dyDescent="0.3">
      <c r="C501" t="s">
        <v>364</v>
      </c>
      <c r="D501" t="s">
        <v>366</v>
      </c>
      <c r="E501">
        <v>135130</v>
      </c>
      <c r="H501" t="s">
        <v>807</v>
      </c>
      <c r="K501">
        <v>0</v>
      </c>
      <c r="M501">
        <v>0</v>
      </c>
      <c r="O501">
        <v>0</v>
      </c>
    </row>
    <row r="502" spans="3:15" x14ac:dyDescent="0.3">
      <c r="C502" t="s">
        <v>364</v>
      </c>
      <c r="D502" t="s">
        <v>366</v>
      </c>
      <c r="E502">
        <v>135131</v>
      </c>
      <c r="H502" t="s">
        <v>808</v>
      </c>
      <c r="K502">
        <v>0</v>
      </c>
      <c r="M502">
        <v>0</v>
      </c>
      <c r="O502">
        <v>0</v>
      </c>
    </row>
    <row r="503" spans="3:15" x14ac:dyDescent="0.3">
      <c r="C503" t="s">
        <v>364</v>
      </c>
      <c r="D503" t="s">
        <v>366</v>
      </c>
      <c r="E503">
        <v>135132</v>
      </c>
      <c r="H503" t="s">
        <v>809</v>
      </c>
      <c r="K503">
        <v>0</v>
      </c>
      <c r="M503">
        <v>0</v>
      </c>
      <c r="O503">
        <v>0</v>
      </c>
    </row>
    <row r="504" spans="3:15" x14ac:dyDescent="0.3">
      <c r="C504" t="s">
        <v>364</v>
      </c>
      <c r="D504" t="s">
        <v>366</v>
      </c>
      <c r="E504">
        <v>135133</v>
      </c>
      <c r="H504" t="s">
        <v>810</v>
      </c>
      <c r="K504">
        <v>0</v>
      </c>
      <c r="M504">
        <v>0</v>
      </c>
      <c r="O504">
        <v>0</v>
      </c>
    </row>
    <row r="505" spans="3:15" x14ac:dyDescent="0.3">
      <c r="C505" t="s">
        <v>364</v>
      </c>
      <c r="D505" t="s">
        <v>366</v>
      </c>
      <c r="E505">
        <v>135134</v>
      </c>
      <c r="H505" t="s">
        <v>811</v>
      </c>
      <c r="K505">
        <v>0</v>
      </c>
      <c r="M505">
        <v>0</v>
      </c>
      <c r="O505">
        <v>0</v>
      </c>
    </row>
    <row r="506" spans="3:15" x14ac:dyDescent="0.3">
      <c r="C506" t="s">
        <v>364</v>
      </c>
      <c r="D506" t="s">
        <v>366</v>
      </c>
      <c r="E506">
        <v>135135</v>
      </c>
      <c r="H506" t="s">
        <v>812</v>
      </c>
      <c r="K506">
        <v>0</v>
      </c>
      <c r="M506">
        <v>0</v>
      </c>
      <c r="O506">
        <v>0</v>
      </c>
    </row>
    <row r="507" spans="3:15" x14ac:dyDescent="0.3">
      <c r="C507" t="s">
        <v>364</v>
      </c>
      <c r="D507" t="s">
        <v>366</v>
      </c>
      <c r="E507">
        <v>135136</v>
      </c>
      <c r="H507" t="s">
        <v>813</v>
      </c>
      <c r="K507">
        <v>0</v>
      </c>
      <c r="M507">
        <v>0</v>
      </c>
      <c r="O507">
        <v>0</v>
      </c>
    </row>
    <row r="508" spans="3:15" x14ac:dyDescent="0.3">
      <c r="C508" t="s">
        <v>364</v>
      </c>
      <c r="D508" t="s">
        <v>366</v>
      </c>
      <c r="E508">
        <v>135138</v>
      </c>
      <c r="H508" t="s">
        <v>814</v>
      </c>
      <c r="K508">
        <v>0</v>
      </c>
      <c r="M508">
        <v>0</v>
      </c>
      <c r="O508">
        <v>0</v>
      </c>
    </row>
    <row r="509" spans="3:15" x14ac:dyDescent="0.3">
      <c r="C509" t="s">
        <v>364</v>
      </c>
      <c r="D509" t="s">
        <v>366</v>
      </c>
      <c r="E509">
        <v>1135003</v>
      </c>
      <c r="H509" t="s">
        <v>816</v>
      </c>
      <c r="K509">
        <v>0</v>
      </c>
      <c r="M509">
        <v>0</v>
      </c>
      <c r="O509">
        <v>0</v>
      </c>
    </row>
    <row r="510" spans="3:15" x14ac:dyDescent="0.3">
      <c r="C510" t="s">
        <v>364</v>
      </c>
      <c r="D510" t="s">
        <v>366</v>
      </c>
      <c r="E510">
        <v>1135010</v>
      </c>
      <c r="H510" t="s">
        <v>817</v>
      </c>
      <c r="K510">
        <v>0</v>
      </c>
      <c r="M510">
        <v>0</v>
      </c>
      <c r="O510">
        <v>0</v>
      </c>
    </row>
    <row r="511" spans="3:15" x14ac:dyDescent="0.3">
      <c r="C511" t="s">
        <v>364</v>
      </c>
      <c r="D511" t="s">
        <v>366</v>
      </c>
      <c r="E511">
        <v>1135011</v>
      </c>
      <c r="H511" t="s">
        <v>818</v>
      </c>
      <c r="K511">
        <v>0</v>
      </c>
      <c r="M511">
        <v>0</v>
      </c>
      <c r="O511">
        <v>0</v>
      </c>
    </row>
    <row r="512" spans="3:15" x14ac:dyDescent="0.3">
      <c r="C512" t="s">
        <v>364</v>
      </c>
      <c r="D512" t="s">
        <v>366</v>
      </c>
      <c r="E512">
        <v>1135013</v>
      </c>
      <c r="H512" t="s">
        <v>819</v>
      </c>
      <c r="K512">
        <v>0</v>
      </c>
      <c r="M512">
        <v>0</v>
      </c>
      <c r="O512">
        <v>0</v>
      </c>
    </row>
    <row r="513" spans="3:18" x14ac:dyDescent="0.3">
      <c r="C513" t="s">
        <v>364</v>
      </c>
      <c r="D513" t="s">
        <v>366</v>
      </c>
      <c r="E513">
        <v>1135015</v>
      </c>
      <c r="H513" t="s">
        <v>820</v>
      </c>
      <c r="K513">
        <v>0</v>
      </c>
      <c r="M513">
        <v>0</v>
      </c>
      <c r="O513">
        <v>0</v>
      </c>
    </row>
    <row r="514" spans="3:18" x14ac:dyDescent="0.3">
      <c r="E514" t="s">
        <v>821</v>
      </c>
      <c r="K514">
        <v>0</v>
      </c>
      <c r="M514">
        <v>0</v>
      </c>
      <c r="O514">
        <v>0</v>
      </c>
      <c r="R514" t="s">
        <v>438</v>
      </c>
    </row>
    <row r="515" spans="3:18" x14ac:dyDescent="0.3">
      <c r="C515" t="s">
        <v>364</v>
      </c>
      <c r="D515" t="s">
        <v>366</v>
      </c>
      <c r="E515">
        <v>135117</v>
      </c>
      <c r="H515" t="s">
        <v>822</v>
      </c>
      <c r="K515">
        <v>0</v>
      </c>
      <c r="M515">
        <v>0</v>
      </c>
      <c r="O515">
        <v>0</v>
      </c>
    </row>
    <row r="516" spans="3:18" x14ac:dyDescent="0.3">
      <c r="C516" t="s">
        <v>364</v>
      </c>
      <c r="D516" t="s">
        <v>366</v>
      </c>
      <c r="E516">
        <v>135137</v>
      </c>
      <c r="H516" t="s">
        <v>822</v>
      </c>
      <c r="K516">
        <v>0</v>
      </c>
      <c r="M516">
        <v>0</v>
      </c>
      <c r="O516">
        <v>0</v>
      </c>
    </row>
    <row r="517" spans="3:18" x14ac:dyDescent="0.3">
      <c r="E517" t="s">
        <v>823</v>
      </c>
      <c r="K517">
        <v>0</v>
      </c>
      <c r="M517">
        <v>0</v>
      </c>
      <c r="O517">
        <v>0</v>
      </c>
      <c r="R517" t="s">
        <v>438</v>
      </c>
    </row>
    <row r="518" spans="3:18" x14ac:dyDescent="0.3">
      <c r="C518" t="s">
        <v>364</v>
      </c>
      <c r="D518" t="s">
        <v>366</v>
      </c>
      <c r="E518">
        <v>132006</v>
      </c>
      <c r="H518" t="s">
        <v>824</v>
      </c>
      <c r="K518">
        <v>0</v>
      </c>
      <c r="M518">
        <v>0</v>
      </c>
      <c r="O518">
        <v>0</v>
      </c>
    </row>
    <row r="519" spans="3:18" x14ac:dyDescent="0.3">
      <c r="C519" t="s">
        <v>364</v>
      </c>
      <c r="D519" t="s">
        <v>366</v>
      </c>
      <c r="E519">
        <v>135200</v>
      </c>
      <c r="H519" t="s">
        <v>825</v>
      </c>
      <c r="K519">
        <v>0</v>
      </c>
      <c r="M519">
        <v>0</v>
      </c>
      <c r="O519">
        <v>0</v>
      </c>
    </row>
    <row r="520" spans="3:18" x14ac:dyDescent="0.3">
      <c r="C520" t="s">
        <v>364</v>
      </c>
      <c r="D520" t="s">
        <v>366</v>
      </c>
      <c r="E520">
        <v>135450</v>
      </c>
      <c r="H520" t="s">
        <v>826</v>
      </c>
      <c r="K520">
        <v>0</v>
      </c>
      <c r="M520">
        <v>0</v>
      </c>
      <c r="O520">
        <v>0</v>
      </c>
    </row>
    <row r="521" spans="3:18" x14ac:dyDescent="0.3">
      <c r="C521" t="s">
        <v>364</v>
      </c>
      <c r="D521" t="s">
        <v>366</v>
      </c>
      <c r="E521">
        <v>136253</v>
      </c>
      <c r="H521" t="s">
        <v>827</v>
      </c>
      <c r="K521">
        <v>0</v>
      </c>
      <c r="M521">
        <v>0</v>
      </c>
      <c r="O521">
        <v>0</v>
      </c>
    </row>
    <row r="522" spans="3:18" x14ac:dyDescent="0.3">
      <c r="C522" t="s">
        <v>364</v>
      </c>
      <c r="D522" t="s">
        <v>366</v>
      </c>
      <c r="E522">
        <v>138000</v>
      </c>
      <c r="H522" t="s">
        <v>828</v>
      </c>
      <c r="K522">
        <v>0</v>
      </c>
      <c r="M522">
        <v>0</v>
      </c>
      <c r="O522">
        <v>0</v>
      </c>
    </row>
    <row r="523" spans="3:18" x14ac:dyDescent="0.3">
      <c r="C523" t="s">
        <v>364</v>
      </c>
      <c r="D523" t="s">
        <v>366</v>
      </c>
      <c r="E523">
        <v>138001</v>
      </c>
      <c r="H523" t="s">
        <v>829</v>
      </c>
      <c r="K523">
        <v>0</v>
      </c>
      <c r="M523">
        <v>0</v>
      </c>
      <c r="O523">
        <v>0</v>
      </c>
    </row>
    <row r="524" spans="3:18" x14ac:dyDescent="0.3">
      <c r="C524" t="s">
        <v>364</v>
      </c>
      <c r="D524" t="s">
        <v>366</v>
      </c>
      <c r="E524">
        <v>138002</v>
      </c>
      <c r="H524" t="s">
        <v>830</v>
      </c>
      <c r="K524">
        <v>0</v>
      </c>
      <c r="M524">
        <v>0</v>
      </c>
      <c r="O524">
        <v>0</v>
      </c>
    </row>
    <row r="525" spans="3:18" x14ac:dyDescent="0.3">
      <c r="C525" t="s">
        <v>364</v>
      </c>
      <c r="D525" t="s">
        <v>366</v>
      </c>
      <c r="E525">
        <v>138003</v>
      </c>
      <c r="H525" t="s">
        <v>831</v>
      </c>
      <c r="K525">
        <v>0</v>
      </c>
      <c r="M525">
        <v>0</v>
      </c>
      <c r="O525">
        <v>0</v>
      </c>
    </row>
    <row r="526" spans="3:18" x14ac:dyDescent="0.3">
      <c r="C526" t="s">
        <v>364</v>
      </c>
      <c r="D526" t="s">
        <v>366</v>
      </c>
      <c r="E526">
        <v>138010</v>
      </c>
      <c r="H526" t="s">
        <v>832</v>
      </c>
      <c r="K526">
        <v>0</v>
      </c>
      <c r="M526">
        <v>0</v>
      </c>
      <c r="O526">
        <v>0</v>
      </c>
    </row>
    <row r="527" spans="3:18" x14ac:dyDescent="0.3">
      <c r="C527" t="s">
        <v>364</v>
      </c>
      <c r="D527" t="s">
        <v>366</v>
      </c>
      <c r="E527">
        <v>138100</v>
      </c>
      <c r="H527" t="s">
        <v>833</v>
      </c>
      <c r="K527">
        <v>0</v>
      </c>
      <c r="M527">
        <v>0</v>
      </c>
      <c r="O527">
        <v>0</v>
      </c>
    </row>
    <row r="528" spans="3:18" x14ac:dyDescent="0.3">
      <c r="C528" t="s">
        <v>364</v>
      </c>
      <c r="D528" t="s">
        <v>366</v>
      </c>
      <c r="E528">
        <v>138200</v>
      </c>
      <c r="H528" t="s">
        <v>834</v>
      </c>
      <c r="K528">
        <v>0</v>
      </c>
      <c r="M528">
        <v>0</v>
      </c>
      <c r="O528">
        <v>0</v>
      </c>
    </row>
    <row r="529" spans="3:15" x14ac:dyDescent="0.3">
      <c r="C529" t="s">
        <v>364</v>
      </c>
      <c r="D529" t="s">
        <v>366</v>
      </c>
      <c r="E529">
        <v>138201</v>
      </c>
      <c r="H529" t="s">
        <v>835</v>
      </c>
      <c r="K529">
        <v>0</v>
      </c>
      <c r="M529">
        <v>0</v>
      </c>
      <c r="O529">
        <v>0</v>
      </c>
    </row>
    <row r="530" spans="3:15" x14ac:dyDescent="0.3">
      <c r="C530" t="s">
        <v>364</v>
      </c>
      <c r="D530" t="s">
        <v>366</v>
      </c>
      <c r="E530">
        <v>138202</v>
      </c>
      <c r="H530" t="s">
        <v>836</v>
      </c>
      <c r="K530">
        <v>0</v>
      </c>
      <c r="M530">
        <v>0</v>
      </c>
      <c r="O530">
        <v>0</v>
      </c>
    </row>
    <row r="531" spans="3:15" x14ac:dyDescent="0.3">
      <c r="C531" t="s">
        <v>364</v>
      </c>
      <c r="D531" t="s">
        <v>366</v>
      </c>
      <c r="E531">
        <v>138203</v>
      </c>
      <c r="H531" t="s">
        <v>837</v>
      </c>
      <c r="K531">
        <v>0</v>
      </c>
      <c r="M531">
        <v>0</v>
      </c>
      <c r="O531">
        <v>0</v>
      </c>
    </row>
    <row r="532" spans="3:15" x14ac:dyDescent="0.3">
      <c r="C532" t="s">
        <v>364</v>
      </c>
      <c r="D532" t="s">
        <v>366</v>
      </c>
      <c r="E532">
        <v>138204</v>
      </c>
      <c r="H532" t="s">
        <v>838</v>
      </c>
      <c r="K532">
        <v>0</v>
      </c>
      <c r="M532">
        <v>0</v>
      </c>
      <c r="O532">
        <v>0</v>
      </c>
    </row>
    <row r="533" spans="3:15" x14ac:dyDescent="0.3">
      <c r="C533" t="s">
        <v>364</v>
      </c>
      <c r="D533" t="s">
        <v>366</v>
      </c>
      <c r="E533">
        <v>138205</v>
      </c>
      <c r="H533" t="s">
        <v>839</v>
      </c>
      <c r="K533">
        <v>0</v>
      </c>
      <c r="M533">
        <v>0</v>
      </c>
      <c r="O533">
        <v>0</v>
      </c>
    </row>
    <row r="534" spans="3:15" x14ac:dyDescent="0.3">
      <c r="C534" t="s">
        <v>364</v>
      </c>
      <c r="D534" t="s">
        <v>366</v>
      </c>
      <c r="E534">
        <v>138206</v>
      </c>
      <c r="H534" t="s">
        <v>840</v>
      </c>
      <c r="K534">
        <v>0</v>
      </c>
      <c r="M534">
        <v>0</v>
      </c>
      <c r="O534">
        <v>0</v>
      </c>
    </row>
    <row r="535" spans="3:15" x14ac:dyDescent="0.3">
      <c r="C535" t="s">
        <v>364</v>
      </c>
      <c r="D535" t="s">
        <v>366</v>
      </c>
      <c r="E535">
        <v>138207</v>
      </c>
      <c r="H535" t="s">
        <v>841</v>
      </c>
      <c r="K535">
        <v>0</v>
      </c>
      <c r="M535">
        <v>0</v>
      </c>
      <c r="O535">
        <v>0</v>
      </c>
    </row>
    <row r="536" spans="3:15" x14ac:dyDescent="0.3">
      <c r="C536" t="s">
        <v>364</v>
      </c>
      <c r="D536" t="s">
        <v>366</v>
      </c>
      <c r="E536">
        <v>138208</v>
      </c>
      <c r="H536" t="s">
        <v>842</v>
      </c>
      <c r="K536">
        <v>0</v>
      </c>
      <c r="M536">
        <v>0</v>
      </c>
      <c r="O536">
        <v>0</v>
      </c>
    </row>
    <row r="537" spans="3:15" x14ac:dyDescent="0.3">
      <c r="C537" t="s">
        <v>364</v>
      </c>
      <c r="D537" t="s">
        <v>366</v>
      </c>
      <c r="E537">
        <v>138210</v>
      </c>
      <c r="H537" t="s">
        <v>843</v>
      </c>
      <c r="K537">
        <v>0</v>
      </c>
      <c r="M537">
        <v>0</v>
      </c>
      <c r="O537">
        <v>0</v>
      </c>
    </row>
    <row r="538" spans="3:15" x14ac:dyDescent="0.3">
      <c r="C538" t="s">
        <v>364</v>
      </c>
      <c r="D538" t="s">
        <v>366</v>
      </c>
      <c r="E538">
        <v>138220</v>
      </c>
      <c r="H538" t="s">
        <v>844</v>
      </c>
      <c r="K538">
        <v>0</v>
      </c>
      <c r="M538">
        <v>0</v>
      </c>
      <c r="O538">
        <v>0</v>
      </c>
    </row>
    <row r="539" spans="3:15" x14ac:dyDescent="0.3">
      <c r="C539" t="s">
        <v>364</v>
      </c>
      <c r="D539" t="s">
        <v>366</v>
      </c>
      <c r="E539">
        <v>138221</v>
      </c>
      <c r="H539" t="s">
        <v>845</v>
      </c>
      <c r="K539">
        <v>0</v>
      </c>
      <c r="M539">
        <v>0</v>
      </c>
      <c r="O539">
        <v>0</v>
      </c>
    </row>
    <row r="540" spans="3:15" x14ac:dyDescent="0.3">
      <c r="C540" t="s">
        <v>364</v>
      </c>
      <c r="D540" t="s">
        <v>366</v>
      </c>
      <c r="E540">
        <v>138300</v>
      </c>
      <c r="H540" t="s">
        <v>846</v>
      </c>
      <c r="K540">
        <v>0</v>
      </c>
      <c r="M540">
        <v>0</v>
      </c>
      <c r="O540">
        <v>0</v>
      </c>
    </row>
    <row r="541" spans="3:15" x14ac:dyDescent="0.3">
      <c r="C541" t="s">
        <v>364</v>
      </c>
      <c r="D541" t="s">
        <v>366</v>
      </c>
      <c r="E541">
        <v>138301</v>
      </c>
      <c r="H541" t="s">
        <v>847</v>
      </c>
      <c r="K541">
        <v>0</v>
      </c>
      <c r="M541">
        <v>0</v>
      </c>
      <c r="O541">
        <v>0</v>
      </c>
    </row>
    <row r="542" spans="3:15" x14ac:dyDescent="0.3">
      <c r="C542" t="s">
        <v>364</v>
      </c>
      <c r="D542" t="s">
        <v>366</v>
      </c>
      <c r="E542">
        <v>138350</v>
      </c>
      <c r="H542" t="s">
        <v>848</v>
      </c>
      <c r="K542">
        <v>0</v>
      </c>
      <c r="M542">
        <v>0</v>
      </c>
      <c r="O542">
        <v>0</v>
      </c>
    </row>
    <row r="543" spans="3:15" x14ac:dyDescent="0.3">
      <c r="C543" t="s">
        <v>364</v>
      </c>
      <c r="D543" t="s">
        <v>366</v>
      </c>
      <c r="E543">
        <v>138400</v>
      </c>
      <c r="H543" t="s">
        <v>849</v>
      </c>
      <c r="K543">
        <v>0</v>
      </c>
      <c r="M543">
        <v>0</v>
      </c>
      <c r="O543">
        <v>0</v>
      </c>
    </row>
    <row r="544" spans="3:15" x14ac:dyDescent="0.3">
      <c r="C544" t="s">
        <v>364</v>
      </c>
      <c r="D544" t="s">
        <v>366</v>
      </c>
      <c r="E544">
        <v>138401</v>
      </c>
      <c r="H544" t="s">
        <v>850</v>
      </c>
      <c r="K544">
        <v>0</v>
      </c>
      <c r="M544">
        <v>0</v>
      </c>
      <c r="O544">
        <v>0</v>
      </c>
    </row>
    <row r="545" spans="3:15" x14ac:dyDescent="0.3">
      <c r="C545" t="s">
        <v>364</v>
      </c>
      <c r="D545" t="s">
        <v>366</v>
      </c>
      <c r="E545">
        <v>138402</v>
      </c>
      <c r="H545" t="s">
        <v>851</v>
      </c>
      <c r="K545">
        <v>0</v>
      </c>
      <c r="M545">
        <v>0</v>
      </c>
      <c r="O545">
        <v>0</v>
      </c>
    </row>
    <row r="546" spans="3:15" x14ac:dyDescent="0.3">
      <c r="C546" t="s">
        <v>364</v>
      </c>
      <c r="D546" t="s">
        <v>366</v>
      </c>
      <c r="E546">
        <v>138403</v>
      </c>
      <c r="H546" t="s">
        <v>852</v>
      </c>
      <c r="K546">
        <v>0</v>
      </c>
      <c r="M546">
        <v>0</v>
      </c>
      <c r="O546">
        <v>0</v>
      </c>
    </row>
    <row r="547" spans="3:15" x14ac:dyDescent="0.3">
      <c r="C547" t="s">
        <v>364</v>
      </c>
      <c r="D547" t="s">
        <v>366</v>
      </c>
      <c r="E547">
        <v>138404</v>
      </c>
      <c r="H547" t="s">
        <v>853</v>
      </c>
      <c r="K547">
        <v>0</v>
      </c>
      <c r="M547">
        <v>0</v>
      </c>
      <c r="O547">
        <v>0</v>
      </c>
    </row>
    <row r="548" spans="3:15" x14ac:dyDescent="0.3">
      <c r="C548" t="s">
        <v>364</v>
      </c>
      <c r="D548" t="s">
        <v>366</v>
      </c>
      <c r="E548">
        <v>138405</v>
      </c>
      <c r="H548" t="s">
        <v>854</v>
      </c>
      <c r="K548">
        <v>0</v>
      </c>
      <c r="M548">
        <v>0</v>
      </c>
      <c r="O548">
        <v>0</v>
      </c>
    </row>
    <row r="549" spans="3:15" x14ac:dyDescent="0.3">
      <c r="C549" t="s">
        <v>364</v>
      </c>
      <c r="D549" t="s">
        <v>366</v>
      </c>
      <c r="E549">
        <v>138406</v>
      </c>
      <c r="H549" t="s">
        <v>855</v>
      </c>
      <c r="K549">
        <v>0</v>
      </c>
      <c r="M549">
        <v>0</v>
      </c>
      <c r="O549">
        <v>0</v>
      </c>
    </row>
    <row r="550" spans="3:15" x14ac:dyDescent="0.3">
      <c r="C550" t="s">
        <v>364</v>
      </c>
      <c r="D550" t="s">
        <v>366</v>
      </c>
      <c r="E550">
        <v>138407</v>
      </c>
      <c r="H550" t="s">
        <v>856</v>
      </c>
      <c r="K550">
        <v>0</v>
      </c>
      <c r="M550">
        <v>0</v>
      </c>
      <c r="O550">
        <v>0</v>
      </c>
    </row>
    <row r="551" spans="3:15" x14ac:dyDescent="0.3">
      <c r="C551" t="s">
        <v>364</v>
      </c>
      <c r="D551" t="s">
        <v>366</v>
      </c>
      <c r="E551">
        <v>138408</v>
      </c>
      <c r="H551" t="s">
        <v>857</v>
      </c>
      <c r="K551">
        <v>0</v>
      </c>
      <c r="M551">
        <v>0</v>
      </c>
      <c r="O551">
        <v>0</v>
      </c>
    </row>
    <row r="552" spans="3:15" x14ac:dyDescent="0.3">
      <c r="C552" t="s">
        <v>364</v>
      </c>
      <c r="D552" t="s">
        <v>366</v>
      </c>
      <c r="E552">
        <v>138409</v>
      </c>
      <c r="H552" t="s">
        <v>858</v>
      </c>
      <c r="K552">
        <v>0</v>
      </c>
      <c r="M552">
        <v>0</v>
      </c>
      <c r="O552">
        <v>0</v>
      </c>
    </row>
    <row r="553" spans="3:15" x14ac:dyDescent="0.3">
      <c r="C553" t="s">
        <v>364</v>
      </c>
      <c r="D553" t="s">
        <v>366</v>
      </c>
      <c r="E553">
        <v>138410</v>
      </c>
      <c r="H553" t="s">
        <v>859</v>
      </c>
      <c r="K553">
        <v>0</v>
      </c>
      <c r="M553">
        <v>0</v>
      </c>
      <c r="O553">
        <v>0</v>
      </c>
    </row>
    <row r="554" spans="3:15" x14ac:dyDescent="0.3">
      <c r="C554" t="s">
        <v>364</v>
      </c>
      <c r="D554" t="s">
        <v>366</v>
      </c>
      <c r="E554">
        <v>138411</v>
      </c>
      <c r="H554" t="s">
        <v>860</v>
      </c>
      <c r="K554">
        <v>0</v>
      </c>
      <c r="M554">
        <v>0</v>
      </c>
      <c r="O554">
        <v>0</v>
      </c>
    </row>
    <row r="555" spans="3:15" x14ac:dyDescent="0.3">
      <c r="C555" t="s">
        <v>364</v>
      </c>
      <c r="D555" t="s">
        <v>366</v>
      </c>
      <c r="E555">
        <v>138412</v>
      </c>
      <c r="H555" t="s">
        <v>861</v>
      </c>
      <c r="K555">
        <v>0</v>
      </c>
      <c r="M555">
        <v>0</v>
      </c>
      <c r="O555">
        <v>0</v>
      </c>
    </row>
    <row r="556" spans="3:15" x14ac:dyDescent="0.3">
      <c r="C556" t="s">
        <v>364</v>
      </c>
      <c r="D556" t="s">
        <v>366</v>
      </c>
      <c r="E556">
        <v>138413</v>
      </c>
      <c r="H556" t="s">
        <v>862</v>
      </c>
      <c r="K556">
        <v>0</v>
      </c>
      <c r="M556">
        <v>0</v>
      </c>
      <c r="O556">
        <v>0</v>
      </c>
    </row>
    <row r="557" spans="3:15" x14ac:dyDescent="0.3">
      <c r="C557" t="s">
        <v>364</v>
      </c>
      <c r="D557" t="s">
        <v>366</v>
      </c>
      <c r="E557">
        <v>138414</v>
      </c>
      <c r="H557" t="s">
        <v>863</v>
      </c>
      <c r="K557">
        <v>0</v>
      </c>
      <c r="M557">
        <v>0</v>
      </c>
      <c r="O557">
        <v>0</v>
      </c>
    </row>
    <row r="558" spans="3:15" x14ac:dyDescent="0.3">
      <c r="C558" t="s">
        <v>364</v>
      </c>
      <c r="D558" t="s">
        <v>366</v>
      </c>
      <c r="E558">
        <v>138415</v>
      </c>
      <c r="H558" t="s">
        <v>864</v>
      </c>
      <c r="K558">
        <v>0</v>
      </c>
      <c r="M558">
        <v>0</v>
      </c>
      <c r="O558">
        <v>0</v>
      </c>
    </row>
    <row r="559" spans="3:15" x14ac:dyDescent="0.3">
      <c r="C559" t="s">
        <v>364</v>
      </c>
      <c r="D559" t="s">
        <v>366</v>
      </c>
      <c r="E559">
        <v>139000</v>
      </c>
      <c r="H559" t="s">
        <v>865</v>
      </c>
      <c r="K559">
        <v>0</v>
      </c>
      <c r="M559">
        <v>0</v>
      </c>
      <c r="O559">
        <v>0</v>
      </c>
    </row>
    <row r="560" spans="3:15" x14ac:dyDescent="0.3">
      <c r="C560" t="s">
        <v>364</v>
      </c>
      <c r="D560" t="s">
        <v>366</v>
      </c>
      <c r="E560">
        <v>1135200</v>
      </c>
      <c r="H560" t="s">
        <v>825</v>
      </c>
      <c r="K560">
        <v>0</v>
      </c>
      <c r="M560">
        <v>0</v>
      </c>
      <c r="O560">
        <v>0</v>
      </c>
    </row>
    <row r="561" spans="3:18" x14ac:dyDescent="0.3">
      <c r="C561" t="s">
        <v>364</v>
      </c>
      <c r="D561" t="s">
        <v>366</v>
      </c>
      <c r="E561">
        <v>1136250</v>
      </c>
      <c r="H561" t="s">
        <v>866</v>
      </c>
      <c r="K561">
        <v>0</v>
      </c>
      <c r="M561">
        <v>0</v>
      </c>
      <c r="O561">
        <v>0</v>
      </c>
    </row>
    <row r="562" spans="3:18" x14ac:dyDescent="0.3">
      <c r="C562" t="s">
        <v>364</v>
      </c>
      <c r="D562" t="s">
        <v>366</v>
      </c>
      <c r="E562">
        <v>1136251</v>
      </c>
      <c r="H562" t="s">
        <v>867</v>
      </c>
      <c r="K562">
        <v>0</v>
      </c>
      <c r="M562">
        <v>0</v>
      </c>
      <c r="O562">
        <v>0</v>
      </c>
    </row>
    <row r="563" spans="3:18" x14ac:dyDescent="0.3">
      <c r="C563" t="s">
        <v>364</v>
      </c>
      <c r="D563" t="s">
        <v>366</v>
      </c>
      <c r="E563">
        <v>1138100</v>
      </c>
      <c r="H563" t="s">
        <v>868</v>
      </c>
      <c r="K563" s="37">
        <v>420950.85</v>
      </c>
      <c r="M563" s="37">
        <v>481086.68</v>
      </c>
      <c r="O563" s="37">
        <v>-60135.83</v>
      </c>
      <c r="Q563">
        <v>-12.5</v>
      </c>
    </row>
    <row r="564" spans="3:18" x14ac:dyDescent="0.3">
      <c r="C564" t="s">
        <v>364</v>
      </c>
      <c r="D564" t="s">
        <v>366</v>
      </c>
      <c r="E564">
        <v>1138216</v>
      </c>
      <c r="H564" t="s">
        <v>869</v>
      </c>
      <c r="K564" s="37">
        <v>-5262144.45</v>
      </c>
      <c r="M564" s="37">
        <v>-5641942.8799999999</v>
      </c>
      <c r="O564" s="37">
        <v>379798.43</v>
      </c>
      <c r="Q564">
        <v>6.7</v>
      </c>
    </row>
    <row r="565" spans="3:18" x14ac:dyDescent="0.3">
      <c r="C565" t="s">
        <v>364</v>
      </c>
      <c r="D565" t="s">
        <v>366</v>
      </c>
      <c r="E565">
        <v>1138410</v>
      </c>
      <c r="H565" t="s">
        <v>859</v>
      </c>
      <c r="K565">
        <v>0</v>
      </c>
      <c r="M565">
        <v>0</v>
      </c>
      <c r="O565">
        <v>0</v>
      </c>
    </row>
    <row r="566" spans="3:18" x14ac:dyDescent="0.3">
      <c r="C566" t="s">
        <v>364</v>
      </c>
      <c r="D566" t="s">
        <v>366</v>
      </c>
      <c r="E566">
        <v>1138800</v>
      </c>
      <c r="H566" t="s">
        <v>870</v>
      </c>
      <c r="K566" s="37">
        <v>294825.51</v>
      </c>
      <c r="M566" s="37">
        <v>295375.51</v>
      </c>
      <c r="O566">
        <v>-550</v>
      </c>
      <c r="Q566">
        <v>-0.2</v>
      </c>
    </row>
    <row r="567" spans="3:18" x14ac:dyDescent="0.3">
      <c r="C567" t="s">
        <v>364</v>
      </c>
      <c r="D567" t="s">
        <v>366</v>
      </c>
      <c r="E567">
        <v>1138810</v>
      </c>
      <c r="H567" t="s">
        <v>871</v>
      </c>
      <c r="K567" s="37">
        <v>537908.04</v>
      </c>
      <c r="M567" s="37">
        <v>397917.55</v>
      </c>
      <c r="O567" s="37">
        <v>139990.49</v>
      </c>
      <c r="Q567">
        <v>35.200000000000003</v>
      </c>
    </row>
    <row r="568" spans="3:18" x14ac:dyDescent="0.3">
      <c r="E568" t="s">
        <v>872</v>
      </c>
      <c r="K568" s="37">
        <v>-4008460.05</v>
      </c>
      <c r="M568" s="37">
        <v>-4467563.1399999997</v>
      </c>
      <c r="O568" s="37">
        <v>459103.09</v>
      </c>
      <c r="Q568">
        <v>10.3</v>
      </c>
      <c r="R568" t="s">
        <v>438</v>
      </c>
    </row>
    <row r="569" spans="3:18" x14ac:dyDescent="0.3">
      <c r="C569" t="s">
        <v>364</v>
      </c>
      <c r="D569" t="s">
        <v>366</v>
      </c>
      <c r="E569">
        <v>138209</v>
      </c>
      <c r="H569" t="s">
        <v>873</v>
      </c>
      <c r="K569">
        <v>0</v>
      </c>
      <c r="M569">
        <v>0</v>
      </c>
      <c r="O569">
        <v>0</v>
      </c>
    </row>
    <row r="570" spans="3:18" x14ac:dyDescent="0.3">
      <c r="C570" t="s">
        <v>364</v>
      </c>
      <c r="D570" t="s">
        <v>366</v>
      </c>
      <c r="E570">
        <v>1136200</v>
      </c>
      <c r="H570" t="s">
        <v>874</v>
      </c>
      <c r="K570">
        <v>0</v>
      </c>
      <c r="M570">
        <v>0</v>
      </c>
      <c r="O570">
        <v>0</v>
      </c>
    </row>
    <row r="571" spans="3:18" x14ac:dyDescent="0.3">
      <c r="C571" t="s">
        <v>364</v>
      </c>
      <c r="D571" t="s">
        <v>366</v>
      </c>
      <c r="E571">
        <v>1138206</v>
      </c>
      <c r="H571" t="s">
        <v>875</v>
      </c>
      <c r="K571">
        <v>0</v>
      </c>
      <c r="M571">
        <v>0</v>
      </c>
      <c r="O571">
        <v>0</v>
      </c>
    </row>
    <row r="572" spans="3:18" x14ac:dyDescent="0.3">
      <c r="C572" t="s">
        <v>364</v>
      </c>
      <c r="D572" t="s">
        <v>366</v>
      </c>
      <c r="E572">
        <v>1138208</v>
      </c>
      <c r="H572" t="s">
        <v>842</v>
      </c>
      <c r="K572" s="37">
        <v>68300.570000000007</v>
      </c>
      <c r="M572" s="37">
        <v>68300.570000000007</v>
      </c>
      <c r="O572">
        <v>0</v>
      </c>
    </row>
    <row r="573" spans="3:18" x14ac:dyDescent="0.3">
      <c r="C573" t="s">
        <v>364</v>
      </c>
      <c r="D573" t="s">
        <v>366</v>
      </c>
      <c r="E573">
        <v>1138209</v>
      </c>
      <c r="H573" t="s">
        <v>876</v>
      </c>
      <c r="K573" s="37">
        <v>4766969.08</v>
      </c>
      <c r="M573" s="37">
        <v>4637601.51</v>
      </c>
      <c r="O573" s="37">
        <v>129367.57</v>
      </c>
      <c r="Q573">
        <v>2.8</v>
      </c>
    </row>
    <row r="574" spans="3:18" x14ac:dyDescent="0.3">
      <c r="C574" t="s">
        <v>364</v>
      </c>
      <c r="D574" t="s">
        <v>366</v>
      </c>
      <c r="E574">
        <v>1138210</v>
      </c>
      <c r="H574" t="s">
        <v>877</v>
      </c>
      <c r="K574" s="37">
        <v>-30979.040000000001</v>
      </c>
      <c r="M574" s="37">
        <v>18623.759999999998</v>
      </c>
      <c r="O574" s="37">
        <v>-49602.8</v>
      </c>
      <c r="Q574">
        <v>-266.3</v>
      </c>
    </row>
    <row r="575" spans="3:18" x14ac:dyDescent="0.3">
      <c r="C575" t="s">
        <v>364</v>
      </c>
      <c r="D575" t="s">
        <v>366</v>
      </c>
      <c r="E575">
        <v>1138211</v>
      </c>
      <c r="H575" t="s">
        <v>878</v>
      </c>
      <c r="K575">
        <v>0</v>
      </c>
      <c r="M575">
        <v>0</v>
      </c>
      <c r="O575">
        <v>0</v>
      </c>
    </row>
    <row r="576" spans="3:18" x14ac:dyDescent="0.3">
      <c r="C576" t="s">
        <v>364</v>
      </c>
      <c r="D576" t="s">
        <v>366</v>
      </c>
      <c r="E576">
        <v>1138212</v>
      </c>
      <c r="H576" t="s">
        <v>879</v>
      </c>
      <c r="K576">
        <v>56.19</v>
      </c>
      <c r="M576">
        <v>56.19</v>
      </c>
      <c r="O576">
        <v>0</v>
      </c>
    </row>
    <row r="577" spans="3:18" x14ac:dyDescent="0.3">
      <c r="C577" t="s">
        <v>364</v>
      </c>
      <c r="D577" t="s">
        <v>366</v>
      </c>
      <c r="E577">
        <v>1138702</v>
      </c>
      <c r="H577" t="s">
        <v>880</v>
      </c>
      <c r="K577">
        <v>0</v>
      </c>
      <c r="M577">
        <v>0</v>
      </c>
      <c r="O577">
        <v>0</v>
      </c>
    </row>
    <row r="578" spans="3:18" x14ac:dyDescent="0.3">
      <c r="E578" t="s">
        <v>881</v>
      </c>
      <c r="K578" s="37">
        <v>4804346.8</v>
      </c>
      <c r="M578" s="37">
        <v>4724582.03</v>
      </c>
      <c r="O578" s="37">
        <v>79764.77</v>
      </c>
      <c r="Q578">
        <v>1.7</v>
      </c>
      <c r="R578" t="s">
        <v>438</v>
      </c>
    </row>
    <row r="579" spans="3:18" x14ac:dyDescent="0.3">
      <c r="C579" t="s">
        <v>364</v>
      </c>
      <c r="D579" t="s">
        <v>366</v>
      </c>
      <c r="E579">
        <v>138800</v>
      </c>
      <c r="H579" t="s">
        <v>870</v>
      </c>
      <c r="K579">
        <v>0</v>
      </c>
      <c r="M579">
        <v>0</v>
      </c>
      <c r="O579">
        <v>0</v>
      </c>
    </row>
    <row r="580" spans="3:18" x14ac:dyDescent="0.3">
      <c r="E580" t="s">
        <v>882</v>
      </c>
      <c r="K580">
        <v>0</v>
      </c>
      <c r="M580">
        <v>0</v>
      </c>
      <c r="O580">
        <v>0</v>
      </c>
      <c r="R580" t="s">
        <v>438</v>
      </c>
    </row>
    <row r="581" spans="3:18" x14ac:dyDescent="0.3">
      <c r="C581" t="s">
        <v>364</v>
      </c>
      <c r="D581" t="s">
        <v>366</v>
      </c>
      <c r="E581">
        <v>136200</v>
      </c>
      <c r="H581" t="s">
        <v>883</v>
      </c>
      <c r="K581">
        <v>0</v>
      </c>
      <c r="M581">
        <v>0</v>
      </c>
      <c r="O581">
        <v>0</v>
      </c>
    </row>
    <row r="582" spans="3:18" x14ac:dyDescent="0.3">
      <c r="K582">
        <v>0</v>
      </c>
      <c r="M582">
        <v>0</v>
      </c>
      <c r="O582">
        <v>0</v>
      </c>
      <c r="R582" t="s">
        <v>438</v>
      </c>
    </row>
    <row r="583" spans="3:18" x14ac:dyDescent="0.3">
      <c r="C583" t="s">
        <v>364</v>
      </c>
      <c r="D583" t="s">
        <v>366</v>
      </c>
      <c r="E583">
        <v>136250</v>
      </c>
      <c r="H583" t="s">
        <v>884</v>
      </c>
      <c r="K583">
        <v>0</v>
      </c>
      <c r="M583">
        <v>0</v>
      </c>
      <c r="O583">
        <v>0</v>
      </c>
    </row>
    <row r="584" spans="3:18" x14ac:dyDescent="0.3">
      <c r="C584" t="s">
        <v>364</v>
      </c>
      <c r="D584" t="s">
        <v>366</v>
      </c>
      <c r="E584">
        <v>136251</v>
      </c>
      <c r="H584" t="s">
        <v>885</v>
      </c>
      <c r="K584">
        <v>0</v>
      </c>
      <c r="M584">
        <v>0</v>
      </c>
      <c r="O584">
        <v>0</v>
      </c>
    </row>
    <row r="585" spans="3:18" x14ac:dyDescent="0.3">
      <c r="C585" t="s">
        <v>364</v>
      </c>
      <c r="D585" t="s">
        <v>366</v>
      </c>
      <c r="E585">
        <v>136252</v>
      </c>
      <c r="H585" t="s">
        <v>886</v>
      </c>
      <c r="K585">
        <v>0</v>
      </c>
      <c r="M585">
        <v>0</v>
      </c>
      <c r="O585">
        <v>0</v>
      </c>
    </row>
    <row r="586" spans="3:18" x14ac:dyDescent="0.3">
      <c r="C586" t="s">
        <v>364</v>
      </c>
      <c r="D586" t="s">
        <v>366</v>
      </c>
      <c r="E586">
        <v>1136252</v>
      </c>
      <c r="H586" t="s">
        <v>887</v>
      </c>
      <c r="K586">
        <v>0</v>
      </c>
      <c r="M586">
        <v>0</v>
      </c>
      <c r="O586">
        <v>0</v>
      </c>
    </row>
    <row r="587" spans="3:18" x14ac:dyDescent="0.3">
      <c r="C587" t="s">
        <v>364</v>
      </c>
      <c r="D587" t="s">
        <v>366</v>
      </c>
      <c r="E587">
        <v>1136253</v>
      </c>
      <c r="H587" t="s">
        <v>888</v>
      </c>
      <c r="K587">
        <v>0</v>
      </c>
      <c r="M587">
        <v>0</v>
      </c>
      <c r="O587">
        <v>0</v>
      </c>
    </row>
    <row r="588" spans="3:18" x14ac:dyDescent="0.3">
      <c r="C588" t="s">
        <v>364</v>
      </c>
      <c r="D588" t="s">
        <v>366</v>
      </c>
      <c r="E588">
        <v>1136254</v>
      </c>
      <c r="H588" t="s">
        <v>889</v>
      </c>
      <c r="K588">
        <v>0</v>
      </c>
      <c r="M588">
        <v>0</v>
      </c>
      <c r="O588">
        <v>0</v>
      </c>
    </row>
    <row r="589" spans="3:18" x14ac:dyDescent="0.3">
      <c r="C589" t="s">
        <v>364</v>
      </c>
      <c r="D589" t="s">
        <v>366</v>
      </c>
      <c r="E589">
        <v>1136255</v>
      </c>
      <c r="H589" t="s">
        <v>890</v>
      </c>
      <c r="K589">
        <v>0</v>
      </c>
      <c r="M589">
        <v>0</v>
      </c>
      <c r="O589">
        <v>0</v>
      </c>
    </row>
    <row r="590" spans="3:18" x14ac:dyDescent="0.3">
      <c r="K590">
        <v>0</v>
      </c>
      <c r="M590">
        <v>0</v>
      </c>
      <c r="O590">
        <v>0</v>
      </c>
      <c r="R590" t="s">
        <v>438</v>
      </c>
    </row>
    <row r="591" spans="3:18" x14ac:dyDescent="0.3">
      <c r="C591" t="s">
        <v>364</v>
      </c>
      <c r="D591" t="s">
        <v>366</v>
      </c>
      <c r="E591">
        <v>199998</v>
      </c>
      <c r="H591" t="s">
        <v>891</v>
      </c>
      <c r="K591">
        <v>0</v>
      </c>
      <c r="M591">
        <v>0</v>
      </c>
      <c r="O591">
        <v>0</v>
      </c>
    </row>
    <row r="592" spans="3:18" x14ac:dyDescent="0.3">
      <c r="C592" t="s">
        <v>364</v>
      </c>
      <c r="D592" t="s">
        <v>366</v>
      </c>
      <c r="E592">
        <v>199999</v>
      </c>
      <c r="H592" t="s">
        <v>891</v>
      </c>
      <c r="K592">
        <v>0</v>
      </c>
      <c r="M592">
        <v>0</v>
      </c>
      <c r="O592">
        <v>0</v>
      </c>
    </row>
    <row r="593" spans="3:18" x14ac:dyDescent="0.3">
      <c r="K593">
        <v>0</v>
      </c>
      <c r="M593">
        <v>0</v>
      </c>
      <c r="O593">
        <v>0</v>
      </c>
      <c r="R593" t="s">
        <v>438</v>
      </c>
    </row>
    <row r="594" spans="3:18" x14ac:dyDescent="0.3">
      <c r="C594" t="s">
        <v>364</v>
      </c>
      <c r="D594" t="s">
        <v>366</v>
      </c>
      <c r="E594">
        <v>190000</v>
      </c>
      <c r="H594" t="s">
        <v>892</v>
      </c>
      <c r="K594">
        <v>0</v>
      </c>
      <c r="M594">
        <v>0</v>
      </c>
      <c r="O594">
        <v>0</v>
      </c>
    </row>
    <row r="595" spans="3:18" x14ac:dyDescent="0.3">
      <c r="C595" t="s">
        <v>364</v>
      </c>
      <c r="D595" t="s">
        <v>366</v>
      </c>
      <c r="E595">
        <v>190001</v>
      </c>
      <c r="H595" t="s">
        <v>893</v>
      </c>
      <c r="K595">
        <v>0</v>
      </c>
      <c r="M595">
        <v>0</v>
      </c>
      <c r="O595">
        <v>0</v>
      </c>
    </row>
    <row r="596" spans="3:18" x14ac:dyDescent="0.3">
      <c r="C596" t="s">
        <v>364</v>
      </c>
      <c r="D596" t="s">
        <v>366</v>
      </c>
      <c r="E596">
        <v>190002</v>
      </c>
      <c r="H596" t="s">
        <v>894</v>
      </c>
      <c r="K596">
        <v>0</v>
      </c>
      <c r="M596">
        <v>0</v>
      </c>
      <c r="O596">
        <v>0</v>
      </c>
    </row>
    <row r="597" spans="3:18" x14ac:dyDescent="0.3">
      <c r="C597" t="s">
        <v>364</v>
      </c>
      <c r="D597" t="s">
        <v>366</v>
      </c>
      <c r="E597">
        <v>190003</v>
      </c>
      <c r="H597" t="s">
        <v>895</v>
      </c>
      <c r="K597">
        <v>0</v>
      </c>
      <c r="M597">
        <v>0</v>
      </c>
      <c r="O597">
        <v>0</v>
      </c>
    </row>
    <row r="598" spans="3:18" x14ac:dyDescent="0.3">
      <c r="C598" t="s">
        <v>364</v>
      </c>
      <c r="D598" t="s">
        <v>366</v>
      </c>
      <c r="E598">
        <v>1135800</v>
      </c>
      <c r="H598" t="s">
        <v>896</v>
      </c>
      <c r="K598">
        <v>0</v>
      </c>
      <c r="M598">
        <v>0</v>
      </c>
      <c r="O598">
        <v>0</v>
      </c>
    </row>
    <row r="599" spans="3:18" x14ac:dyDescent="0.3">
      <c r="C599" t="s">
        <v>364</v>
      </c>
      <c r="D599" t="s">
        <v>366</v>
      </c>
      <c r="E599">
        <v>1135801</v>
      </c>
      <c r="H599" t="s">
        <v>897</v>
      </c>
      <c r="K599">
        <v>0</v>
      </c>
      <c r="M599">
        <v>0</v>
      </c>
      <c r="O599">
        <v>0</v>
      </c>
    </row>
    <row r="600" spans="3:18" x14ac:dyDescent="0.3">
      <c r="C600" t="s">
        <v>364</v>
      </c>
      <c r="D600" t="s">
        <v>366</v>
      </c>
      <c r="E600">
        <v>1135806</v>
      </c>
      <c r="H600" t="s">
        <v>898</v>
      </c>
      <c r="K600">
        <v>0</v>
      </c>
      <c r="M600">
        <v>0</v>
      </c>
      <c r="O600">
        <v>0</v>
      </c>
    </row>
    <row r="601" spans="3:18" x14ac:dyDescent="0.3">
      <c r="C601" t="s">
        <v>364</v>
      </c>
      <c r="D601" t="s">
        <v>366</v>
      </c>
      <c r="E601">
        <v>1138905</v>
      </c>
      <c r="H601" t="s">
        <v>899</v>
      </c>
      <c r="K601" s="37">
        <v>45969</v>
      </c>
      <c r="M601" s="37">
        <v>48719</v>
      </c>
      <c r="O601" s="37">
        <v>-2750</v>
      </c>
      <c r="Q601">
        <v>-5.6</v>
      </c>
    </row>
    <row r="602" spans="3:18" x14ac:dyDescent="0.3">
      <c r="E602" t="s">
        <v>900</v>
      </c>
      <c r="K602" s="37">
        <v>45969</v>
      </c>
      <c r="M602" s="37">
        <v>48719</v>
      </c>
      <c r="O602" s="37">
        <v>-2750</v>
      </c>
      <c r="Q602">
        <v>-5.6</v>
      </c>
      <c r="R602" t="s">
        <v>438</v>
      </c>
    </row>
    <row r="603" spans="3:18" x14ac:dyDescent="0.3">
      <c r="E603" t="s">
        <v>901</v>
      </c>
      <c r="K603" s="37">
        <v>3881160459.8699999</v>
      </c>
      <c r="M603" s="37">
        <v>3872785060.8499999</v>
      </c>
      <c r="O603" s="37">
        <v>8375399.0199999996</v>
      </c>
      <c r="Q603">
        <v>0.2</v>
      </c>
      <c r="R603" t="s">
        <v>420</v>
      </c>
    </row>
    <row r="604" spans="3:18" x14ac:dyDescent="0.3">
      <c r="E604" t="s">
        <v>902</v>
      </c>
    </row>
    <row r="605" spans="3:18" x14ac:dyDescent="0.3">
      <c r="C605" t="s">
        <v>364</v>
      </c>
      <c r="D605" t="s">
        <v>366</v>
      </c>
      <c r="E605">
        <v>2232001</v>
      </c>
      <c r="H605" t="s">
        <v>903</v>
      </c>
      <c r="K605">
        <v>0</v>
      </c>
      <c r="M605">
        <v>0</v>
      </c>
      <c r="O605">
        <v>0</v>
      </c>
    </row>
    <row r="606" spans="3:18" x14ac:dyDescent="0.3">
      <c r="K606">
        <v>0</v>
      </c>
      <c r="M606">
        <v>0</v>
      </c>
      <c r="O606">
        <v>0</v>
      </c>
      <c r="R606" t="s">
        <v>438</v>
      </c>
    </row>
    <row r="607" spans="3:18" x14ac:dyDescent="0.3">
      <c r="C607" t="s">
        <v>364</v>
      </c>
      <c r="D607" t="s">
        <v>366</v>
      </c>
      <c r="E607">
        <v>2200443</v>
      </c>
      <c r="H607" t="s">
        <v>904</v>
      </c>
      <c r="K607">
        <v>0</v>
      </c>
      <c r="M607">
        <v>0</v>
      </c>
      <c r="O607">
        <v>0</v>
      </c>
    </row>
    <row r="608" spans="3:18" x14ac:dyDescent="0.3">
      <c r="C608" t="s">
        <v>364</v>
      </c>
      <c r="D608" t="s">
        <v>366</v>
      </c>
      <c r="E608">
        <v>2200444</v>
      </c>
      <c r="H608" t="s">
        <v>905</v>
      </c>
      <c r="K608" s="37">
        <v>-967748.06</v>
      </c>
      <c r="M608" s="37">
        <v>-967748.06</v>
      </c>
      <c r="O608">
        <v>0</v>
      </c>
    </row>
    <row r="609" spans="3:18" x14ac:dyDescent="0.3">
      <c r="K609" s="37">
        <v>-967748.06</v>
      </c>
      <c r="M609" s="37">
        <v>-967748.06</v>
      </c>
      <c r="O609">
        <v>0</v>
      </c>
      <c r="R609" t="s">
        <v>438</v>
      </c>
    </row>
    <row r="610" spans="3:18" x14ac:dyDescent="0.3">
      <c r="C610" t="s">
        <v>364</v>
      </c>
      <c r="D610" t="s">
        <v>366</v>
      </c>
      <c r="E610">
        <v>228213</v>
      </c>
      <c r="H610" t="s">
        <v>906</v>
      </c>
      <c r="K610">
        <v>0</v>
      </c>
      <c r="M610">
        <v>0</v>
      </c>
      <c r="O610">
        <v>0</v>
      </c>
    </row>
    <row r="611" spans="3:18" x14ac:dyDescent="0.3">
      <c r="C611" t="s">
        <v>364</v>
      </c>
      <c r="D611" t="s">
        <v>366</v>
      </c>
      <c r="E611">
        <v>2228213</v>
      </c>
      <c r="H611" t="s">
        <v>906</v>
      </c>
      <c r="K611">
        <v>0</v>
      </c>
      <c r="M611">
        <v>0</v>
      </c>
      <c r="O611">
        <v>0</v>
      </c>
    </row>
    <row r="612" spans="3:18" x14ac:dyDescent="0.3">
      <c r="C612" t="s">
        <v>364</v>
      </c>
      <c r="D612" t="s">
        <v>366</v>
      </c>
      <c r="E612">
        <v>2228218</v>
      </c>
      <c r="H612" t="s">
        <v>907</v>
      </c>
      <c r="K612">
        <v>0</v>
      </c>
      <c r="M612">
        <v>0</v>
      </c>
      <c r="O612">
        <v>0</v>
      </c>
    </row>
    <row r="613" spans="3:18" x14ac:dyDescent="0.3">
      <c r="K613">
        <v>0</v>
      </c>
      <c r="M613">
        <v>0</v>
      </c>
      <c r="O613">
        <v>0</v>
      </c>
      <c r="R613" t="s">
        <v>438</v>
      </c>
    </row>
    <row r="614" spans="3:18" x14ac:dyDescent="0.3">
      <c r="C614" t="s">
        <v>364</v>
      </c>
      <c r="D614" t="s">
        <v>366</v>
      </c>
      <c r="E614">
        <v>251000</v>
      </c>
      <c r="H614" t="s">
        <v>908</v>
      </c>
      <c r="K614">
        <v>0</v>
      </c>
      <c r="M614">
        <v>0</v>
      </c>
      <c r="O614">
        <v>0</v>
      </c>
    </row>
    <row r="615" spans="3:18" x14ac:dyDescent="0.3">
      <c r="C615" t="s">
        <v>364</v>
      </c>
      <c r="D615" t="s">
        <v>366</v>
      </c>
      <c r="E615">
        <v>251001</v>
      </c>
      <c r="H615" t="s">
        <v>909</v>
      </c>
      <c r="K615">
        <v>0</v>
      </c>
      <c r="M615">
        <v>0</v>
      </c>
      <c r="O615">
        <v>0</v>
      </c>
    </row>
    <row r="616" spans="3:18" x14ac:dyDescent="0.3">
      <c r="C616" t="s">
        <v>364</v>
      </c>
      <c r="D616" t="s">
        <v>366</v>
      </c>
      <c r="E616">
        <v>251002</v>
      </c>
      <c r="H616" t="s">
        <v>910</v>
      </c>
      <c r="K616">
        <v>0</v>
      </c>
      <c r="M616">
        <v>0</v>
      </c>
      <c r="O616">
        <v>0</v>
      </c>
    </row>
    <row r="617" spans="3:18" x14ac:dyDescent="0.3">
      <c r="C617" t="s">
        <v>364</v>
      </c>
      <c r="D617" t="s">
        <v>366</v>
      </c>
      <c r="E617">
        <v>252000</v>
      </c>
      <c r="H617" t="s">
        <v>911</v>
      </c>
      <c r="K617">
        <v>0</v>
      </c>
      <c r="M617">
        <v>0</v>
      </c>
      <c r="O617">
        <v>0</v>
      </c>
    </row>
    <row r="618" spans="3:18" x14ac:dyDescent="0.3">
      <c r="C618" t="s">
        <v>364</v>
      </c>
      <c r="D618" t="s">
        <v>366</v>
      </c>
      <c r="E618">
        <v>253000</v>
      </c>
      <c r="H618" t="s">
        <v>912</v>
      </c>
      <c r="K618">
        <v>0</v>
      </c>
      <c r="M618">
        <v>0</v>
      </c>
      <c r="O618">
        <v>0</v>
      </c>
    </row>
    <row r="619" spans="3:18" x14ac:dyDescent="0.3">
      <c r="C619" t="s">
        <v>364</v>
      </c>
      <c r="D619" t="s">
        <v>366</v>
      </c>
      <c r="E619">
        <v>254000</v>
      </c>
      <c r="H619" t="s">
        <v>913</v>
      </c>
      <c r="K619">
        <v>0</v>
      </c>
      <c r="M619">
        <v>0</v>
      </c>
      <c r="O619">
        <v>0</v>
      </c>
    </row>
    <row r="620" spans="3:18" x14ac:dyDescent="0.3">
      <c r="K620">
        <v>0</v>
      </c>
      <c r="M620">
        <v>0</v>
      </c>
      <c r="O620">
        <v>0</v>
      </c>
      <c r="R620" t="s">
        <v>438</v>
      </c>
    </row>
    <row r="621" spans="3:18" x14ac:dyDescent="0.3">
      <c r="C621" t="s">
        <v>364</v>
      </c>
      <c r="D621" t="s">
        <v>366</v>
      </c>
      <c r="E621">
        <v>200000</v>
      </c>
      <c r="H621" t="s">
        <v>914</v>
      </c>
      <c r="K621">
        <v>0</v>
      </c>
      <c r="M621">
        <v>0</v>
      </c>
      <c r="O621">
        <v>0</v>
      </c>
    </row>
    <row r="622" spans="3:18" x14ac:dyDescent="0.3">
      <c r="C622" t="s">
        <v>364</v>
      </c>
      <c r="D622" t="s">
        <v>366</v>
      </c>
      <c r="E622">
        <v>2200000</v>
      </c>
      <c r="H622" t="s">
        <v>914</v>
      </c>
      <c r="K622" s="37">
        <v>-3867</v>
      </c>
      <c r="M622" s="37">
        <v>-3867</v>
      </c>
      <c r="O622">
        <v>0</v>
      </c>
    </row>
    <row r="623" spans="3:18" x14ac:dyDescent="0.3">
      <c r="E623" t="s">
        <v>915</v>
      </c>
      <c r="K623" s="37">
        <v>-3867</v>
      </c>
      <c r="M623" s="37">
        <v>-3867</v>
      </c>
      <c r="O623">
        <v>0</v>
      </c>
      <c r="R623" t="s">
        <v>438</v>
      </c>
    </row>
    <row r="624" spans="3:18" x14ac:dyDescent="0.3">
      <c r="C624" t="s">
        <v>364</v>
      </c>
      <c r="D624" t="s">
        <v>366</v>
      </c>
      <c r="E624">
        <v>200002</v>
      </c>
      <c r="H624" t="s">
        <v>916</v>
      </c>
      <c r="K624">
        <v>0</v>
      </c>
      <c r="M624">
        <v>0</v>
      </c>
      <c r="O624">
        <v>0</v>
      </c>
    </row>
    <row r="625" spans="3:18" x14ac:dyDescent="0.3">
      <c r="C625" t="s">
        <v>364</v>
      </c>
      <c r="D625" t="s">
        <v>366</v>
      </c>
      <c r="E625">
        <v>2200002</v>
      </c>
      <c r="H625" t="s">
        <v>916</v>
      </c>
      <c r="K625">
        <v>-550</v>
      </c>
      <c r="M625">
        <v>-550</v>
      </c>
      <c r="O625">
        <v>0</v>
      </c>
    </row>
    <row r="626" spans="3:18" x14ac:dyDescent="0.3">
      <c r="E626" t="s">
        <v>917</v>
      </c>
      <c r="K626">
        <v>-550</v>
      </c>
      <c r="M626">
        <v>-550</v>
      </c>
      <c r="O626">
        <v>0</v>
      </c>
      <c r="R626" t="s">
        <v>438</v>
      </c>
    </row>
    <row r="627" spans="3:18" x14ac:dyDescent="0.3">
      <c r="C627" t="s">
        <v>364</v>
      </c>
      <c r="D627" t="s">
        <v>366</v>
      </c>
      <c r="E627">
        <v>200004</v>
      </c>
      <c r="H627" t="s">
        <v>918</v>
      </c>
      <c r="K627">
        <v>0</v>
      </c>
      <c r="M627">
        <v>0</v>
      </c>
      <c r="O627">
        <v>0</v>
      </c>
    </row>
    <row r="628" spans="3:18" x14ac:dyDescent="0.3">
      <c r="C628" t="s">
        <v>364</v>
      </c>
      <c r="D628" t="s">
        <v>366</v>
      </c>
      <c r="E628">
        <v>220903</v>
      </c>
      <c r="H628" t="s">
        <v>919</v>
      </c>
      <c r="K628">
        <v>0</v>
      </c>
      <c r="M628">
        <v>0</v>
      </c>
      <c r="O628">
        <v>0</v>
      </c>
    </row>
    <row r="629" spans="3:18" x14ac:dyDescent="0.3">
      <c r="C629" t="s">
        <v>364</v>
      </c>
      <c r="D629" t="s">
        <v>366</v>
      </c>
      <c r="E629">
        <v>2200004</v>
      </c>
      <c r="H629" t="s">
        <v>918</v>
      </c>
      <c r="K629" s="37">
        <v>-12499003.27</v>
      </c>
      <c r="M629" s="37">
        <v>-13049660.390000001</v>
      </c>
      <c r="O629" s="37">
        <v>550657.12</v>
      </c>
      <c r="Q629">
        <v>4.2</v>
      </c>
    </row>
    <row r="630" spans="3:18" x14ac:dyDescent="0.3">
      <c r="C630" t="s">
        <v>364</v>
      </c>
      <c r="D630" t="s">
        <v>366</v>
      </c>
      <c r="E630">
        <v>2220903</v>
      </c>
      <c r="H630" t="s">
        <v>919</v>
      </c>
      <c r="K630" s="37">
        <v>179889.87</v>
      </c>
      <c r="M630" s="37">
        <v>168199.62</v>
      </c>
      <c r="O630" s="37">
        <v>11690.25</v>
      </c>
      <c r="Q630">
        <v>7</v>
      </c>
    </row>
    <row r="631" spans="3:18" x14ac:dyDescent="0.3">
      <c r="E631" t="s">
        <v>918</v>
      </c>
      <c r="K631" s="37">
        <v>-12319113.4</v>
      </c>
      <c r="M631" s="37">
        <v>-12881460.77</v>
      </c>
      <c r="O631" s="37">
        <v>562347.37</v>
      </c>
      <c r="Q631">
        <v>4.4000000000000004</v>
      </c>
      <c r="R631" t="s">
        <v>438</v>
      </c>
    </row>
    <row r="632" spans="3:18" x14ac:dyDescent="0.3">
      <c r="C632" t="s">
        <v>364</v>
      </c>
      <c r="D632" t="s">
        <v>366</v>
      </c>
      <c r="E632">
        <v>200800</v>
      </c>
      <c r="H632" t="s">
        <v>920</v>
      </c>
      <c r="K632">
        <v>0</v>
      </c>
      <c r="M632">
        <v>0</v>
      </c>
      <c r="O632">
        <v>0</v>
      </c>
    </row>
    <row r="633" spans="3:18" x14ac:dyDescent="0.3">
      <c r="C633" t="s">
        <v>364</v>
      </c>
      <c r="D633" t="s">
        <v>366</v>
      </c>
      <c r="E633">
        <v>200801</v>
      </c>
      <c r="H633" t="s">
        <v>921</v>
      </c>
      <c r="K633">
        <v>0</v>
      </c>
      <c r="M633">
        <v>0</v>
      </c>
      <c r="O633">
        <v>0</v>
      </c>
    </row>
    <row r="634" spans="3:18" x14ac:dyDescent="0.3">
      <c r="C634" t="s">
        <v>364</v>
      </c>
      <c r="D634" t="s">
        <v>366</v>
      </c>
      <c r="E634">
        <v>200802</v>
      </c>
      <c r="H634" t="s">
        <v>922</v>
      </c>
      <c r="K634">
        <v>0</v>
      </c>
      <c r="M634">
        <v>0</v>
      </c>
      <c r="O634">
        <v>0</v>
      </c>
    </row>
    <row r="635" spans="3:18" x14ac:dyDescent="0.3">
      <c r="C635" t="s">
        <v>364</v>
      </c>
      <c r="D635" t="s">
        <v>366</v>
      </c>
      <c r="E635">
        <v>200803</v>
      </c>
      <c r="H635" t="s">
        <v>923</v>
      </c>
      <c r="K635">
        <v>0</v>
      </c>
      <c r="M635">
        <v>0</v>
      </c>
      <c r="O635">
        <v>0</v>
      </c>
    </row>
    <row r="636" spans="3:18" x14ac:dyDescent="0.3">
      <c r="C636" t="s">
        <v>364</v>
      </c>
      <c r="D636" t="s">
        <v>366</v>
      </c>
      <c r="E636">
        <v>200804</v>
      </c>
      <c r="H636" t="s">
        <v>924</v>
      </c>
      <c r="K636">
        <v>0</v>
      </c>
      <c r="M636">
        <v>0</v>
      </c>
      <c r="O636">
        <v>0</v>
      </c>
    </row>
    <row r="637" spans="3:18" x14ac:dyDescent="0.3">
      <c r="C637" t="s">
        <v>364</v>
      </c>
      <c r="D637" t="s">
        <v>366</v>
      </c>
      <c r="E637">
        <v>200805</v>
      </c>
      <c r="H637" t="s">
        <v>920</v>
      </c>
      <c r="K637">
        <v>0</v>
      </c>
      <c r="M637">
        <v>0</v>
      </c>
      <c r="O637">
        <v>0</v>
      </c>
    </row>
    <row r="638" spans="3:18" x14ac:dyDescent="0.3">
      <c r="C638" t="s">
        <v>364</v>
      </c>
      <c r="D638" t="s">
        <v>366</v>
      </c>
      <c r="E638">
        <v>200806</v>
      </c>
      <c r="H638" t="s">
        <v>921</v>
      </c>
      <c r="K638">
        <v>0</v>
      </c>
      <c r="M638">
        <v>0</v>
      </c>
      <c r="O638">
        <v>0</v>
      </c>
    </row>
    <row r="639" spans="3:18" x14ac:dyDescent="0.3">
      <c r="C639" t="s">
        <v>364</v>
      </c>
      <c r="D639" t="s">
        <v>366</v>
      </c>
      <c r="E639">
        <v>200807</v>
      </c>
      <c r="H639" t="s">
        <v>922</v>
      </c>
      <c r="K639">
        <v>0</v>
      </c>
      <c r="M639">
        <v>0</v>
      </c>
      <c r="O639">
        <v>0</v>
      </c>
    </row>
    <row r="640" spans="3:18" x14ac:dyDescent="0.3">
      <c r="C640" t="s">
        <v>364</v>
      </c>
      <c r="D640" t="s">
        <v>366</v>
      </c>
      <c r="E640">
        <v>200808</v>
      </c>
      <c r="H640" t="s">
        <v>923</v>
      </c>
      <c r="K640">
        <v>0</v>
      </c>
      <c r="M640">
        <v>0</v>
      </c>
      <c r="O640">
        <v>0</v>
      </c>
    </row>
    <row r="641" spans="3:18" x14ac:dyDescent="0.3">
      <c r="C641" t="s">
        <v>364</v>
      </c>
      <c r="D641" t="s">
        <v>366</v>
      </c>
      <c r="E641">
        <v>200809</v>
      </c>
      <c r="H641" t="s">
        <v>924</v>
      </c>
      <c r="K641">
        <v>0</v>
      </c>
      <c r="M641">
        <v>0</v>
      </c>
      <c r="O641">
        <v>0</v>
      </c>
    </row>
    <row r="642" spans="3:18" x14ac:dyDescent="0.3">
      <c r="E642" t="s">
        <v>925</v>
      </c>
      <c r="K642">
        <v>0</v>
      </c>
      <c r="M642">
        <v>0</v>
      </c>
      <c r="O642">
        <v>0</v>
      </c>
      <c r="R642" t="s">
        <v>438</v>
      </c>
    </row>
    <row r="643" spans="3:18" x14ac:dyDescent="0.3">
      <c r="C643" t="s">
        <v>364</v>
      </c>
      <c r="D643" t="s">
        <v>366</v>
      </c>
      <c r="E643">
        <v>200900</v>
      </c>
      <c r="H643" t="s">
        <v>926</v>
      </c>
      <c r="K643">
        <v>0</v>
      </c>
      <c r="M643">
        <v>0</v>
      </c>
      <c r="O643">
        <v>0</v>
      </c>
    </row>
    <row r="644" spans="3:18" x14ac:dyDescent="0.3">
      <c r="C644" t="s">
        <v>364</v>
      </c>
      <c r="D644" t="s">
        <v>366</v>
      </c>
      <c r="E644">
        <v>200901</v>
      </c>
      <c r="H644" t="s">
        <v>927</v>
      </c>
      <c r="K644">
        <v>0</v>
      </c>
      <c r="M644">
        <v>0</v>
      </c>
      <c r="O644">
        <v>0</v>
      </c>
    </row>
    <row r="645" spans="3:18" x14ac:dyDescent="0.3">
      <c r="C645" t="s">
        <v>364</v>
      </c>
      <c r="D645" t="s">
        <v>366</v>
      </c>
      <c r="E645">
        <v>200902</v>
      </c>
      <c r="H645" t="s">
        <v>928</v>
      </c>
      <c r="K645">
        <v>0</v>
      </c>
      <c r="M645">
        <v>0</v>
      </c>
      <c r="O645">
        <v>0</v>
      </c>
    </row>
    <row r="646" spans="3:18" x14ac:dyDescent="0.3">
      <c r="C646" t="s">
        <v>364</v>
      </c>
      <c r="D646" t="s">
        <v>366</v>
      </c>
      <c r="E646">
        <v>200903</v>
      </c>
      <c r="H646" t="s">
        <v>929</v>
      </c>
      <c r="K646">
        <v>0</v>
      </c>
      <c r="M646">
        <v>0</v>
      </c>
      <c r="O646">
        <v>0</v>
      </c>
    </row>
    <row r="647" spans="3:18" x14ac:dyDescent="0.3">
      <c r="C647" t="s">
        <v>364</v>
      </c>
      <c r="D647" t="s">
        <v>366</v>
      </c>
      <c r="E647">
        <v>200904</v>
      </c>
      <c r="H647" t="s">
        <v>930</v>
      </c>
      <c r="K647">
        <v>0</v>
      </c>
      <c r="M647">
        <v>0</v>
      </c>
      <c r="O647">
        <v>0</v>
      </c>
    </row>
    <row r="648" spans="3:18" x14ac:dyDescent="0.3">
      <c r="C648" t="s">
        <v>364</v>
      </c>
      <c r="D648" t="s">
        <v>366</v>
      </c>
      <c r="E648">
        <v>200905</v>
      </c>
      <c r="H648" t="s">
        <v>931</v>
      </c>
      <c r="K648">
        <v>0</v>
      </c>
      <c r="M648">
        <v>0</v>
      </c>
      <c r="O648">
        <v>0</v>
      </c>
    </row>
    <row r="649" spans="3:18" x14ac:dyDescent="0.3">
      <c r="C649" t="s">
        <v>364</v>
      </c>
      <c r="D649" t="s">
        <v>366</v>
      </c>
      <c r="E649">
        <v>200906</v>
      </c>
      <c r="H649" t="s">
        <v>932</v>
      </c>
      <c r="K649">
        <v>0</v>
      </c>
      <c r="M649">
        <v>0</v>
      </c>
      <c r="O649">
        <v>0</v>
      </c>
    </row>
    <row r="650" spans="3:18" x14ac:dyDescent="0.3">
      <c r="C650" t="s">
        <v>364</v>
      </c>
      <c r="D650" t="s">
        <v>366</v>
      </c>
      <c r="E650">
        <v>200907</v>
      </c>
      <c r="H650" t="s">
        <v>933</v>
      </c>
      <c r="K650">
        <v>0</v>
      </c>
      <c r="M650">
        <v>0</v>
      </c>
      <c r="O650">
        <v>0</v>
      </c>
    </row>
    <row r="651" spans="3:18" x14ac:dyDescent="0.3">
      <c r="C651" t="s">
        <v>364</v>
      </c>
      <c r="D651" t="s">
        <v>366</v>
      </c>
      <c r="E651">
        <v>200908</v>
      </c>
      <c r="H651" t="s">
        <v>934</v>
      </c>
      <c r="K651">
        <v>0</v>
      </c>
      <c r="M651">
        <v>0</v>
      </c>
      <c r="O651">
        <v>0</v>
      </c>
    </row>
    <row r="652" spans="3:18" x14ac:dyDescent="0.3">
      <c r="C652" t="s">
        <v>364</v>
      </c>
      <c r="D652" t="s">
        <v>366</v>
      </c>
      <c r="E652">
        <v>200909</v>
      </c>
      <c r="H652" t="s">
        <v>935</v>
      </c>
      <c r="K652">
        <v>0</v>
      </c>
      <c r="M652">
        <v>0</v>
      </c>
      <c r="O652">
        <v>0</v>
      </c>
    </row>
    <row r="653" spans="3:18" x14ac:dyDescent="0.3">
      <c r="C653" t="s">
        <v>364</v>
      </c>
      <c r="D653" t="s">
        <v>366</v>
      </c>
      <c r="E653">
        <v>200922</v>
      </c>
      <c r="H653" t="s">
        <v>928</v>
      </c>
      <c r="K653">
        <v>0</v>
      </c>
      <c r="M653">
        <v>0</v>
      </c>
      <c r="O653">
        <v>0</v>
      </c>
    </row>
    <row r="654" spans="3:18" x14ac:dyDescent="0.3">
      <c r="C654" t="s">
        <v>364</v>
      </c>
      <c r="D654" t="s">
        <v>366</v>
      </c>
      <c r="E654">
        <v>200923</v>
      </c>
      <c r="H654" t="s">
        <v>929</v>
      </c>
      <c r="K654">
        <v>0</v>
      </c>
      <c r="M654">
        <v>0</v>
      </c>
      <c r="O654">
        <v>0</v>
      </c>
    </row>
    <row r="655" spans="3:18" x14ac:dyDescent="0.3">
      <c r="C655" t="s">
        <v>364</v>
      </c>
      <c r="D655" t="s">
        <v>366</v>
      </c>
      <c r="E655">
        <v>200924</v>
      </c>
      <c r="H655" t="s">
        <v>930</v>
      </c>
      <c r="K655">
        <v>0</v>
      </c>
      <c r="M655">
        <v>0</v>
      </c>
      <c r="O655">
        <v>0</v>
      </c>
    </row>
    <row r="656" spans="3:18" x14ac:dyDescent="0.3">
      <c r="C656" t="s">
        <v>364</v>
      </c>
      <c r="D656" t="s">
        <v>366</v>
      </c>
      <c r="E656">
        <v>200925</v>
      </c>
      <c r="H656" t="s">
        <v>931</v>
      </c>
      <c r="K656">
        <v>0</v>
      </c>
      <c r="M656">
        <v>0</v>
      </c>
      <c r="O656">
        <v>0</v>
      </c>
    </row>
    <row r="657" spans="3:15" x14ac:dyDescent="0.3">
      <c r="C657" t="s">
        <v>364</v>
      </c>
      <c r="D657" t="s">
        <v>366</v>
      </c>
      <c r="E657">
        <v>200926</v>
      </c>
      <c r="H657" t="s">
        <v>932</v>
      </c>
      <c r="K657">
        <v>0</v>
      </c>
      <c r="M657">
        <v>0</v>
      </c>
      <c r="O657">
        <v>0</v>
      </c>
    </row>
    <row r="658" spans="3:15" x14ac:dyDescent="0.3">
      <c r="C658" t="s">
        <v>364</v>
      </c>
      <c r="D658" t="s">
        <v>366</v>
      </c>
      <c r="E658">
        <v>200927</v>
      </c>
      <c r="H658" t="s">
        <v>933</v>
      </c>
      <c r="K658">
        <v>0</v>
      </c>
      <c r="M658">
        <v>0</v>
      </c>
      <c r="O658">
        <v>0</v>
      </c>
    </row>
    <row r="659" spans="3:15" x14ac:dyDescent="0.3">
      <c r="C659" t="s">
        <v>364</v>
      </c>
      <c r="D659" t="s">
        <v>366</v>
      </c>
      <c r="E659">
        <v>200928</v>
      </c>
      <c r="H659" t="s">
        <v>934</v>
      </c>
      <c r="K659">
        <v>0</v>
      </c>
      <c r="M659">
        <v>0</v>
      </c>
      <c r="O659">
        <v>0</v>
      </c>
    </row>
    <row r="660" spans="3:15" x14ac:dyDescent="0.3">
      <c r="C660" t="s">
        <v>364</v>
      </c>
      <c r="D660" t="s">
        <v>366</v>
      </c>
      <c r="E660">
        <v>200929</v>
      </c>
      <c r="H660" t="s">
        <v>935</v>
      </c>
      <c r="K660">
        <v>0</v>
      </c>
      <c r="M660">
        <v>0</v>
      </c>
      <c r="O660">
        <v>0</v>
      </c>
    </row>
    <row r="661" spans="3:15" x14ac:dyDescent="0.3">
      <c r="C661" t="s">
        <v>364</v>
      </c>
      <c r="D661" t="s">
        <v>366</v>
      </c>
      <c r="E661">
        <v>200950</v>
      </c>
      <c r="H661" t="s">
        <v>936</v>
      </c>
      <c r="K661">
        <v>0</v>
      </c>
      <c r="M661">
        <v>0</v>
      </c>
      <c r="O661">
        <v>0</v>
      </c>
    </row>
    <row r="662" spans="3:15" x14ac:dyDescent="0.3">
      <c r="C662" t="s">
        <v>364</v>
      </c>
      <c r="D662" t="s">
        <v>366</v>
      </c>
      <c r="E662">
        <v>200951</v>
      </c>
      <c r="H662" t="s">
        <v>937</v>
      </c>
      <c r="K662">
        <v>0</v>
      </c>
      <c r="M662">
        <v>0</v>
      </c>
      <c r="O662">
        <v>0</v>
      </c>
    </row>
    <row r="663" spans="3:15" x14ac:dyDescent="0.3">
      <c r="C663" t="s">
        <v>364</v>
      </c>
      <c r="D663" t="s">
        <v>366</v>
      </c>
      <c r="E663">
        <v>200952</v>
      </c>
      <c r="H663" t="s">
        <v>938</v>
      </c>
      <c r="K663">
        <v>0</v>
      </c>
      <c r="M663">
        <v>0</v>
      </c>
      <c r="O663">
        <v>0</v>
      </c>
    </row>
    <row r="664" spans="3:15" x14ac:dyDescent="0.3">
      <c r="C664" t="s">
        <v>364</v>
      </c>
      <c r="D664" t="s">
        <v>366</v>
      </c>
      <c r="E664">
        <v>200953</v>
      </c>
      <c r="H664" t="s">
        <v>939</v>
      </c>
      <c r="K664">
        <v>0</v>
      </c>
      <c r="M664">
        <v>0</v>
      </c>
      <c r="O664">
        <v>0</v>
      </c>
    </row>
    <row r="665" spans="3:15" x14ac:dyDescent="0.3">
      <c r="C665" t="s">
        <v>364</v>
      </c>
      <c r="D665" t="s">
        <v>366</v>
      </c>
      <c r="E665">
        <v>200954</v>
      </c>
      <c r="H665" t="s">
        <v>940</v>
      </c>
      <c r="K665">
        <v>0</v>
      </c>
      <c r="M665">
        <v>0</v>
      </c>
      <c r="O665">
        <v>0</v>
      </c>
    </row>
    <row r="666" spans="3:15" x14ac:dyDescent="0.3">
      <c r="C666" t="s">
        <v>364</v>
      </c>
      <c r="D666" t="s">
        <v>366</v>
      </c>
      <c r="E666">
        <v>200955</v>
      </c>
      <c r="H666" t="s">
        <v>941</v>
      </c>
      <c r="K666">
        <v>0</v>
      </c>
      <c r="M666">
        <v>0</v>
      </c>
      <c r="O666">
        <v>0</v>
      </c>
    </row>
    <row r="667" spans="3:15" x14ac:dyDescent="0.3">
      <c r="C667" t="s">
        <v>364</v>
      </c>
      <c r="D667" t="s">
        <v>366</v>
      </c>
      <c r="E667">
        <v>200956</v>
      </c>
      <c r="H667" t="s">
        <v>942</v>
      </c>
      <c r="K667">
        <v>0</v>
      </c>
      <c r="M667">
        <v>0</v>
      </c>
      <c r="O667">
        <v>0</v>
      </c>
    </row>
    <row r="668" spans="3:15" x14ac:dyDescent="0.3">
      <c r="C668" t="s">
        <v>364</v>
      </c>
      <c r="D668" t="s">
        <v>366</v>
      </c>
      <c r="E668">
        <v>200957</v>
      </c>
      <c r="H668" t="s">
        <v>943</v>
      </c>
      <c r="K668">
        <v>0</v>
      </c>
      <c r="M668">
        <v>0</v>
      </c>
      <c r="O668">
        <v>0</v>
      </c>
    </row>
    <row r="669" spans="3:15" x14ac:dyDescent="0.3">
      <c r="C669" t="s">
        <v>364</v>
      </c>
      <c r="D669" t="s">
        <v>366</v>
      </c>
      <c r="E669">
        <v>200958</v>
      </c>
      <c r="H669" t="s">
        <v>944</v>
      </c>
      <c r="K669">
        <v>0</v>
      </c>
      <c r="M669">
        <v>0</v>
      </c>
      <c r="O669">
        <v>0</v>
      </c>
    </row>
    <row r="670" spans="3:15" x14ac:dyDescent="0.3">
      <c r="C670" t="s">
        <v>364</v>
      </c>
      <c r="D670" t="s">
        <v>366</v>
      </c>
      <c r="E670">
        <v>200959</v>
      </c>
      <c r="H670" t="s">
        <v>945</v>
      </c>
      <c r="K670">
        <v>0</v>
      </c>
      <c r="M670">
        <v>0</v>
      </c>
      <c r="O670">
        <v>0</v>
      </c>
    </row>
    <row r="671" spans="3:15" x14ac:dyDescent="0.3">
      <c r="C671" t="s">
        <v>364</v>
      </c>
      <c r="D671" t="s">
        <v>366</v>
      </c>
      <c r="E671">
        <v>200960</v>
      </c>
      <c r="H671" t="s">
        <v>946</v>
      </c>
      <c r="K671">
        <v>0</v>
      </c>
      <c r="M671">
        <v>0</v>
      </c>
      <c r="O671">
        <v>0</v>
      </c>
    </row>
    <row r="672" spans="3:15" x14ac:dyDescent="0.3">
      <c r="C672" t="s">
        <v>364</v>
      </c>
      <c r="D672" t="s">
        <v>366</v>
      </c>
      <c r="E672">
        <v>200961</v>
      </c>
      <c r="H672" t="s">
        <v>947</v>
      </c>
      <c r="K672">
        <v>0</v>
      </c>
      <c r="M672">
        <v>0</v>
      </c>
      <c r="O672">
        <v>0</v>
      </c>
    </row>
    <row r="673" spans="3:15" x14ac:dyDescent="0.3">
      <c r="C673" t="s">
        <v>364</v>
      </c>
      <c r="D673" t="s">
        <v>366</v>
      </c>
      <c r="E673">
        <v>200962</v>
      </c>
      <c r="H673" t="s">
        <v>948</v>
      </c>
      <c r="K673">
        <v>0</v>
      </c>
      <c r="M673">
        <v>0</v>
      </c>
      <c r="O673">
        <v>0</v>
      </c>
    </row>
    <row r="674" spans="3:15" x14ac:dyDescent="0.3">
      <c r="C674" t="s">
        <v>364</v>
      </c>
      <c r="D674" t="s">
        <v>366</v>
      </c>
      <c r="E674">
        <v>200963</v>
      </c>
      <c r="H674" t="s">
        <v>949</v>
      </c>
      <c r="K674">
        <v>0</v>
      </c>
      <c r="M674">
        <v>0</v>
      </c>
      <c r="O674">
        <v>0</v>
      </c>
    </row>
    <row r="675" spans="3:15" x14ac:dyDescent="0.3">
      <c r="C675" t="s">
        <v>364</v>
      </c>
      <c r="D675" t="s">
        <v>366</v>
      </c>
      <c r="E675">
        <v>200964</v>
      </c>
      <c r="H675" t="s">
        <v>950</v>
      </c>
      <c r="K675">
        <v>0</v>
      </c>
      <c r="M675">
        <v>0</v>
      </c>
      <c r="O675">
        <v>0</v>
      </c>
    </row>
    <row r="676" spans="3:15" x14ac:dyDescent="0.3">
      <c r="C676" t="s">
        <v>364</v>
      </c>
      <c r="D676" t="s">
        <v>366</v>
      </c>
      <c r="E676">
        <v>200965</v>
      </c>
      <c r="H676" t="s">
        <v>951</v>
      </c>
      <c r="K676">
        <v>0</v>
      </c>
      <c r="M676">
        <v>0</v>
      </c>
      <c r="O676">
        <v>0</v>
      </c>
    </row>
    <row r="677" spans="3:15" x14ac:dyDescent="0.3">
      <c r="C677" t="s">
        <v>364</v>
      </c>
      <c r="D677" t="s">
        <v>366</v>
      </c>
      <c r="E677">
        <v>200966</v>
      </c>
      <c r="H677" t="s">
        <v>952</v>
      </c>
      <c r="K677">
        <v>0</v>
      </c>
      <c r="M677">
        <v>0</v>
      </c>
      <c r="O677">
        <v>0</v>
      </c>
    </row>
    <row r="678" spans="3:15" x14ac:dyDescent="0.3">
      <c r="C678" t="s">
        <v>364</v>
      </c>
      <c r="D678" t="s">
        <v>366</v>
      </c>
      <c r="E678">
        <v>200970</v>
      </c>
      <c r="H678" t="s">
        <v>936</v>
      </c>
      <c r="K678">
        <v>0</v>
      </c>
      <c r="M678">
        <v>0</v>
      </c>
      <c r="O678">
        <v>0</v>
      </c>
    </row>
    <row r="679" spans="3:15" x14ac:dyDescent="0.3">
      <c r="C679" t="s">
        <v>364</v>
      </c>
      <c r="D679" t="s">
        <v>366</v>
      </c>
      <c r="E679">
        <v>200971</v>
      </c>
      <c r="H679" t="s">
        <v>937</v>
      </c>
      <c r="K679">
        <v>0</v>
      </c>
      <c r="M679">
        <v>0</v>
      </c>
      <c r="O679">
        <v>0</v>
      </c>
    </row>
    <row r="680" spans="3:15" x14ac:dyDescent="0.3">
      <c r="C680" t="s">
        <v>364</v>
      </c>
      <c r="D680" t="s">
        <v>366</v>
      </c>
      <c r="E680">
        <v>200972</v>
      </c>
      <c r="H680" t="s">
        <v>938</v>
      </c>
      <c r="K680">
        <v>0</v>
      </c>
      <c r="M680">
        <v>0</v>
      </c>
      <c r="O680">
        <v>0</v>
      </c>
    </row>
    <row r="681" spans="3:15" x14ac:dyDescent="0.3">
      <c r="C681" t="s">
        <v>364</v>
      </c>
      <c r="D681" t="s">
        <v>366</v>
      </c>
      <c r="E681">
        <v>200973</v>
      </c>
      <c r="H681" t="s">
        <v>939</v>
      </c>
      <c r="K681">
        <v>0</v>
      </c>
      <c r="M681">
        <v>0</v>
      </c>
      <c r="O681">
        <v>0</v>
      </c>
    </row>
    <row r="682" spans="3:15" x14ac:dyDescent="0.3">
      <c r="C682" t="s">
        <v>364</v>
      </c>
      <c r="D682" t="s">
        <v>366</v>
      </c>
      <c r="E682">
        <v>200974</v>
      </c>
      <c r="H682" t="s">
        <v>940</v>
      </c>
      <c r="K682">
        <v>0</v>
      </c>
      <c r="M682">
        <v>0</v>
      </c>
      <c r="O682">
        <v>0</v>
      </c>
    </row>
    <row r="683" spans="3:15" x14ac:dyDescent="0.3">
      <c r="C683" t="s">
        <v>364</v>
      </c>
      <c r="D683" t="s">
        <v>366</v>
      </c>
      <c r="E683">
        <v>200975</v>
      </c>
      <c r="H683" t="s">
        <v>941</v>
      </c>
      <c r="K683">
        <v>0</v>
      </c>
      <c r="M683">
        <v>0</v>
      </c>
      <c r="O683">
        <v>0</v>
      </c>
    </row>
    <row r="684" spans="3:15" x14ac:dyDescent="0.3">
      <c r="C684" t="s">
        <v>364</v>
      </c>
      <c r="D684" t="s">
        <v>366</v>
      </c>
      <c r="E684">
        <v>200976</v>
      </c>
      <c r="H684" t="s">
        <v>942</v>
      </c>
      <c r="K684">
        <v>0</v>
      </c>
      <c r="M684">
        <v>0</v>
      </c>
      <c r="O684">
        <v>0</v>
      </c>
    </row>
    <row r="685" spans="3:15" x14ac:dyDescent="0.3">
      <c r="C685" t="s">
        <v>364</v>
      </c>
      <c r="D685" t="s">
        <v>366</v>
      </c>
      <c r="E685">
        <v>200977</v>
      </c>
      <c r="H685" t="s">
        <v>943</v>
      </c>
      <c r="K685">
        <v>0</v>
      </c>
      <c r="M685">
        <v>0</v>
      </c>
      <c r="O685">
        <v>0</v>
      </c>
    </row>
    <row r="686" spans="3:15" x14ac:dyDescent="0.3">
      <c r="C686" t="s">
        <v>364</v>
      </c>
      <c r="D686" t="s">
        <v>366</v>
      </c>
      <c r="E686">
        <v>200978</v>
      </c>
      <c r="H686" t="s">
        <v>953</v>
      </c>
      <c r="K686">
        <v>0</v>
      </c>
      <c r="M686">
        <v>0</v>
      </c>
      <c r="O686">
        <v>0</v>
      </c>
    </row>
    <row r="687" spans="3:15" x14ac:dyDescent="0.3">
      <c r="C687" t="s">
        <v>364</v>
      </c>
      <c r="D687" t="s">
        <v>366</v>
      </c>
      <c r="E687">
        <v>200979</v>
      </c>
      <c r="H687" t="s">
        <v>945</v>
      </c>
      <c r="K687">
        <v>0</v>
      </c>
      <c r="M687">
        <v>0</v>
      </c>
      <c r="O687">
        <v>0</v>
      </c>
    </row>
    <row r="688" spans="3:15" x14ac:dyDescent="0.3">
      <c r="C688" t="s">
        <v>364</v>
      </c>
      <c r="D688" t="s">
        <v>366</v>
      </c>
      <c r="E688">
        <v>200980</v>
      </c>
      <c r="H688" t="s">
        <v>946</v>
      </c>
      <c r="K688">
        <v>0</v>
      </c>
      <c r="M688">
        <v>0</v>
      </c>
      <c r="O688">
        <v>0</v>
      </c>
    </row>
    <row r="689" spans="3:17" x14ac:dyDescent="0.3">
      <c r="C689" t="s">
        <v>364</v>
      </c>
      <c r="D689" t="s">
        <v>366</v>
      </c>
      <c r="E689">
        <v>200981</v>
      </c>
      <c r="H689" t="s">
        <v>947</v>
      </c>
      <c r="K689">
        <v>0</v>
      </c>
      <c r="M689">
        <v>0</v>
      </c>
      <c r="O689">
        <v>0</v>
      </c>
    </row>
    <row r="690" spans="3:17" x14ac:dyDescent="0.3">
      <c r="C690" t="s">
        <v>364</v>
      </c>
      <c r="D690" t="s">
        <v>366</v>
      </c>
      <c r="E690">
        <v>200982</v>
      </c>
      <c r="H690" t="s">
        <v>948</v>
      </c>
      <c r="K690">
        <v>0</v>
      </c>
      <c r="M690">
        <v>0</v>
      </c>
      <c r="O690">
        <v>0</v>
      </c>
    </row>
    <row r="691" spans="3:17" x14ac:dyDescent="0.3">
      <c r="C691" t="s">
        <v>364</v>
      </c>
      <c r="D691" t="s">
        <v>366</v>
      </c>
      <c r="E691">
        <v>200983</v>
      </c>
      <c r="H691" t="s">
        <v>949</v>
      </c>
      <c r="K691">
        <v>0</v>
      </c>
      <c r="M691">
        <v>0</v>
      </c>
      <c r="O691">
        <v>0</v>
      </c>
    </row>
    <row r="692" spans="3:17" x14ac:dyDescent="0.3">
      <c r="C692" t="s">
        <v>364</v>
      </c>
      <c r="D692" t="s">
        <v>366</v>
      </c>
      <c r="E692">
        <v>200984</v>
      </c>
      <c r="H692" t="s">
        <v>950</v>
      </c>
      <c r="K692">
        <v>0</v>
      </c>
      <c r="M692">
        <v>0</v>
      </c>
      <c r="O692">
        <v>0</v>
      </c>
    </row>
    <row r="693" spans="3:17" x14ac:dyDescent="0.3">
      <c r="C693" t="s">
        <v>364</v>
      </c>
      <c r="D693" t="s">
        <v>366</v>
      </c>
      <c r="E693">
        <v>200985</v>
      </c>
      <c r="H693" t="s">
        <v>951</v>
      </c>
      <c r="K693">
        <v>0</v>
      </c>
      <c r="M693">
        <v>0</v>
      </c>
      <c r="O693">
        <v>0</v>
      </c>
    </row>
    <row r="694" spans="3:17" x14ac:dyDescent="0.3">
      <c r="C694" t="s">
        <v>364</v>
      </c>
      <c r="D694" t="s">
        <v>366</v>
      </c>
      <c r="E694">
        <v>200986</v>
      </c>
      <c r="H694" t="s">
        <v>952</v>
      </c>
      <c r="K694">
        <v>0</v>
      </c>
      <c r="M694">
        <v>0</v>
      </c>
      <c r="O694">
        <v>0</v>
      </c>
    </row>
    <row r="695" spans="3:17" x14ac:dyDescent="0.3">
      <c r="C695" t="s">
        <v>364</v>
      </c>
      <c r="D695" t="s">
        <v>366</v>
      </c>
      <c r="E695">
        <v>201000</v>
      </c>
      <c r="H695" t="s">
        <v>954</v>
      </c>
      <c r="K695">
        <v>0</v>
      </c>
      <c r="M695">
        <v>0</v>
      </c>
      <c r="O695">
        <v>0</v>
      </c>
    </row>
    <row r="696" spans="3:17" x14ac:dyDescent="0.3">
      <c r="C696" t="s">
        <v>364</v>
      </c>
      <c r="D696" t="s">
        <v>366</v>
      </c>
      <c r="E696">
        <v>201001</v>
      </c>
      <c r="H696" t="s">
        <v>955</v>
      </c>
      <c r="K696">
        <v>0</v>
      </c>
      <c r="M696">
        <v>0</v>
      </c>
      <c r="O696">
        <v>0</v>
      </c>
    </row>
    <row r="697" spans="3:17" x14ac:dyDescent="0.3">
      <c r="C697" t="s">
        <v>364</v>
      </c>
      <c r="D697" t="s">
        <v>366</v>
      </c>
      <c r="E697">
        <v>201002</v>
      </c>
      <c r="H697" t="s">
        <v>956</v>
      </c>
      <c r="K697">
        <v>0</v>
      </c>
      <c r="M697">
        <v>0</v>
      </c>
      <c r="O697">
        <v>0</v>
      </c>
    </row>
    <row r="698" spans="3:17" x14ac:dyDescent="0.3">
      <c r="C698" t="s">
        <v>364</v>
      </c>
      <c r="D698" t="s">
        <v>366</v>
      </c>
      <c r="E698">
        <v>201003</v>
      </c>
      <c r="H698" t="s">
        <v>957</v>
      </c>
      <c r="K698">
        <v>0</v>
      </c>
      <c r="M698">
        <v>0</v>
      </c>
      <c r="O698">
        <v>0</v>
      </c>
    </row>
    <row r="699" spans="3:17" x14ac:dyDescent="0.3">
      <c r="C699" t="s">
        <v>364</v>
      </c>
      <c r="D699" t="s">
        <v>366</v>
      </c>
      <c r="E699">
        <v>201004</v>
      </c>
      <c r="H699" t="s">
        <v>958</v>
      </c>
      <c r="K699">
        <v>0</v>
      </c>
      <c r="M699">
        <v>0</v>
      </c>
      <c r="O699">
        <v>0</v>
      </c>
    </row>
    <row r="700" spans="3:17" x14ac:dyDescent="0.3">
      <c r="C700" t="s">
        <v>364</v>
      </c>
      <c r="D700" t="s">
        <v>366</v>
      </c>
      <c r="E700">
        <v>201005</v>
      </c>
      <c r="H700" t="s">
        <v>959</v>
      </c>
      <c r="K700">
        <v>0</v>
      </c>
      <c r="M700">
        <v>0</v>
      </c>
      <c r="O700">
        <v>0</v>
      </c>
    </row>
    <row r="701" spans="3:17" x14ac:dyDescent="0.3">
      <c r="C701" t="s">
        <v>364</v>
      </c>
      <c r="D701" t="s">
        <v>366</v>
      </c>
      <c r="E701">
        <v>202001</v>
      </c>
      <c r="H701" t="s">
        <v>960</v>
      </c>
      <c r="K701">
        <v>0</v>
      </c>
      <c r="M701">
        <v>0</v>
      </c>
      <c r="O701">
        <v>0</v>
      </c>
    </row>
    <row r="702" spans="3:17" x14ac:dyDescent="0.3">
      <c r="C702" t="s">
        <v>364</v>
      </c>
      <c r="D702" t="s">
        <v>366</v>
      </c>
      <c r="E702">
        <v>202002</v>
      </c>
      <c r="H702" t="s">
        <v>960</v>
      </c>
      <c r="K702">
        <v>0</v>
      </c>
      <c r="M702">
        <v>0</v>
      </c>
      <c r="O702">
        <v>0</v>
      </c>
    </row>
    <row r="703" spans="3:17" x14ac:dyDescent="0.3">
      <c r="C703" t="s">
        <v>364</v>
      </c>
      <c r="D703" t="s">
        <v>366</v>
      </c>
      <c r="E703">
        <v>2201007</v>
      </c>
      <c r="H703" t="s">
        <v>961</v>
      </c>
      <c r="K703">
        <v>0</v>
      </c>
      <c r="M703">
        <v>0</v>
      </c>
      <c r="O703">
        <v>0</v>
      </c>
    </row>
    <row r="704" spans="3:17" x14ac:dyDescent="0.3">
      <c r="C704" t="s">
        <v>364</v>
      </c>
      <c r="D704" t="s">
        <v>366</v>
      </c>
      <c r="E704">
        <v>2201008</v>
      </c>
      <c r="H704" t="s">
        <v>962</v>
      </c>
      <c r="K704" s="37">
        <v>-503766.65</v>
      </c>
      <c r="M704" s="37">
        <v>-752117.32</v>
      </c>
      <c r="O704" s="37">
        <v>248350.67</v>
      </c>
      <c r="Q704">
        <v>33</v>
      </c>
    </row>
    <row r="705" spans="3:17" x14ac:dyDescent="0.3">
      <c r="C705" t="s">
        <v>364</v>
      </c>
      <c r="D705" t="s">
        <v>366</v>
      </c>
      <c r="E705">
        <v>2201009</v>
      </c>
      <c r="H705" t="s">
        <v>963</v>
      </c>
      <c r="K705">
        <v>0</v>
      </c>
      <c r="M705">
        <v>0</v>
      </c>
      <c r="O705">
        <v>0</v>
      </c>
    </row>
    <row r="706" spans="3:17" x14ac:dyDescent="0.3">
      <c r="C706" t="s">
        <v>364</v>
      </c>
      <c r="D706" t="s">
        <v>366</v>
      </c>
      <c r="E706">
        <v>2201010</v>
      </c>
      <c r="H706" t="s">
        <v>964</v>
      </c>
      <c r="K706">
        <v>0</v>
      </c>
      <c r="M706">
        <v>0</v>
      </c>
      <c r="O706">
        <v>0</v>
      </c>
    </row>
    <row r="707" spans="3:17" x14ac:dyDescent="0.3">
      <c r="C707" t="s">
        <v>364</v>
      </c>
      <c r="D707" t="s">
        <v>366</v>
      </c>
      <c r="E707">
        <v>2201011</v>
      </c>
      <c r="H707" t="s">
        <v>965</v>
      </c>
      <c r="K707">
        <v>0</v>
      </c>
      <c r="M707">
        <v>0</v>
      </c>
      <c r="O707">
        <v>0</v>
      </c>
    </row>
    <row r="708" spans="3:17" x14ac:dyDescent="0.3">
      <c r="C708" t="s">
        <v>364</v>
      </c>
      <c r="D708" t="s">
        <v>366</v>
      </c>
      <c r="E708">
        <v>2201012</v>
      </c>
      <c r="H708" t="s">
        <v>966</v>
      </c>
      <c r="K708">
        <v>0</v>
      </c>
      <c r="M708">
        <v>0</v>
      </c>
      <c r="O708">
        <v>0</v>
      </c>
    </row>
    <row r="709" spans="3:17" x14ac:dyDescent="0.3">
      <c r="C709" t="s">
        <v>364</v>
      </c>
      <c r="D709" t="s">
        <v>366</v>
      </c>
      <c r="E709">
        <v>2201013</v>
      </c>
      <c r="H709" t="s">
        <v>967</v>
      </c>
      <c r="K709">
        <v>0</v>
      </c>
      <c r="M709">
        <v>0</v>
      </c>
      <c r="O709">
        <v>0</v>
      </c>
    </row>
    <row r="710" spans="3:17" x14ac:dyDescent="0.3">
      <c r="C710" t="s">
        <v>364</v>
      </c>
      <c r="D710" t="s">
        <v>366</v>
      </c>
      <c r="E710">
        <v>2201014</v>
      </c>
      <c r="H710" t="s">
        <v>968</v>
      </c>
      <c r="K710">
        <v>0</v>
      </c>
      <c r="M710">
        <v>0</v>
      </c>
      <c r="O710">
        <v>0</v>
      </c>
    </row>
    <row r="711" spans="3:17" x14ac:dyDescent="0.3">
      <c r="C711" t="s">
        <v>364</v>
      </c>
      <c r="D711" t="s">
        <v>366</v>
      </c>
      <c r="E711">
        <v>2201015</v>
      </c>
      <c r="H711" t="s">
        <v>969</v>
      </c>
      <c r="K711" s="37">
        <v>-573466.65</v>
      </c>
      <c r="M711" s="37">
        <v>-308905.31</v>
      </c>
      <c r="O711" s="37">
        <v>-264561.34000000003</v>
      </c>
      <c r="Q711">
        <v>-85.6</v>
      </c>
    </row>
    <row r="712" spans="3:17" x14ac:dyDescent="0.3">
      <c r="C712" t="s">
        <v>364</v>
      </c>
      <c r="D712" t="s">
        <v>366</v>
      </c>
      <c r="E712">
        <v>2201016</v>
      </c>
      <c r="H712" t="s">
        <v>970</v>
      </c>
      <c r="K712">
        <v>0</v>
      </c>
      <c r="M712">
        <v>0</v>
      </c>
      <c r="O712">
        <v>0</v>
      </c>
    </row>
    <row r="713" spans="3:17" x14ac:dyDescent="0.3">
      <c r="C713" t="s">
        <v>364</v>
      </c>
      <c r="D713" t="s">
        <v>366</v>
      </c>
      <c r="E713">
        <v>2201017</v>
      </c>
      <c r="H713" t="s">
        <v>971</v>
      </c>
      <c r="K713">
        <v>0</v>
      </c>
      <c r="M713">
        <v>0</v>
      </c>
      <c r="O713">
        <v>0</v>
      </c>
    </row>
    <row r="714" spans="3:17" x14ac:dyDescent="0.3">
      <c r="C714" t="s">
        <v>364</v>
      </c>
      <c r="D714" t="s">
        <v>366</v>
      </c>
      <c r="E714">
        <v>2201018</v>
      </c>
      <c r="H714" t="s">
        <v>972</v>
      </c>
      <c r="K714" s="37">
        <v>-1618484.28</v>
      </c>
      <c r="M714" s="37">
        <v>-145058.75</v>
      </c>
      <c r="O714" s="37">
        <v>-1473425.53</v>
      </c>
      <c r="Q714">
        <v>-1015.7</v>
      </c>
    </row>
    <row r="715" spans="3:17" x14ac:dyDescent="0.3">
      <c r="C715" t="s">
        <v>364</v>
      </c>
      <c r="D715" t="s">
        <v>366</v>
      </c>
      <c r="E715">
        <v>2201019</v>
      </c>
      <c r="H715" t="s">
        <v>973</v>
      </c>
      <c r="K715">
        <v>0</v>
      </c>
      <c r="M715">
        <v>0</v>
      </c>
      <c r="O715">
        <v>0</v>
      </c>
    </row>
    <row r="716" spans="3:17" x14ac:dyDescent="0.3">
      <c r="C716" t="s">
        <v>364</v>
      </c>
      <c r="D716" t="s">
        <v>366</v>
      </c>
      <c r="E716">
        <v>2201021</v>
      </c>
      <c r="H716" t="s">
        <v>974</v>
      </c>
      <c r="K716" s="37">
        <v>-1043501.23</v>
      </c>
      <c r="M716" s="37">
        <v>-1015233.8</v>
      </c>
      <c r="O716" s="37">
        <v>-28267.43</v>
      </c>
      <c r="Q716">
        <v>-2.8</v>
      </c>
    </row>
    <row r="717" spans="3:17" x14ac:dyDescent="0.3">
      <c r="C717" t="s">
        <v>364</v>
      </c>
      <c r="D717" t="s">
        <v>366</v>
      </c>
      <c r="E717">
        <v>2201022</v>
      </c>
      <c r="H717" t="s">
        <v>975</v>
      </c>
      <c r="K717" s="37">
        <v>33916.959999999999</v>
      </c>
      <c r="M717" s="37">
        <v>34552.620000000003</v>
      </c>
      <c r="O717">
        <v>-635.66</v>
      </c>
      <c r="Q717">
        <v>-1.8</v>
      </c>
    </row>
    <row r="718" spans="3:17" x14ac:dyDescent="0.3">
      <c r="C718" t="s">
        <v>364</v>
      </c>
      <c r="D718" t="s">
        <v>366</v>
      </c>
      <c r="E718">
        <v>2201023</v>
      </c>
      <c r="H718" t="s">
        <v>976</v>
      </c>
      <c r="K718" s="37">
        <v>-110553.62</v>
      </c>
      <c r="M718" s="37">
        <v>-110957.95</v>
      </c>
      <c r="O718">
        <v>404.33</v>
      </c>
      <c r="Q718">
        <v>0.4</v>
      </c>
    </row>
    <row r="719" spans="3:17" x14ac:dyDescent="0.3">
      <c r="C719" t="s">
        <v>364</v>
      </c>
      <c r="D719" t="s">
        <v>366</v>
      </c>
      <c r="E719">
        <v>2201024</v>
      </c>
      <c r="H719" t="s">
        <v>977</v>
      </c>
      <c r="K719">
        <v>0</v>
      </c>
      <c r="M719">
        <v>0</v>
      </c>
      <c r="O719">
        <v>0</v>
      </c>
    </row>
    <row r="720" spans="3:17" x14ac:dyDescent="0.3">
      <c r="C720" t="s">
        <v>364</v>
      </c>
      <c r="D720" t="s">
        <v>366</v>
      </c>
      <c r="E720">
        <v>2202020</v>
      </c>
      <c r="H720" t="s">
        <v>978</v>
      </c>
      <c r="K720" s="37">
        <v>-350806.34</v>
      </c>
      <c r="M720" s="37">
        <v>-350149.81</v>
      </c>
      <c r="O720">
        <v>-656.53</v>
      </c>
      <c r="Q720">
        <v>-0.2</v>
      </c>
    </row>
    <row r="721" spans="3:17" x14ac:dyDescent="0.3">
      <c r="C721" t="s">
        <v>364</v>
      </c>
      <c r="D721" t="s">
        <v>366</v>
      </c>
      <c r="E721">
        <v>2202021</v>
      </c>
      <c r="H721" t="s">
        <v>979</v>
      </c>
      <c r="K721">
        <v>0</v>
      </c>
      <c r="M721">
        <v>0</v>
      </c>
      <c r="O721">
        <v>0</v>
      </c>
    </row>
    <row r="722" spans="3:17" x14ac:dyDescent="0.3">
      <c r="C722" t="s">
        <v>364</v>
      </c>
      <c r="D722" t="s">
        <v>366</v>
      </c>
      <c r="E722">
        <v>2202022</v>
      </c>
      <c r="H722" t="s">
        <v>980</v>
      </c>
      <c r="K722" s="37">
        <v>-823267.97</v>
      </c>
      <c r="M722" s="37">
        <v>-437421.28</v>
      </c>
      <c r="O722" s="37">
        <v>-385846.69</v>
      </c>
      <c r="Q722">
        <v>-88.2</v>
      </c>
    </row>
    <row r="723" spans="3:17" x14ac:dyDescent="0.3">
      <c r="C723" t="s">
        <v>364</v>
      </c>
      <c r="D723" t="s">
        <v>366</v>
      </c>
      <c r="E723">
        <v>2202023</v>
      </c>
      <c r="H723" t="s">
        <v>981</v>
      </c>
      <c r="K723">
        <v>0</v>
      </c>
      <c r="M723">
        <v>0</v>
      </c>
      <c r="O723">
        <v>0</v>
      </c>
    </row>
    <row r="724" spans="3:17" x14ac:dyDescent="0.3">
      <c r="C724" t="s">
        <v>364</v>
      </c>
      <c r="D724" t="s">
        <v>366</v>
      </c>
      <c r="E724">
        <v>2202024</v>
      </c>
      <c r="H724" t="s">
        <v>982</v>
      </c>
      <c r="K724" s="37">
        <v>-33597.24</v>
      </c>
      <c r="M724" s="37">
        <v>-25850.92</v>
      </c>
      <c r="O724" s="37">
        <v>-7746.32</v>
      </c>
      <c r="Q724">
        <v>-30</v>
      </c>
    </row>
    <row r="725" spans="3:17" x14ac:dyDescent="0.3">
      <c r="C725" t="s">
        <v>364</v>
      </c>
      <c r="D725" t="s">
        <v>366</v>
      </c>
      <c r="E725">
        <v>2202025</v>
      </c>
      <c r="H725" t="s">
        <v>983</v>
      </c>
      <c r="K725" s="37">
        <v>-7718.74</v>
      </c>
      <c r="M725" s="37">
        <v>-6155.62</v>
      </c>
      <c r="O725" s="37">
        <v>-1563.12</v>
      </c>
      <c r="Q725">
        <v>-25.4</v>
      </c>
    </row>
    <row r="726" spans="3:17" x14ac:dyDescent="0.3">
      <c r="C726" t="s">
        <v>364</v>
      </c>
      <c r="D726" t="s">
        <v>366</v>
      </c>
      <c r="E726">
        <v>2202026</v>
      </c>
      <c r="H726" t="s">
        <v>984</v>
      </c>
      <c r="K726">
        <v>0</v>
      </c>
      <c r="M726">
        <v>0</v>
      </c>
      <c r="O726">
        <v>0</v>
      </c>
    </row>
    <row r="727" spans="3:17" x14ac:dyDescent="0.3">
      <c r="C727" t="s">
        <v>364</v>
      </c>
      <c r="D727" t="s">
        <v>366</v>
      </c>
      <c r="E727">
        <v>2202027</v>
      </c>
      <c r="H727" t="s">
        <v>985</v>
      </c>
      <c r="K727">
        <v>0</v>
      </c>
      <c r="M727">
        <v>0</v>
      </c>
      <c r="O727">
        <v>0</v>
      </c>
    </row>
    <row r="728" spans="3:17" x14ac:dyDescent="0.3">
      <c r="C728" t="s">
        <v>364</v>
      </c>
      <c r="D728" t="s">
        <v>366</v>
      </c>
      <c r="E728">
        <v>2202028</v>
      </c>
      <c r="H728" t="s">
        <v>986</v>
      </c>
      <c r="K728">
        <v>0</v>
      </c>
      <c r="M728">
        <v>0</v>
      </c>
      <c r="O728">
        <v>0</v>
      </c>
    </row>
    <row r="729" spans="3:17" x14ac:dyDescent="0.3">
      <c r="C729" t="s">
        <v>364</v>
      </c>
      <c r="D729" t="s">
        <v>366</v>
      </c>
      <c r="E729">
        <v>2202029</v>
      </c>
      <c r="H729" t="s">
        <v>987</v>
      </c>
      <c r="K729">
        <v>0</v>
      </c>
      <c r="M729">
        <v>0</v>
      </c>
      <c r="O729">
        <v>0</v>
      </c>
    </row>
    <row r="730" spans="3:17" x14ac:dyDescent="0.3">
      <c r="C730" t="s">
        <v>364</v>
      </c>
      <c r="D730" t="s">
        <v>366</v>
      </c>
      <c r="E730">
        <v>2202030</v>
      </c>
      <c r="H730" t="s">
        <v>988</v>
      </c>
      <c r="K730" s="37">
        <v>-1378183.67</v>
      </c>
      <c r="M730" s="37">
        <v>-589962</v>
      </c>
      <c r="O730" s="37">
        <v>-788221.67</v>
      </c>
      <c r="Q730">
        <v>-133.6</v>
      </c>
    </row>
    <row r="731" spans="3:17" x14ac:dyDescent="0.3">
      <c r="C731" t="s">
        <v>364</v>
      </c>
      <c r="D731" t="s">
        <v>366</v>
      </c>
      <c r="E731">
        <v>2202031</v>
      </c>
      <c r="H731" t="s">
        <v>989</v>
      </c>
      <c r="K731">
        <v>0</v>
      </c>
      <c r="M731">
        <v>0</v>
      </c>
      <c r="O731">
        <v>0</v>
      </c>
    </row>
    <row r="732" spans="3:17" x14ac:dyDescent="0.3">
      <c r="C732" t="s">
        <v>364</v>
      </c>
      <c r="D732" t="s">
        <v>366</v>
      </c>
      <c r="E732">
        <v>2202032</v>
      </c>
      <c r="H732" t="s">
        <v>990</v>
      </c>
      <c r="K732" s="37">
        <v>-257741.13</v>
      </c>
      <c r="M732" s="37">
        <v>-237917.14</v>
      </c>
      <c r="O732" s="37">
        <v>-19823.990000000002</v>
      </c>
      <c r="Q732">
        <v>-8.3000000000000007</v>
      </c>
    </row>
    <row r="733" spans="3:17" x14ac:dyDescent="0.3">
      <c r="C733" t="s">
        <v>364</v>
      </c>
      <c r="D733" t="s">
        <v>366</v>
      </c>
      <c r="E733">
        <v>2202033</v>
      </c>
      <c r="H733" t="s">
        <v>991</v>
      </c>
      <c r="K733">
        <v>0</v>
      </c>
      <c r="M733">
        <v>0</v>
      </c>
      <c r="O733">
        <v>0</v>
      </c>
    </row>
    <row r="734" spans="3:17" x14ac:dyDescent="0.3">
      <c r="C734" t="s">
        <v>364</v>
      </c>
      <c r="D734" t="s">
        <v>366</v>
      </c>
      <c r="E734">
        <v>2203000</v>
      </c>
      <c r="H734" t="s">
        <v>992</v>
      </c>
      <c r="K734">
        <v>0</v>
      </c>
      <c r="M734">
        <v>0</v>
      </c>
      <c r="O734">
        <v>0</v>
      </c>
    </row>
    <row r="735" spans="3:17" x14ac:dyDescent="0.3">
      <c r="C735" t="s">
        <v>364</v>
      </c>
      <c r="D735" t="s">
        <v>366</v>
      </c>
      <c r="E735">
        <v>2203003</v>
      </c>
      <c r="H735" t="s">
        <v>993</v>
      </c>
      <c r="K735">
        <v>0</v>
      </c>
      <c r="M735">
        <v>0</v>
      </c>
      <c r="O735">
        <v>0</v>
      </c>
    </row>
    <row r="736" spans="3:17" x14ac:dyDescent="0.3">
      <c r="C736" t="s">
        <v>364</v>
      </c>
      <c r="D736" t="s">
        <v>366</v>
      </c>
      <c r="E736">
        <v>2204000</v>
      </c>
      <c r="H736" t="s">
        <v>994</v>
      </c>
      <c r="K736" s="37">
        <v>-206434.24</v>
      </c>
      <c r="M736" s="37">
        <v>-126027.41</v>
      </c>
      <c r="O736" s="37">
        <v>-80406.83</v>
      </c>
      <c r="Q736">
        <v>-63.8</v>
      </c>
    </row>
    <row r="737" spans="3:18" x14ac:dyDescent="0.3">
      <c r="C737" t="s">
        <v>364</v>
      </c>
      <c r="D737" t="s">
        <v>366</v>
      </c>
      <c r="E737">
        <v>2240003</v>
      </c>
      <c r="H737" t="s">
        <v>995</v>
      </c>
      <c r="K737">
        <v>0</v>
      </c>
      <c r="M737" s="37">
        <v>-1406244.88</v>
      </c>
      <c r="O737" s="37">
        <v>1406244.88</v>
      </c>
      <c r="Q737">
        <v>100</v>
      </c>
    </row>
    <row r="738" spans="3:18" x14ac:dyDescent="0.3">
      <c r="C738" t="s">
        <v>364</v>
      </c>
      <c r="D738" t="s">
        <v>366</v>
      </c>
      <c r="E738">
        <v>2240006</v>
      </c>
      <c r="H738" t="s">
        <v>996</v>
      </c>
      <c r="K738">
        <v>0</v>
      </c>
      <c r="M738">
        <v>0</v>
      </c>
      <c r="O738">
        <v>0</v>
      </c>
    </row>
    <row r="739" spans="3:18" x14ac:dyDescent="0.3">
      <c r="C739" t="s">
        <v>364</v>
      </c>
      <c r="D739" t="s">
        <v>366</v>
      </c>
      <c r="E739">
        <v>2242051</v>
      </c>
      <c r="H739" t="s">
        <v>997</v>
      </c>
      <c r="K739">
        <v>0</v>
      </c>
      <c r="M739">
        <v>0</v>
      </c>
      <c r="O739">
        <v>0</v>
      </c>
    </row>
    <row r="740" spans="3:18" x14ac:dyDescent="0.3">
      <c r="C740" t="s">
        <v>364</v>
      </c>
      <c r="D740" t="s">
        <v>366</v>
      </c>
      <c r="E740">
        <v>2242052</v>
      </c>
      <c r="H740" t="s">
        <v>997</v>
      </c>
      <c r="K740">
        <v>0</v>
      </c>
      <c r="M740">
        <v>0</v>
      </c>
      <c r="O740">
        <v>0</v>
      </c>
    </row>
    <row r="741" spans="3:18" x14ac:dyDescent="0.3">
      <c r="C741" t="s">
        <v>364</v>
      </c>
      <c r="D741" t="s">
        <v>366</v>
      </c>
      <c r="E741">
        <v>2242053</v>
      </c>
      <c r="H741" t="s">
        <v>997</v>
      </c>
      <c r="K741">
        <v>0</v>
      </c>
      <c r="M741">
        <v>0</v>
      </c>
      <c r="O741">
        <v>0</v>
      </c>
    </row>
    <row r="742" spans="3:18" x14ac:dyDescent="0.3">
      <c r="C742" t="s">
        <v>364</v>
      </c>
      <c r="D742" t="s">
        <v>366</v>
      </c>
      <c r="E742">
        <v>2242054</v>
      </c>
      <c r="H742" t="s">
        <v>997</v>
      </c>
      <c r="K742">
        <v>0</v>
      </c>
      <c r="M742">
        <v>0</v>
      </c>
      <c r="O742">
        <v>0</v>
      </c>
    </row>
    <row r="743" spans="3:18" x14ac:dyDescent="0.3">
      <c r="C743" t="s">
        <v>364</v>
      </c>
      <c r="D743" t="s">
        <v>366</v>
      </c>
      <c r="E743">
        <v>2242055</v>
      </c>
      <c r="H743" t="s">
        <v>997</v>
      </c>
      <c r="K743">
        <v>0</v>
      </c>
      <c r="M743">
        <v>0</v>
      </c>
      <c r="O743">
        <v>0</v>
      </c>
    </row>
    <row r="744" spans="3:18" x14ac:dyDescent="0.3">
      <c r="C744" t="s">
        <v>364</v>
      </c>
      <c r="D744" t="s">
        <v>366</v>
      </c>
      <c r="E744">
        <v>2242056</v>
      </c>
      <c r="H744" t="s">
        <v>997</v>
      </c>
      <c r="K744">
        <v>0</v>
      </c>
      <c r="M744">
        <v>0</v>
      </c>
      <c r="O744">
        <v>0</v>
      </c>
    </row>
    <row r="745" spans="3:18" x14ac:dyDescent="0.3">
      <c r="C745" t="s">
        <v>364</v>
      </c>
      <c r="D745" t="s">
        <v>366</v>
      </c>
      <c r="E745">
        <v>2242057</v>
      </c>
      <c r="H745" t="s">
        <v>997</v>
      </c>
      <c r="K745">
        <v>0</v>
      </c>
      <c r="M745">
        <v>0</v>
      </c>
      <c r="O745">
        <v>0</v>
      </c>
    </row>
    <row r="746" spans="3:18" x14ac:dyDescent="0.3">
      <c r="E746" t="s">
        <v>998</v>
      </c>
      <c r="K746" s="37">
        <v>-6873604.7999999998</v>
      </c>
      <c r="M746" s="37">
        <v>-5477449.5700000003</v>
      </c>
      <c r="O746" s="37">
        <v>-1396155.23</v>
      </c>
      <c r="Q746">
        <v>-25.5</v>
      </c>
      <c r="R746" t="s">
        <v>438</v>
      </c>
    </row>
    <row r="747" spans="3:18" x14ac:dyDescent="0.3">
      <c r="C747" t="s">
        <v>364</v>
      </c>
      <c r="D747" t="s">
        <v>366</v>
      </c>
      <c r="E747">
        <v>2205000</v>
      </c>
      <c r="H747" t="s">
        <v>999</v>
      </c>
      <c r="K747">
        <v>0</v>
      </c>
      <c r="M747">
        <v>0</v>
      </c>
      <c r="O747">
        <v>0</v>
      </c>
    </row>
    <row r="748" spans="3:18" x14ac:dyDescent="0.3">
      <c r="C748" t="s">
        <v>364</v>
      </c>
      <c r="D748" t="s">
        <v>366</v>
      </c>
      <c r="E748">
        <v>2205001</v>
      </c>
      <c r="H748" t="s">
        <v>1000</v>
      </c>
      <c r="K748">
        <v>0</v>
      </c>
      <c r="M748">
        <v>0</v>
      </c>
      <c r="O748">
        <v>0</v>
      </c>
    </row>
    <row r="749" spans="3:18" x14ac:dyDescent="0.3">
      <c r="C749" t="s">
        <v>364</v>
      </c>
      <c r="D749" t="s">
        <v>366</v>
      </c>
      <c r="E749">
        <v>2205002</v>
      </c>
      <c r="H749" t="s">
        <v>1001</v>
      </c>
      <c r="K749">
        <v>0</v>
      </c>
      <c r="M749">
        <v>0</v>
      </c>
      <c r="O749">
        <v>0</v>
      </c>
    </row>
    <row r="750" spans="3:18" x14ac:dyDescent="0.3">
      <c r="C750" t="s">
        <v>364</v>
      </c>
      <c r="D750" t="s">
        <v>366</v>
      </c>
      <c r="E750">
        <v>2205003</v>
      </c>
      <c r="H750" t="s">
        <v>1002</v>
      </c>
      <c r="K750">
        <v>0</v>
      </c>
      <c r="M750">
        <v>0</v>
      </c>
      <c r="O750">
        <v>0</v>
      </c>
    </row>
    <row r="751" spans="3:18" x14ac:dyDescent="0.3">
      <c r="C751" t="s">
        <v>364</v>
      </c>
      <c r="D751" t="s">
        <v>366</v>
      </c>
      <c r="E751">
        <v>2205004</v>
      </c>
      <c r="H751" t="s">
        <v>1003</v>
      </c>
      <c r="K751">
        <v>0</v>
      </c>
      <c r="M751">
        <v>0</v>
      </c>
      <c r="O751">
        <v>0</v>
      </c>
    </row>
    <row r="752" spans="3:18" x14ac:dyDescent="0.3">
      <c r="C752" t="s">
        <v>364</v>
      </c>
      <c r="D752" t="s">
        <v>366</v>
      </c>
      <c r="E752">
        <v>2205005</v>
      </c>
      <c r="H752" t="s">
        <v>1004</v>
      </c>
      <c r="K752">
        <v>0</v>
      </c>
      <c r="M752">
        <v>0</v>
      </c>
      <c r="O752">
        <v>0</v>
      </c>
    </row>
    <row r="753" spans="3:18" x14ac:dyDescent="0.3">
      <c r="C753" t="s">
        <v>364</v>
      </c>
      <c r="D753" t="s">
        <v>366</v>
      </c>
      <c r="E753">
        <v>2205006</v>
      </c>
      <c r="H753" t="s">
        <v>1005</v>
      </c>
      <c r="K753">
        <v>0</v>
      </c>
      <c r="M753">
        <v>0</v>
      </c>
      <c r="O753">
        <v>0</v>
      </c>
    </row>
    <row r="754" spans="3:18" x14ac:dyDescent="0.3">
      <c r="C754" t="s">
        <v>364</v>
      </c>
      <c r="D754" t="s">
        <v>366</v>
      </c>
      <c r="E754">
        <v>2205007</v>
      </c>
      <c r="H754" t="s">
        <v>1006</v>
      </c>
      <c r="K754">
        <v>0</v>
      </c>
      <c r="M754">
        <v>0</v>
      </c>
      <c r="O754">
        <v>0</v>
      </c>
    </row>
    <row r="755" spans="3:18" x14ac:dyDescent="0.3">
      <c r="C755" t="s">
        <v>364</v>
      </c>
      <c r="D755" t="s">
        <v>366</v>
      </c>
      <c r="E755">
        <v>2205008</v>
      </c>
      <c r="H755" t="s">
        <v>1007</v>
      </c>
      <c r="K755">
        <v>0</v>
      </c>
      <c r="M755">
        <v>0</v>
      </c>
      <c r="O755">
        <v>0</v>
      </c>
    </row>
    <row r="756" spans="3:18" x14ac:dyDescent="0.3">
      <c r="C756" t="s">
        <v>364</v>
      </c>
      <c r="D756" t="s">
        <v>366</v>
      </c>
      <c r="E756">
        <v>2205009</v>
      </c>
      <c r="H756" t="s">
        <v>1008</v>
      </c>
      <c r="K756">
        <v>0</v>
      </c>
      <c r="M756">
        <v>0</v>
      </c>
      <c r="O756">
        <v>0</v>
      </c>
    </row>
    <row r="757" spans="3:18" x14ac:dyDescent="0.3">
      <c r="E757" t="s">
        <v>1009</v>
      </c>
      <c r="K757">
        <v>0</v>
      </c>
      <c r="M757">
        <v>0</v>
      </c>
      <c r="O757">
        <v>0</v>
      </c>
      <c r="R757" t="s">
        <v>438</v>
      </c>
    </row>
    <row r="758" spans="3:18" x14ac:dyDescent="0.3">
      <c r="C758" t="s">
        <v>364</v>
      </c>
      <c r="D758" t="s">
        <v>366</v>
      </c>
      <c r="E758">
        <v>210801</v>
      </c>
      <c r="H758" t="s">
        <v>1010</v>
      </c>
      <c r="K758">
        <v>0</v>
      </c>
      <c r="M758">
        <v>0</v>
      </c>
      <c r="O758">
        <v>0</v>
      </c>
    </row>
    <row r="759" spans="3:18" x14ac:dyDescent="0.3">
      <c r="C759" t="s">
        <v>364</v>
      </c>
      <c r="D759" t="s">
        <v>366</v>
      </c>
      <c r="E759">
        <v>2210801</v>
      </c>
      <c r="H759" t="s">
        <v>1010</v>
      </c>
      <c r="K759" s="37">
        <v>-257311020.25999999</v>
      </c>
      <c r="M759" s="37">
        <v>-261378956.27000001</v>
      </c>
      <c r="O759" s="37">
        <v>4067936.01</v>
      </c>
      <c r="Q759">
        <v>1.6</v>
      </c>
    </row>
    <row r="760" spans="3:18" x14ac:dyDescent="0.3">
      <c r="C760" t="s">
        <v>364</v>
      </c>
      <c r="D760" t="s">
        <v>366</v>
      </c>
      <c r="E760">
        <v>2210802</v>
      </c>
      <c r="H760" t="s">
        <v>1011</v>
      </c>
      <c r="K760">
        <v>0</v>
      </c>
      <c r="M760">
        <v>0</v>
      </c>
      <c r="O760">
        <v>0</v>
      </c>
    </row>
    <row r="761" spans="3:18" x14ac:dyDescent="0.3">
      <c r="C761" t="s">
        <v>364</v>
      </c>
      <c r="D761" t="s">
        <v>366</v>
      </c>
      <c r="E761">
        <v>2210804</v>
      </c>
      <c r="H761" t="s">
        <v>1012</v>
      </c>
      <c r="K761">
        <v>0</v>
      </c>
      <c r="M761">
        <v>0</v>
      </c>
      <c r="O761">
        <v>0</v>
      </c>
    </row>
    <row r="762" spans="3:18" x14ac:dyDescent="0.3">
      <c r="C762" t="s">
        <v>364</v>
      </c>
      <c r="D762" t="s">
        <v>366</v>
      </c>
      <c r="E762">
        <v>2210805</v>
      </c>
      <c r="H762" t="s">
        <v>1013</v>
      </c>
      <c r="K762">
        <v>0</v>
      </c>
      <c r="M762">
        <v>0</v>
      </c>
      <c r="O762">
        <v>0</v>
      </c>
    </row>
    <row r="763" spans="3:18" x14ac:dyDescent="0.3">
      <c r="K763" s="37">
        <v>-257311020.25999999</v>
      </c>
      <c r="M763" s="37">
        <v>-261378956.27000001</v>
      </c>
      <c r="O763" s="37">
        <v>4067936.01</v>
      </c>
      <c r="Q763">
        <v>1.6</v>
      </c>
      <c r="R763" t="s">
        <v>438</v>
      </c>
    </row>
    <row r="764" spans="3:18" x14ac:dyDescent="0.3">
      <c r="C764" t="s">
        <v>364</v>
      </c>
      <c r="D764" t="s">
        <v>366</v>
      </c>
      <c r="E764">
        <v>2210806</v>
      </c>
      <c r="H764" t="s">
        <v>1014</v>
      </c>
      <c r="K764" s="37">
        <v>-16594560.119999999</v>
      </c>
      <c r="M764" s="37">
        <v>-19286598</v>
      </c>
      <c r="O764" s="37">
        <v>2692037.88</v>
      </c>
      <c r="Q764">
        <v>14</v>
      </c>
    </row>
    <row r="765" spans="3:18" x14ac:dyDescent="0.3">
      <c r="C765" t="s">
        <v>364</v>
      </c>
      <c r="D765" t="s">
        <v>366</v>
      </c>
      <c r="E765">
        <v>2210807</v>
      </c>
      <c r="H765" t="s">
        <v>1015</v>
      </c>
      <c r="K765" s="37">
        <v>-496491.29</v>
      </c>
      <c r="M765" s="37">
        <v>-489866.96</v>
      </c>
      <c r="O765" s="37">
        <v>-6624.33</v>
      </c>
      <c r="Q765">
        <v>-1.4</v>
      </c>
    </row>
    <row r="766" spans="3:18" x14ac:dyDescent="0.3">
      <c r="C766" t="s">
        <v>364</v>
      </c>
      <c r="D766" t="s">
        <v>366</v>
      </c>
      <c r="E766">
        <v>2210808</v>
      </c>
      <c r="H766" t="s">
        <v>1016</v>
      </c>
      <c r="K766">
        <v>0</v>
      </c>
      <c r="M766">
        <v>0</v>
      </c>
      <c r="O766">
        <v>0</v>
      </c>
    </row>
    <row r="767" spans="3:18" x14ac:dyDescent="0.3">
      <c r="E767" t="s">
        <v>1017</v>
      </c>
      <c r="K767" s="37">
        <v>-17091051.41</v>
      </c>
      <c r="M767" s="37">
        <v>-19776464.960000001</v>
      </c>
      <c r="O767" s="37">
        <v>2685413.55</v>
      </c>
      <c r="Q767">
        <v>13.6</v>
      </c>
      <c r="R767" t="s">
        <v>438</v>
      </c>
    </row>
    <row r="768" spans="3:18" x14ac:dyDescent="0.3">
      <c r="C768" t="s">
        <v>364</v>
      </c>
      <c r="D768" t="s">
        <v>366</v>
      </c>
      <c r="E768">
        <v>210700</v>
      </c>
      <c r="H768" t="s">
        <v>1018</v>
      </c>
      <c r="K768">
        <v>0</v>
      </c>
      <c r="M768">
        <v>0</v>
      </c>
      <c r="O768">
        <v>0</v>
      </c>
    </row>
    <row r="769" spans="3:18" x14ac:dyDescent="0.3">
      <c r="C769" t="s">
        <v>364</v>
      </c>
      <c r="D769" t="s">
        <v>366</v>
      </c>
      <c r="E769">
        <v>210701</v>
      </c>
      <c r="H769" t="s">
        <v>1018</v>
      </c>
      <c r="K769">
        <v>0</v>
      </c>
      <c r="M769">
        <v>0</v>
      </c>
      <c r="O769">
        <v>0</v>
      </c>
    </row>
    <row r="770" spans="3:18" x14ac:dyDescent="0.3">
      <c r="E770" t="s">
        <v>1019</v>
      </c>
      <c r="K770">
        <v>0</v>
      </c>
      <c r="M770">
        <v>0</v>
      </c>
      <c r="O770">
        <v>0</v>
      </c>
      <c r="R770" t="s">
        <v>438</v>
      </c>
    </row>
    <row r="771" spans="3:18" x14ac:dyDescent="0.3">
      <c r="C771" t="s">
        <v>364</v>
      </c>
      <c r="D771" t="s">
        <v>366</v>
      </c>
      <c r="E771">
        <v>210600</v>
      </c>
      <c r="H771" t="s">
        <v>1020</v>
      </c>
      <c r="K771">
        <v>0</v>
      </c>
      <c r="M771">
        <v>0</v>
      </c>
      <c r="O771">
        <v>0</v>
      </c>
    </row>
    <row r="772" spans="3:18" x14ac:dyDescent="0.3">
      <c r="C772" t="s">
        <v>364</v>
      </c>
      <c r="D772" t="s">
        <v>366</v>
      </c>
      <c r="E772">
        <v>210601</v>
      </c>
      <c r="H772" t="s">
        <v>1021</v>
      </c>
      <c r="K772">
        <v>0</v>
      </c>
      <c r="M772">
        <v>0</v>
      </c>
      <c r="O772">
        <v>0</v>
      </c>
    </row>
    <row r="773" spans="3:18" x14ac:dyDescent="0.3">
      <c r="C773" t="s">
        <v>364</v>
      </c>
      <c r="D773" t="s">
        <v>366</v>
      </c>
      <c r="E773">
        <v>2210600</v>
      </c>
      <c r="H773" t="s">
        <v>1022</v>
      </c>
      <c r="K773">
        <v>0</v>
      </c>
      <c r="M773">
        <v>0</v>
      </c>
      <c r="O773">
        <v>0</v>
      </c>
    </row>
    <row r="774" spans="3:18" x14ac:dyDescent="0.3">
      <c r="C774" t="s">
        <v>364</v>
      </c>
      <c r="D774" t="s">
        <v>366</v>
      </c>
      <c r="E774">
        <v>2210601</v>
      </c>
      <c r="H774" t="s">
        <v>1023</v>
      </c>
      <c r="K774">
        <v>0</v>
      </c>
      <c r="M774">
        <v>0</v>
      </c>
      <c r="O774">
        <v>0</v>
      </c>
    </row>
    <row r="775" spans="3:18" x14ac:dyDescent="0.3">
      <c r="C775" t="s">
        <v>364</v>
      </c>
      <c r="D775" t="s">
        <v>366</v>
      </c>
      <c r="E775">
        <v>2210603</v>
      </c>
      <c r="H775" t="s">
        <v>1024</v>
      </c>
      <c r="K775" s="37">
        <v>-52813265.960000001</v>
      </c>
      <c r="M775" s="37">
        <v>-50575648.219999999</v>
      </c>
      <c r="O775" s="37">
        <v>-2237617.7400000002</v>
      </c>
      <c r="Q775">
        <v>-4.4000000000000004</v>
      </c>
    </row>
    <row r="776" spans="3:18" x14ac:dyDescent="0.3">
      <c r="C776" t="s">
        <v>364</v>
      </c>
      <c r="D776" t="s">
        <v>366</v>
      </c>
      <c r="E776">
        <v>2210604</v>
      </c>
      <c r="H776" t="s">
        <v>1025</v>
      </c>
      <c r="K776" s="37">
        <v>-18931339.82</v>
      </c>
      <c r="M776" s="37">
        <v>-19054943.600000001</v>
      </c>
      <c r="O776" s="37">
        <v>123603.78</v>
      </c>
      <c r="Q776">
        <v>0.6</v>
      </c>
    </row>
    <row r="777" spans="3:18" x14ac:dyDescent="0.3">
      <c r="E777" t="s">
        <v>1026</v>
      </c>
      <c r="K777" s="37">
        <v>-71744605.780000001</v>
      </c>
      <c r="M777" s="37">
        <v>-69630591.819999993</v>
      </c>
      <c r="O777" s="37">
        <v>-2114013.96</v>
      </c>
      <c r="Q777">
        <v>-3</v>
      </c>
      <c r="R777" t="s">
        <v>438</v>
      </c>
    </row>
    <row r="778" spans="3:18" x14ac:dyDescent="0.3">
      <c r="C778" t="s">
        <v>364</v>
      </c>
      <c r="D778" t="s">
        <v>366</v>
      </c>
      <c r="E778">
        <v>140600</v>
      </c>
      <c r="H778" t="s">
        <v>1027</v>
      </c>
      <c r="K778">
        <v>0</v>
      </c>
      <c r="M778">
        <v>0</v>
      </c>
      <c r="O778">
        <v>0</v>
      </c>
    </row>
    <row r="779" spans="3:18" x14ac:dyDescent="0.3">
      <c r="C779" t="s">
        <v>364</v>
      </c>
      <c r="D779" t="s">
        <v>366</v>
      </c>
      <c r="E779">
        <v>140601</v>
      </c>
      <c r="H779" t="s">
        <v>1028</v>
      </c>
      <c r="K779">
        <v>0</v>
      </c>
      <c r="M779">
        <v>0</v>
      </c>
      <c r="O779">
        <v>0</v>
      </c>
    </row>
    <row r="780" spans="3:18" x14ac:dyDescent="0.3">
      <c r="C780" t="s">
        <v>364</v>
      </c>
      <c r="D780" t="s">
        <v>366</v>
      </c>
      <c r="E780">
        <v>210410</v>
      </c>
      <c r="H780" t="s">
        <v>1029</v>
      </c>
      <c r="K780">
        <v>0</v>
      </c>
      <c r="M780">
        <v>0</v>
      </c>
      <c r="O780">
        <v>0</v>
      </c>
    </row>
    <row r="781" spans="3:18" x14ac:dyDescent="0.3">
      <c r="C781" t="s">
        <v>364</v>
      </c>
      <c r="D781" t="s">
        <v>366</v>
      </c>
      <c r="E781">
        <v>210420</v>
      </c>
      <c r="H781" t="s">
        <v>1030</v>
      </c>
      <c r="K781">
        <v>0</v>
      </c>
      <c r="M781">
        <v>0</v>
      </c>
      <c r="O781">
        <v>0</v>
      </c>
    </row>
    <row r="782" spans="3:18" x14ac:dyDescent="0.3">
      <c r="C782" t="s">
        <v>364</v>
      </c>
      <c r="D782" t="s">
        <v>366</v>
      </c>
      <c r="E782">
        <v>210421</v>
      </c>
      <c r="H782" t="s">
        <v>1031</v>
      </c>
      <c r="K782">
        <v>0</v>
      </c>
      <c r="M782">
        <v>0</v>
      </c>
      <c r="O782">
        <v>0</v>
      </c>
    </row>
    <row r="783" spans="3:18" x14ac:dyDescent="0.3">
      <c r="C783" t="s">
        <v>364</v>
      </c>
      <c r="D783" t="s">
        <v>366</v>
      </c>
      <c r="E783">
        <v>2210410</v>
      </c>
      <c r="H783" t="s">
        <v>1032</v>
      </c>
      <c r="K783" s="37">
        <v>-671000</v>
      </c>
      <c r="M783" s="37">
        <v>-671000</v>
      </c>
      <c r="O783">
        <v>0</v>
      </c>
    </row>
    <row r="784" spans="3:18" x14ac:dyDescent="0.3">
      <c r="E784" t="s">
        <v>1033</v>
      </c>
      <c r="K784" s="37">
        <v>-671000</v>
      </c>
      <c r="M784" s="37">
        <v>-671000</v>
      </c>
      <c r="O784">
        <v>0</v>
      </c>
      <c r="R784" t="s">
        <v>438</v>
      </c>
    </row>
    <row r="785" spans="3:18" x14ac:dyDescent="0.3">
      <c r="C785" t="s">
        <v>364</v>
      </c>
      <c r="D785" t="s">
        <v>366</v>
      </c>
      <c r="E785">
        <v>210400</v>
      </c>
      <c r="H785" t="s">
        <v>1034</v>
      </c>
      <c r="K785">
        <v>0</v>
      </c>
      <c r="M785">
        <v>0</v>
      </c>
      <c r="O785">
        <v>0</v>
      </c>
    </row>
    <row r="786" spans="3:18" x14ac:dyDescent="0.3">
      <c r="C786" t="s">
        <v>364</v>
      </c>
      <c r="D786" t="s">
        <v>366</v>
      </c>
      <c r="E786">
        <v>2210400</v>
      </c>
      <c r="H786" t="s">
        <v>1035</v>
      </c>
      <c r="K786">
        <v>0</v>
      </c>
      <c r="M786">
        <v>0</v>
      </c>
      <c r="O786">
        <v>0</v>
      </c>
    </row>
    <row r="787" spans="3:18" x14ac:dyDescent="0.3">
      <c r="E787" t="s">
        <v>1036</v>
      </c>
      <c r="K787">
        <v>0</v>
      </c>
      <c r="M787">
        <v>0</v>
      </c>
      <c r="O787">
        <v>0</v>
      </c>
      <c r="R787" t="s">
        <v>438</v>
      </c>
    </row>
    <row r="788" spans="3:18" x14ac:dyDescent="0.3">
      <c r="C788" t="s">
        <v>364</v>
      </c>
      <c r="D788" t="s">
        <v>366</v>
      </c>
      <c r="E788">
        <v>210500</v>
      </c>
      <c r="H788" t="s">
        <v>1037</v>
      </c>
      <c r="K788">
        <v>0</v>
      </c>
      <c r="M788">
        <v>0</v>
      </c>
      <c r="O788">
        <v>0</v>
      </c>
    </row>
    <row r="789" spans="3:18" x14ac:dyDescent="0.3">
      <c r="C789" t="s">
        <v>364</v>
      </c>
      <c r="D789" t="s">
        <v>366</v>
      </c>
      <c r="E789">
        <v>210501</v>
      </c>
      <c r="H789" t="s">
        <v>1037</v>
      </c>
      <c r="K789">
        <v>0</v>
      </c>
      <c r="M789">
        <v>0</v>
      </c>
      <c r="O789">
        <v>0</v>
      </c>
    </row>
    <row r="790" spans="3:18" x14ac:dyDescent="0.3">
      <c r="E790" t="s">
        <v>1038</v>
      </c>
      <c r="K790">
        <v>0</v>
      </c>
      <c r="M790">
        <v>0</v>
      </c>
      <c r="O790">
        <v>0</v>
      </c>
      <c r="R790" t="s">
        <v>438</v>
      </c>
    </row>
    <row r="791" spans="3:18" x14ac:dyDescent="0.3">
      <c r="C791" t="s">
        <v>364</v>
      </c>
      <c r="D791" t="s">
        <v>366</v>
      </c>
      <c r="E791">
        <v>2210803</v>
      </c>
      <c r="H791" t="s">
        <v>1039</v>
      </c>
      <c r="K791">
        <v>0</v>
      </c>
      <c r="M791">
        <v>0</v>
      </c>
      <c r="O791">
        <v>0</v>
      </c>
    </row>
    <row r="792" spans="3:18" x14ac:dyDescent="0.3">
      <c r="C792" t="s">
        <v>364</v>
      </c>
      <c r="D792" t="s">
        <v>366</v>
      </c>
      <c r="E792">
        <v>2210809</v>
      </c>
      <c r="H792" t="s">
        <v>1040</v>
      </c>
      <c r="K792">
        <v>0</v>
      </c>
      <c r="M792">
        <v>0</v>
      </c>
      <c r="O792">
        <v>0</v>
      </c>
    </row>
    <row r="793" spans="3:18" x14ac:dyDescent="0.3">
      <c r="C793" t="s">
        <v>364</v>
      </c>
      <c r="D793" t="s">
        <v>366</v>
      </c>
      <c r="E793">
        <v>2210810</v>
      </c>
      <c r="H793" t="s">
        <v>1041</v>
      </c>
      <c r="K793">
        <v>0</v>
      </c>
      <c r="M793">
        <v>0</v>
      </c>
      <c r="O793">
        <v>0</v>
      </c>
    </row>
    <row r="794" spans="3:18" x14ac:dyDescent="0.3">
      <c r="C794" t="s">
        <v>364</v>
      </c>
      <c r="D794" t="s">
        <v>366</v>
      </c>
      <c r="E794">
        <v>2210811</v>
      </c>
      <c r="H794" t="s">
        <v>1042</v>
      </c>
      <c r="K794" s="37">
        <v>-365842694.86000001</v>
      </c>
      <c r="M794" s="37">
        <v>-370033626.75999999</v>
      </c>
      <c r="O794" s="37">
        <v>4190931.9</v>
      </c>
      <c r="Q794">
        <v>1.1000000000000001</v>
      </c>
    </row>
    <row r="795" spans="3:18" x14ac:dyDescent="0.3">
      <c r="E795" t="s">
        <v>1043</v>
      </c>
      <c r="K795" s="37">
        <v>-365842694.86000001</v>
      </c>
      <c r="M795" s="37">
        <v>-370033626.75999999</v>
      </c>
      <c r="O795" s="37">
        <v>4190931.9</v>
      </c>
      <c r="Q795">
        <v>1.1000000000000001</v>
      </c>
      <c r="R795" t="s">
        <v>438</v>
      </c>
    </row>
    <row r="796" spans="3:18" x14ac:dyDescent="0.3">
      <c r="C796" t="s">
        <v>364</v>
      </c>
      <c r="D796" t="s">
        <v>366</v>
      </c>
      <c r="E796">
        <v>200820</v>
      </c>
      <c r="H796" t="s">
        <v>1044</v>
      </c>
      <c r="K796">
        <v>0</v>
      </c>
      <c r="M796">
        <v>0</v>
      </c>
      <c r="O796">
        <v>0</v>
      </c>
    </row>
    <row r="797" spans="3:18" x14ac:dyDescent="0.3">
      <c r="E797" t="s">
        <v>1045</v>
      </c>
      <c r="K797">
        <v>0</v>
      </c>
      <c r="M797">
        <v>0</v>
      </c>
      <c r="O797">
        <v>0</v>
      </c>
      <c r="R797" t="s">
        <v>438</v>
      </c>
    </row>
    <row r="798" spans="3:18" x14ac:dyDescent="0.3">
      <c r="C798" t="s">
        <v>364</v>
      </c>
      <c r="D798" t="s">
        <v>366</v>
      </c>
      <c r="E798">
        <v>2230200</v>
      </c>
      <c r="H798" t="s">
        <v>732</v>
      </c>
      <c r="K798">
        <v>0</v>
      </c>
      <c r="M798">
        <v>0</v>
      </c>
      <c r="O798">
        <v>0</v>
      </c>
    </row>
    <row r="799" spans="3:18" x14ac:dyDescent="0.3">
      <c r="K799">
        <v>0</v>
      </c>
      <c r="M799">
        <v>0</v>
      </c>
      <c r="O799">
        <v>0</v>
      </c>
      <c r="R799" t="s">
        <v>438</v>
      </c>
    </row>
    <row r="800" spans="3:18" x14ac:dyDescent="0.3">
      <c r="C800" t="s">
        <v>364</v>
      </c>
      <c r="D800" t="s">
        <v>366</v>
      </c>
      <c r="E800">
        <v>200810</v>
      </c>
      <c r="H800" t="s">
        <v>1046</v>
      </c>
      <c r="K800">
        <v>0</v>
      </c>
      <c r="M800">
        <v>0</v>
      </c>
      <c r="O800">
        <v>0</v>
      </c>
    </row>
    <row r="801" spans="3:18" x14ac:dyDescent="0.3">
      <c r="E801" t="s">
        <v>1047</v>
      </c>
      <c r="K801">
        <v>0</v>
      </c>
      <c r="M801">
        <v>0</v>
      </c>
      <c r="O801">
        <v>0</v>
      </c>
      <c r="R801" t="s">
        <v>438</v>
      </c>
    </row>
    <row r="802" spans="3:18" x14ac:dyDescent="0.3">
      <c r="C802" t="s">
        <v>364</v>
      </c>
      <c r="D802" t="s">
        <v>366</v>
      </c>
      <c r="E802">
        <v>200001</v>
      </c>
      <c r="H802" t="s">
        <v>1048</v>
      </c>
      <c r="K802">
        <v>0</v>
      </c>
      <c r="M802">
        <v>0</v>
      </c>
      <c r="O802">
        <v>0</v>
      </c>
    </row>
    <row r="803" spans="3:18" x14ac:dyDescent="0.3">
      <c r="C803" t="s">
        <v>364</v>
      </c>
      <c r="D803" t="s">
        <v>366</v>
      </c>
      <c r="E803">
        <v>200003</v>
      </c>
      <c r="H803" t="s">
        <v>1049</v>
      </c>
      <c r="K803">
        <v>0</v>
      </c>
      <c r="M803">
        <v>0</v>
      </c>
      <c r="O803">
        <v>0</v>
      </c>
    </row>
    <row r="804" spans="3:18" x14ac:dyDescent="0.3">
      <c r="C804" t="s">
        <v>364</v>
      </c>
      <c r="D804" t="s">
        <v>366</v>
      </c>
      <c r="E804">
        <v>200005</v>
      </c>
      <c r="H804" t="s">
        <v>1050</v>
      </c>
      <c r="K804">
        <v>0</v>
      </c>
      <c r="M804">
        <v>0</v>
      </c>
      <c r="O804">
        <v>0</v>
      </c>
    </row>
    <row r="805" spans="3:18" x14ac:dyDescent="0.3">
      <c r="C805" t="s">
        <v>364</v>
      </c>
      <c r="D805" t="s">
        <v>366</v>
      </c>
      <c r="E805">
        <v>200100</v>
      </c>
      <c r="H805" t="s">
        <v>1051</v>
      </c>
      <c r="K805">
        <v>0</v>
      </c>
      <c r="M805">
        <v>0</v>
      </c>
      <c r="O805">
        <v>0</v>
      </c>
    </row>
    <row r="806" spans="3:18" x14ac:dyDescent="0.3">
      <c r="C806" t="s">
        <v>364</v>
      </c>
      <c r="D806" t="s">
        <v>366</v>
      </c>
      <c r="E806">
        <v>200101</v>
      </c>
      <c r="H806" t="s">
        <v>1052</v>
      </c>
      <c r="K806">
        <v>0</v>
      </c>
      <c r="M806">
        <v>0</v>
      </c>
      <c r="O806">
        <v>0</v>
      </c>
    </row>
    <row r="807" spans="3:18" x14ac:dyDescent="0.3">
      <c r="C807" t="s">
        <v>364</v>
      </c>
      <c r="D807" t="s">
        <v>366</v>
      </c>
      <c r="E807">
        <v>200102</v>
      </c>
      <c r="H807" t="s">
        <v>1053</v>
      </c>
      <c r="K807">
        <v>0</v>
      </c>
      <c r="M807">
        <v>0</v>
      </c>
      <c r="O807">
        <v>0</v>
      </c>
    </row>
    <row r="808" spans="3:18" x14ac:dyDescent="0.3">
      <c r="C808" t="s">
        <v>364</v>
      </c>
      <c r="D808" t="s">
        <v>366</v>
      </c>
      <c r="E808">
        <v>200103</v>
      </c>
      <c r="H808" t="s">
        <v>1054</v>
      </c>
      <c r="K808">
        <v>0</v>
      </c>
      <c r="M808">
        <v>0</v>
      </c>
      <c r="O808">
        <v>0</v>
      </c>
    </row>
    <row r="809" spans="3:18" x14ac:dyDescent="0.3">
      <c r="C809" t="s">
        <v>364</v>
      </c>
      <c r="D809" t="s">
        <v>366</v>
      </c>
      <c r="E809">
        <v>200150</v>
      </c>
      <c r="H809" t="s">
        <v>1055</v>
      </c>
      <c r="K809">
        <v>0</v>
      </c>
      <c r="M809">
        <v>0</v>
      </c>
      <c r="O809">
        <v>0</v>
      </c>
    </row>
    <row r="810" spans="3:18" x14ac:dyDescent="0.3">
      <c r="C810" t="s">
        <v>364</v>
      </c>
      <c r="D810" t="s">
        <v>366</v>
      </c>
      <c r="E810">
        <v>200151</v>
      </c>
      <c r="H810" t="s">
        <v>1056</v>
      </c>
      <c r="K810">
        <v>0</v>
      </c>
      <c r="M810">
        <v>0</v>
      </c>
      <c r="O810">
        <v>0</v>
      </c>
    </row>
    <row r="811" spans="3:18" x14ac:dyDescent="0.3">
      <c r="C811" t="s">
        <v>364</v>
      </c>
      <c r="D811" t="s">
        <v>366</v>
      </c>
      <c r="E811">
        <v>200152</v>
      </c>
      <c r="H811" t="s">
        <v>1057</v>
      </c>
      <c r="K811">
        <v>0</v>
      </c>
      <c r="M811">
        <v>0</v>
      </c>
      <c r="O811">
        <v>0</v>
      </c>
    </row>
    <row r="812" spans="3:18" x14ac:dyDescent="0.3">
      <c r="C812" t="s">
        <v>364</v>
      </c>
      <c r="D812" t="s">
        <v>366</v>
      </c>
      <c r="E812">
        <v>200153</v>
      </c>
      <c r="H812" t="s">
        <v>1058</v>
      </c>
      <c r="K812">
        <v>0</v>
      </c>
      <c r="M812">
        <v>0</v>
      </c>
      <c r="O812">
        <v>0</v>
      </c>
    </row>
    <row r="813" spans="3:18" x14ac:dyDescent="0.3">
      <c r="C813" t="s">
        <v>364</v>
      </c>
      <c r="D813" t="s">
        <v>366</v>
      </c>
      <c r="E813">
        <v>200154</v>
      </c>
      <c r="H813" t="s">
        <v>1059</v>
      </c>
      <c r="K813">
        <v>0</v>
      </c>
      <c r="M813">
        <v>0</v>
      </c>
      <c r="O813">
        <v>0</v>
      </c>
    </row>
    <row r="814" spans="3:18" x14ac:dyDescent="0.3">
      <c r="C814" t="s">
        <v>364</v>
      </c>
      <c r="D814" t="s">
        <v>366</v>
      </c>
      <c r="E814">
        <v>200155</v>
      </c>
      <c r="H814" t="s">
        <v>1060</v>
      </c>
      <c r="K814">
        <v>0</v>
      </c>
      <c r="M814">
        <v>0</v>
      </c>
      <c r="O814">
        <v>0</v>
      </c>
    </row>
    <row r="815" spans="3:18" x14ac:dyDescent="0.3">
      <c r="C815" t="s">
        <v>364</v>
      </c>
      <c r="D815" t="s">
        <v>366</v>
      </c>
      <c r="E815">
        <v>200156</v>
      </c>
      <c r="H815" t="s">
        <v>1061</v>
      </c>
      <c r="K815">
        <v>0</v>
      </c>
      <c r="M815">
        <v>0</v>
      </c>
      <c r="O815">
        <v>0</v>
      </c>
    </row>
    <row r="816" spans="3:18" x14ac:dyDescent="0.3">
      <c r="C816" t="s">
        <v>364</v>
      </c>
      <c r="D816" t="s">
        <v>366</v>
      </c>
      <c r="E816">
        <v>200157</v>
      </c>
      <c r="H816" t="s">
        <v>1062</v>
      </c>
      <c r="K816">
        <v>0</v>
      </c>
      <c r="M816">
        <v>0</v>
      </c>
      <c r="O816">
        <v>0</v>
      </c>
    </row>
    <row r="817" spans="3:15" x14ac:dyDescent="0.3">
      <c r="C817" t="s">
        <v>364</v>
      </c>
      <c r="D817" t="s">
        <v>366</v>
      </c>
      <c r="E817">
        <v>200158</v>
      </c>
      <c r="H817" t="s">
        <v>1063</v>
      </c>
      <c r="K817">
        <v>0</v>
      </c>
      <c r="M817">
        <v>0</v>
      </c>
      <c r="O817">
        <v>0</v>
      </c>
    </row>
    <row r="818" spans="3:15" x14ac:dyDescent="0.3">
      <c r="C818" t="s">
        <v>364</v>
      </c>
      <c r="D818" t="s">
        <v>366</v>
      </c>
      <c r="E818">
        <v>200159</v>
      </c>
      <c r="H818" t="s">
        <v>1064</v>
      </c>
      <c r="K818">
        <v>0</v>
      </c>
      <c r="M818">
        <v>0</v>
      </c>
      <c r="O818">
        <v>0</v>
      </c>
    </row>
    <row r="819" spans="3:15" x14ac:dyDescent="0.3">
      <c r="C819" t="s">
        <v>364</v>
      </c>
      <c r="D819" t="s">
        <v>366</v>
      </c>
      <c r="E819">
        <v>200160</v>
      </c>
      <c r="H819" t="s">
        <v>1065</v>
      </c>
      <c r="K819">
        <v>0</v>
      </c>
      <c r="M819">
        <v>0</v>
      </c>
      <c r="O819">
        <v>0</v>
      </c>
    </row>
    <row r="820" spans="3:15" x14ac:dyDescent="0.3">
      <c r="C820" t="s">
        <v>364</v>
      </c>
      <c r="D820" t="s">
        <v>366</v>
      </c>
      <c r="E820">
        <v>200161</v>
      </c>
      <c r="H820" t="s">
        <v>1065</v>
      </c>
      <c r="K820">
        <v>0</v>
      </c>
      <c r="M820">
        <v>0</v>
      </c>
      <c r="O820">
        <v>0</v>
      </c>
    </row>
    <row r="821" spans="3:15" x14ac:dyDescent="0.3">
      <c r="C821" t="s">
        <v>364</v>
      </c>
      <c r="D821" t="s">
        <v>366</v>
      </c>
      <c r="E821">
        <v>200162</v>
      </c>
      <c r="H821" t="s">
        <v>1066</v>
      </c>
      <c r="K821">
        <v>0</v>
      </c>
      <c r="M821">
        <v>0</v>
      </c>
      <c r="O821">
        <v>0</v>
      </c>
    </row>
    <row r="822" spans="3:15" x14ac:dyDescent="0.3">
      <c r="C822" t="s">
        <v>364</v>
      </c>
      <c r="D822" t="s">
        <v>366</v>
      </c>
      <c r="E822">
        <v>200170</v>
      </c>
      <c r="H822" t="s">
        <v>1055</v>
      </c>
      <c r="K822">
        <v>0</v>
      </c>
      <c r="M822">
        <v>0</v>
      </c>
      <c r="O822">
        <v>0</v>
      </c>
    </row>
    <row r="823" spans="3:15" x14ac:dyDescent="0.3">
      <c r="C823" t="s">
        <v>364</v>
      </c>
      <c r="D823" t="s">
        <v>366</v>
      </c>
      <c r="E823">
        <v>200171</v>
      </c>
      <c r="H823" t="s">
        <v>1056</v>
      </c>
      <c r="K823">
        <v>0</v>
      </c>
      <c r="M823">
        <v>0</v>
      </c>
      <c r="O823">
        <v>0</v>
      </c>
    </row>
    <row r="824" spans="3:15" x14ac:dyDescent="0.3">
      <c r="C824" t="s">
        <v>364</v>
      </c>
      <c r="D824" t="s">
        <v>366</v>
      </c>
      <c r="E824">
        <v>200172</v>
      </c>
      <c r="H824" t="s">
        <v>1057</v>
      </c>
      <c r="K824">
        <v>0</v>
      </c>
      <c r="M824">
        <v>0</v>
      </c>
      <c r="O824">
        <v>0</v>
      </c>
    </row>
    <row r="825" spans="3:15" x14ac:dyDescent="0.3">
      <c r="C825" t="s">
        <v>364</v>
      </c>
      <c r="D825" t="s">
        <v>366</v>
      </c>
      <c r="E825">
        <v>200173</v>
      </c>
      <c r="H825" t="s">
        <v>1058</v>
      </c>
      <c r="K825">
        <v>0</v>
      </c>
      <c r="M825">
        <v>0</v>
      </c>
      <c r="O825">
        <v>0</v>
      </c>
    </row>
    <row r="826" spans="3:15" x14ac:dyDescent="0.3">
      <c r="C826" t="s">
        <v>364</v>
      </c>
      <c r="D826" t="s">
        <v>366</v>
      </c>
      <c r="E826">
        <v>200174</v>
      </c>
      <c r="H826" t="s">
        <v>1067</v>
      </c>
      <c r="K826">
        <v>0</v>
      </c>
      <c r="M826">
        <v>0</v>
      </c>
      <c r="O826">
        <v>0</v>
      </c>
    </row>
    <row r="827" spans="3:15" x14ac:dyDescent="0.3">
      <c r="C827" t="s">
        <v>364</v>
      </c>
      <c r="D827" t="s">
        <v>366</v>
      </c>
      <c r="E827">
        <v>200175</v>
      </c>
      <c r="H827" t="s">
        <v>1060</v>
      </c>
      <c r="K827">
        <v>0</v>
      </c>
      <c r="M827">
        <v>0</v>
      </c>
      <c r="O827">
        <v>0</v>
      </c>
    </row>
    <row r="828" spans="3:15" x14ac:dyDescent="0.3">
      <c r="C828" t="s">
        <v>364</v>
      </c>
      <c r="D828" t="s">
        <v>366</v>
      </c>
      <c r="E828">
        <v>200176</v>
      </c>
      <c r="H828" t="s">
        <v>1061</v>
      </c>
      <c r="K828">
        <v>0</v>
      </c>
      <c r="M828">
        <v>0</v>
      </c>
      <c r="O828">
        <v>0</v>
      </c>
    </row>
    <row r="829" spans="3:15" x14ac:dyDescent="0.3">
      <c r="C829" t="s">
        <v>364</v>
      </c>
      <c r="D829" t="s">
        <v>366</v>
      </c>
      <c r="E829">
        <v>200177</v>
      </c>
      <c r="H829" t="s">
        <v>1062</v>
      </c>
      <c r="K829">
        <v>0</v>
      </c>
      <c r="M829">
        <v>0</v>
      </c>
      <c r="O829">
        <v>0</v>
      </c>
    </row>
    <row r="830" spans="3:15" x14ac:dyDescent="0.3">
      <c r="C830" t="s">
        <v>364</v>
      </c>
      <c r="D830" t="s">
        <v>366</v>
      </c>
      <c r="E830">
        <v>200178</v>
      </c>
      <c r="H830" t="s">
        <v>1063</v>
      </c>
      <c r="K830">
        <v>0</v>
      </c>
      <c r="M830">
        <v>0</v>
      </c>
      <c r="O830">
        <v>0</v>
      </c>
    </row>
    <row r="831" spans="3:15" x14ac:dyDescent="0.3">
      <c r="C831" t="s">
        <v>364</v>
      </c>
      <c r="D831" t="s">
        <v>366</v>
      </c>
      <c r="E831">
        <v>200179</v>
      </c>
      <c r="H831" t="s">
        <v>1064</v>
      </c>
      <c r="K831">
        <v>0</v>
      </c>
      <c r="M831">
        <v>0</v>
      </c>
      <c r="O831">
        <v>0</v>
      </c>
    </row>
    <row r="832" spans="3:15" x14ac:dyDescent="0.3">
      <c r="C832" t="s">
        <v>364</v>
      </c>
      <c r="D832" t="s">
        <v>366</v>
      </c>
      <c r="E832">
        <v>200180</v>
      </c>
      <c r="H832" t="s">
        <v>1065</v>
      </c>
      <c r="K832">
        <v>0</v>
      </c>
      <c r="M832">
        <v>0</v>
      </c>
      <c r="O832">
        <v>0</v>
      </c>
    </row>
    <row r="833" spans="3:15" x14ac:dyDescent="0.3">
      <c r="C833" t="s">
        <v>364</v>
      </c>
      <c r="D833" t="s">
        <v>366</v>
      </c>
      <c r="E833">
        <v>200181</v>
      </c>
      <c r="H833" t="s">
        <v>1065</v>
      </c>
      <c r="K833">
        <v>0</v>
      </c>
      <c r="M833">
        <v>0</v>
      </c>
      <c r="O833">
        <v>0</v>
      </c>
    </row>
    <row r="834" spans="3:15" x14ac:dyDescent="0.3">
      <c r="C834" t="s">
        <v>364</v>
      </c>
      <c r="D834" t="s">
        <v>366</v>
      </c>
      <c r="E834">
        <v>200182</v>
      </c>
      <c r="H834" t="s">
        <v>1066</v>
      </c>
      <c r="K834">
        <v>0</v>
      </c>
      <c r="M834">
        <v>0</v>
      </c>
      <c r="O834">
        <v>0</v>
      </c>
    </row>
    <row r="835" spans="3:15" x14ac:dyDescent="0.3">
      <c r="C835" t="s">
        <v>364</v>
      </c>
      <c r="D835" t="s">
        <v>366</v>
      </c>
      <c r="E835">
        <v>200200</v>
      </c>
      <c r="H835" t="s">
        <v>1068</v>
      </c>
      <c r="K835">
        <v>0</v>
      </c>
      <c r="M835">
        <v>0</v>
      </c>
      <c r="O835">
        <v>0</v>
      </c>
    </row>
    <row r="836" spans="3:15" x14ac:dyDescent="0.3">
      <c r="C836" t="s">
        <v>364</v>
      </c>
      <c r="D836" t="s">
        <v>366</v>
      </c>
      <c r="E836">
        <v>200201</v>
      </c>
      <c r="H836" t="s">
        <v>1069</v>
      </c>
      <c r="K836">
        <v>0</v>
      </c>
      <c r="M836">
        <v>0</v>
      </c>
      <c r="O836">
        <v>0</v>
      </c>
    </row>
    <row r="837" spans="3:15" x14ac:dyDescent="0.3">
      <c r="C837" t="s">
        <v>364</v>
      </c>
      <c r="D837" t="s">
        <v>366</v>
      </c>
      <c r="E837">
        <v>200202</v>
      </c>
      <c r="H837" t="s">
        <v>1070</v>
      </c>
      <c r="K837">
        <v>0</v>
      </c>
      <c r="M837">
        <v>0</v>
      </c>
      <c r="O837">
        <v>0</v>
      </c>
    </row>
    <row r="838" spans="3:15" x14ac:dyDescent="0.3">
      <c r="C838" t="s">
        <v>364</v>
      </c>
      <c r="D838" t="s">
        <v>366</v>
      </c>
      <c r="E838">
        <v>200203</v>
      </c>
      <c r="H838" t="s">
        <v>1071</v>
      </c>
      <c r="K838">
        <v>0</v>
      </c>
      <c r="M838">
        <v>0</v>
      </c>
      <c r="O838">
        <v>0</v>
      </c>
    </row>
    <row r="839" spans="3:15" x14ac:dyDescent="0.3">
      <c r="C839" t="s">
        <v>364</v>
      </c>
      <c r="D839" t="s">
        <v>366</v>
      </c>
      <c r="E839">
        <v>200204</v>
      </c>
      <c r="H839" t="s">
        <v>1072</v>
      </c>
      <c r="K839">
        <v>0</v>
      </c>
      <c r="M839">
        <v>0</v>
      </c>
      <c r="O839">
        <v>0</v>
      </c>
    </row>
    <row r="840" spans="3:15" x14ac:dyDescent="0.3">
      <c r="C840" t="s">
        <v>364</v>
      </c>
      <c r="D840" t="s">
        <v>366</v>
      </c>
      <c r="E840">
        <v>200205</v>
      </c>
      <c r="H840" t="s">
        <v>1073</v>
      </c>
      <c r="K840">
        <v>0</v>
      </c>
      <c r="M840">
        <v>0</v>
      </c>
      <c r="O840">
        <v>0</v>
      </c>
    </row>
    <row r="841" spans="3:15" x14ac:dyDescent="0.3">
      <c r="C841" t="s">
        <v>364</v>
      </c>
      <c r="D841" t="s">
        <v>366</v>
      </c>
      <c r="E841">
        <v>200206</v>
      </c>
      <c r="H841" t="s">
        <v>1074</v>
      </c>
      <c r="K841">
        <v>0</v>
      </c>
      <c r="M841">
        <v>0</v>
      </c>
      <c r="O841">
        <v>0</v>
      </c>
    </row>
    <row r="842" spans="3:15" x14ac:dyDescent="0.3">
      <c r="C842" t="s">
        <v>364</v>
      </c>
      <c r="D842" t="s">
        <v>366</v>
      </c>
      <c r="E842">
        <v>200300</v>
      </c>
      <c r="H842" t="s">
        <v>1075</v>
      </c>
      <c r="K842">
        <v>0</v>
      </c>
      <c r="M842">
        <v>0</v>
      </c>
      <c r="O842">
        <v>0</v>
      </c>
    </row>
    <row r="843" spans="3:15" x14ac:dyDescent="0.3">
      <c r="C843" t="s">
        <v>364</v>
      </c>
      <c r="D843" t="s">
        <v>366</v>
      </c>
      <c r="E843">
        <v>200301</v>
      </c>
      <c r="H843" t="s">
        <v>1076</v>
      </c>
      <c r="K843">
        <v>0</v>
      </c>
      <c r="M843">
        <v>0</v>
      </c>
      <c r="O843">
        <v>0</v>
      </c>
    </row>
    <row r="844" spans="3:15" x14ac:dyDescent="0.3">
      <c r="C844" t="s">
        <v>364</v>
      </c>
      <c r="D844" t="s">
        <v>366</v>
      </c>
      <c r="E844">
        <v>200302</v>
      </c>
      <c r="H844" t="s">
        <v>1075</v>
      </c>
      <c r="K844">
        <v>0</v>
      </c>
      <c r="M844">
        <v>0</v>
      </c>
      <c r="O844">
        <v>0</v>
      </c>
    </row>
    <row r="845" spans="3:15" x14ac:dyDescent="0.3">
      <c r="C845" t="s">
        <v>364</v>
      </c>
      <c r="D845" t="s">
        <v>366</v>
      </c>
      <c r="E845">
        <v>200400</v>
      </c>
      <c r="H845" t="s">
        <v>1077</v>
      </c>
      <c r="K845">
        <v>0</v>
      </c>
      <c r="M845">
        <v>0</v>
      </c>
      <c r="O845">
        <v>0</v>
      </c>
    </row>
    <row r="846" spans="3:15" x14ac:dyDescent="0.3">
      <c r="C846" t="s">
        <v>364</v>
      </c>
      <c r="D846" t="s">
        <v>366</v>
      </c>
      <c r="E846">
        <v>200401</v>
      </c>
      <c r="H846" t="s">
        <v>1078</v>
      </c>
      <c r="K846">
        <v>0</v>
      </c>
      <c r="M846">
        <v>0</v>
      </c>
      <c r="O846">
        <v>0</v>
      </c>
    </row>
    <row r="847" spans="3:15" x14ac:dyDescent="0.3">
      <c r="C847" t="s">
        <v>364</v>
      </c>
      <c r="D847" t="s">
        <v>366</v>
      </c>
      <c r="E847">
        <v>200402</v>
      </c>
      <c r="H847" t="s">
        <v>1079</v>
      </c>
      <c r="K847">
        <v>0</v>
      </c>
      <c r="M847">
        <v>0</v>
      </c>
      <c r="O847">
        <v>0</v>
      </c>
    </row>
    <row r="848" spans="3:15" x14ac:dyDescent="0.3">
      <c r="C848" t="s">
        <v>364</v>
      </c>
      <c r="D848" t="s">
        <v>366</v>
      </c>
      <c r="E848">
        <v>200403</v>
      </c>
      <c r="H848" t="s">
        <v>1080</v>
      </c>
      <c r="K848">
        <v>0</v>
      </c>
      <c r="M848">
        <v>0</v>
      </c>
      <c r="O848">
        <v>0</v>
      </c>
    </row>
    <row r="849" spans="3:15" x14ac:dyDescent="0.3">
      <c r="C849" t="s">
        <v>364</v>
      </c>
      <c r="D849" t="s">
        <v>366</v>
      </c>
      <c r="E849">
        <v>200500</v>
      </c>
      <c r="H849" t="s">
        <v>1081</v>
      </c>
      <c r="K849">
        <v>0</v>
      </c>
      <c r="M849">
        <v>0</v>
      </c>
      <c r="O849">
        <v>0</v>
      </c>
    </row>
    <row r="850" spans="3:15" x14ac:dyDescent="0.3">
      <c r="C850" t="s">
        <v>364</v>
      </c>
      <c r="D850" t="s">
        <v>366</v>
      </c>
      <c r="E850">
        <v>200600</v>
      </c>
      <c r="H850" t="s">
        <v>1082</v>
      </c>
      <c r="K850">
        <v>0</v>
      </c>
      <c r="M850">
        <v>0</v>
      </c>
      <c r="O850">
        <v>0</v>
      </c>
    </row>
    <row r="851" spans="3:15" x14ac:dyDescent="0.3">
      <c r="C851" t="s">
        <v>364</v>
      </c>
      <c r="D851" t="s">
        <v>366</v>
      </c>
      <c r="E851">
        <v>200601</v>
      </c>
      <c r="H851" t="s">
        <v>1083</v>
      </c>
      <c r="K851">
        <v>0</v>
      </c>
      <c r="M851">
        <v>0</v>
      </c>
      <c r="O851">
        <v>0</v>
      </c>
    </row>
    <row r="852" spans="3:15" x14ac:dyDescent="0.3">
      <c r="C852" t="s">
        <v>364</v>
      </c>
      <c r="D852" t="s">
        <v>366</v>
      </c>
      <c r="E852">
        <v>200700</v>
      </c>
      <c r="H852" t="s">
        <v>1084</v>
      </c>
      <c r="K852">
        <v>0</v>
      </c>
      <c r="M852">
        <v>0</v>
      </c>
      <c r="O852">
        <v>0</v>
      </c>
    </row>
    <row r="853" spans="3:15" x14ac:dyDescent="0.3">
      <c r="C853" t="s">
        <v>364</v>
      </c>
      <c r="D853" t="s">
        <v>366</v>
      </c>
      <c r="E853">
        <v>200701</v>
      </c>
      <c r="H853" t="s">
        <v>1085</v>
      </c>
      <c r="K853">
        <v>0</v>
      </c>
      <c r="M853">
        <v>0</v>
      </c>
      <c r="O853">
        <v>0</v>
      </c>
    </row>
    <row r="854" spans="3:15" x14ac:dyDescent="0.3">
      <c r="C854" t="s">
        <v>364</v>
      </c>
      <c r="D854" t="s">
        <v>366</v>
      </c>
      <c r="E854">
        <v>200702</v>
      </c>
      <c r="H854" t="s">
        <v>1086</v>
      </c>
      <c r="K854">
        <v>0</v>
      </c>
      <c r="M854">
        <v>0</v>
      </c>
      <c r="O854">
        <v>0</v>
      </c>
    </row>
    <row r="855" spans="3:15" x14ac:dyDescent="0.3">
      <c r="C855" t="s">
        <v>364</v>
      </c>
      <c r="D855" t="s">
        <v>366</v>
      </c>
      <c r="E855">
        <v>200703</v>
      </c>
      <c r="H855" t="s">
        <v>1087</v>
      </c>
      <c r="K855">
        <v>0</v>
      </c>
      <c r="M855">
        <v>0</v>
      </c>
      <c r="O855">
        <v>0</v>
      </c>
    </row>
    <row r="856" spans="3:15" x14ac:dyDescent="0.3">
      <c r="C856" t="s">
        <v>364</v>
      </c>
      <c r="D856" t="s">
        <v>366</v>
      </c>
      <c r="E856">
        <v>200704</v>
      </c>
      <c r="H856" t="s">
        <v>1088</v>
      </c>
      <c r="K856">
        <v>0</v>
      </c>
      <c r="M856">
        <v>0</v>
      </c>
      <c r="O856">
        <v>0</v>
      </c>
    </row>
    <row r="857" spans="3:15" x14ac:dyDescent="0.3">
      <c r="C857" t="s">
        <v>364</v>
      </c>
      <c r="D857" t="s">
        <v>366</v>
      </c>
      <c r="E857">
        <v>200705</v>
      </c>
      <c r="H857" t="s">
        <v>1089</v>
      </c>
      <c r="K857">
        <v>0</v>
      </c>
      <c r="M857">
        <v>0</v>
      </c>
      <c r="O857">
        <v>0</v>
      </c>
    </row>
    <row r="858" spans="3:15" x14ac:dyDescent="0.3">
      <c r="C858" t="s">
        <v>364</v>
      </c>
      <c r="D858" t="s">
        <v>366</v>
      </c>
      <c r="E858">
        <v>200706</v>
      </c>
      <c r="H858" t="s">
        <v>1090</v>
      </c>
      <c r="K858">
        <v>0</v>
      </c>
      <c r="M858">
        <v>0</v>
      </c>
      <c r="O858">
        <v>0</v>
      </c>
    </row>
    <row r="859" spans="3:15" x14ac:dyDescent="0.3">
      <c r="C859" t="s">
        <v>364</v>
      </c>
      <c r="D859" t="s">
        <v>366</v>
      </c>
      <c r="E859">
        <v>200707</v>
      </c>
      <c r="H859" t="s">
        <v>1091</v>
      </c>
      <c r="K859">
        <v>0</v>
      </c>
      <c r="M859">
        <v>0</v>
      </c>
      <c r="O859">
        <v>0</v>
      </c>
    </row>
    <row r="860" spans="3:15" x14ac:dyDescent="0.3">
      <c r="C860" t="s">
        <v>364</v>
      </c>
      <c r="D860" t="s">
        <v>366</v>
      </c>
      <c r="E860">
        <v>200708</v>
      </c>
      <c r="H860" t="s">
        <v>1092</v>
      </c>
      <c r="K860">
        <v>0</v>
      </c>
      <c r="M860">
        <v>0</v>
      </c>
      <c r="O860">
        <v>0</v>
      </c>
    </row>
    <row r="861" spans="3:15" x14ac:dyDescent="0.3">
      <c r="C861" t="s">
        <v>364</v>
      </c>
      <c r="D861" t="s">
        <v>366</v>
      </c>
      <c r="E861">
        <v>200709</v>
      </c>
      <c r="H861" t="s">
        <v>1093</v>
      </c>
      <c r="K861">
        <v>0</v>
      </c>
      <c r="M861">
        <v>0</v>
      </c>
      <c r="O861">
        <v>0</v>
      </c>
    </row>
    <row r="862" spans="3:15" x14ac:dyDescent="0.3">
      <c r="C862" t="s">
        <v>364</v>
      </c>
      <c r="D862" t="s">
        <v>366</v>
      </c>
      <c r="E862">
        <v>200710</v>
      </c>
      <c r="H862" t="s">
        <v>1094</v>
      </c>
      <c r="K862">
        <v>0</v>
      </c>
      <c r="M862">
        <v>0</v>
      </c>
      <c r="O862">
        <v>0</v>
      </c>
    </row>
    <row r="863" spans="3:15" x14ac:dyDescent="0.3">
      <c r="C863" t="s">
        <v>364</v>
      </c>
      <c r="D863" t="s">
        <v>366</v>
      </c>
      <c r="E863">
        <v>200711</v>
      </c>
      <c r="H863" t="s">
        <v>1095</v>
      </c>
      <c r="K863">
        <v>0</v>
      </c>
      <c r="M863">
        <v>0</v>
      </c>
      <c r="O863">
        <v>0</v>
      </c>
    </row>
    <row r="864" spans="3:15" x14ac:dyDescent="0.3">
      <c r="C864" t="s">
        <v>364</v>
      </c>
      <c r="D864" t="s">
        <v>366</v>
      </c>
      <c r="E864">
        <v>200712</v>
      </c>
      <c r="H864" t="s">
        <v>1096</v>
      </c>
      <c r="K864">
        <v>0</v>
      </c>
      <c r="M864">
        <v>0</v>
      </c>
      <c r="O864">
        <v>0</v>
      </c>
    </row>
    <row r="865" spans="3:15" x14ac:dyDescent="0.3">
      <c r="C865" t="s">
        <v>364</v>
      </c>
      <c r="D865" t="s">
        <v>366</v>
      </c>
      <c r="E865">
        <v>200713</v>
      </c>
      <c r="H865" t="s">
        <v>1097</v>
      </c>
      <c r="K865">
        <v>0</v>
      </c>
      <c r="M865">
        <v>0</v>
      </c>
      <c r="O865">
        <v>0</v>
      </c>
    </row>
    <row r="866" spans="3:15" x14ac:dyDescent="0.3">
      <c r="C866" t="s">
        <v>364</v>
      </c>
      <c r="D866" t="s">
        <v>366</v>
      </c>
      <c r="E866">
        <v>200714</v>
      </c>
      <c r="H866" t="s">
        <v>1098</v>
      </c>
      <c r="K866">
        <v>0</v>
      </c>
      <c r="M866">
        <v>0</v>
      </c>
      <c r="O866">
        <v>0</v>
      </c>
    </row>
    <row r="867" spans="3:15" x14ac:dyDescent="0.3">
      <c r="C867" t="s">
        <v>364</v>
      </c>
      <c r="D867" t="s">
        <v>366</v>
      </c>
      <c r="E867">
        <v>200715</v>
      </c>
      <c r="H867" t="s">
        <v>1099</v>
      </c>
      <c r="K867">
        <v>0</v>
      </c>
      <c r="M867">
        <v>0</v>
      </c>
      <c r="O867">
        <v>0</v>
      </c>
    </row>
    <row r="868" spans="3:15" x14ac:dyDescent="0.3">
      <c r="C868" t="s">
        <v>364</v>
      </c>
      <c r="D868" t="s">
        <v>366</v>
      </c>
      <c r="E868">
        <v>200716</v>
      </c>
      <c r="H868" t="s">
        <v>1100</v>
      </c>
      <c r="K868">
        <v>0</v>
      </c>
      <c r="M868">
        <v>0</v>
      </c>
      <c r="O868">
        <v>0</v>
      </c>
    </row>
    <row r="869" spans="3:15" x14ac:dyDescent="0.3">
      <c r="C869" t="s">
        <v>364</v>
      </c>
      <c r="D869" t="s">
        <v>366</v>
      </c>
      <c r="E869">
        <v>200717</v>
      </c>
      <c r="H869" t="s">
        <v>1101</v>
      </c>
      <c r="K869">
        <v>0</v>
      </c>
      <c r="M869">
        <v>0</v>
      </c>
      <c r="O869">
        <v>0</v>
      </c>
    </row>
    <row r="870" spans="3:15" x14ac:dyDescent="0.3">
      <c r="C870" t="s">
        <v>364</v>
      </c>
      <c r="D870" t="s">
        <v>366</v>
      </c>
      <c r="E870">
        <v>200718</v>
      </c>
      <c r="H870" t="s">
        <v>1102</v>
      </c>
      <c r="K870">
        <v>0</v>
      </c>
      <c r="M870">
        <v>0</v>
      </c>
      <c r="O870">
        <v>0</v>
      </c>
    </row>
    <row r="871" spans="3:15" x14ac:dyDescent="0.3">
      <c r="C871" t="s">
        <v>364</v>
      </c>
      <c r="D871" t="s">
        <v>366</v>
      </c>
      <c r="E871">
        <v>200719</v>
      </c>
      <c r="H871" t="s">
        <v>1103</v>
      </c>
      <c r="K871">
        <v>0</v>
      </c>
      <c r="M871">
        <v>0</v>
      </c>
      <c r="O871">
        <v>0</v>
      </c>
    </row>
    <row r="872" spans="3:15" x14ac:dyDescent="0.3">
      <c r="C872" t="s">
        <v>364</v>
      </c>
      <c r="D872" t="s">
        <v>366</v>
      </c>
      <c r="E872">
        <v>200720</v>
      </c>
      <c r="H872" t="s">
        <v>1104</v>
      </c>
      <c r="K872">
        <v>0</v>
      </c>
      <c r="M872">
        <v>0</v>
      </c>
      <c r="O872">
        <v>0</v>
      </c>
    </row>
    <row r="873" spans="3:15" x14ac:dyDescent="0.3">
      <c r="C873" t="s">
        <v>364</v>
      </c>
      <c r="D873" t="s">
        <v>366</v>
      </c>
      <c r="E873">
        <v>200721</v>
      </c>
      <c r="H873" t="s">
        <v>1105</v>
      </c>
      <c r="K873">
        <v>0</v>
      </c>
      <c r="M873">
        <v>0</v>
      </c>
      <c r="O873">
        <v>0</v>
      </c>
    </row>
    <row r="874" spans="3:15" x14ac:dyDescent="0.3">
      <c r="C874" t="s">
        <v>364</v>
      </c>
      <c r="D874" t="s">
        <v>366</v>
      </c>
      <c r="E874">
        <v>200722</v>
      </c>
      <c r="H874" t="s">
        <v>1106</v>
      </c>
      <c r="K874">
        <v>0</v>
      </c>
      <c r="M874">
        <v>0</v>
      </c>
      <c r="O874">
        <v>0</v>
      </c>
    </row>
    <row r="875" spans="3:15" x14ac:dyDescent="0.3">
      <c r="C875" t="s">
        <v>364</v>
      </c>
      <c r="D875" t="s">
        <v>366</v>
      </c>
      <c r="E875">
        <v>200723</v>
      </c>
      <c r="H875" t="s">
        <v>1107</v>
      </c>
      <c r="K875">
        <v>0</v>
      </c>
      <c r="M875">
        <v>0</v>
      </c>
      <c r="O875">
        <v>0</v>
      </c>
    </row>
    <row r="876" spans="3:15" x14ac:dyDescent="0.3">
      <c r="C876" t="s">
        <v>364</v>
      </c>
      <c r="D876" t="s">
        <v>366</v>
      </c>
      <c r="E876">
        <v>200724</v>
      </c>
      <c r="H876" t="s">
        <v>1108</v>
      </c>
      <c r="K876">
        <v>0</v>
      </c>
      <c r="M876">
        <v>0</v>
      </c>
      <c r="O876">
        <v>0</v>
      </c>
    </row>
    <row r="877" spans="3:15" x14ac:dyDescent="0.3">
      <c r="C877" t="s">
        <v>364</v>
      </c>
      <c r="D877" t="s">
        <v>366</v>
      </c>
      <c r="E877">
        <v>200725</v>
      </c>
      <c r="H877" t="s">
        <v>1109</v>
      </c>
      <c r="K877">
        <v>0</v>
      </c>
      <c r="M877">
        <v>0</v>
      </c>
      <c r="O877">
        <v>0</v>
      </c>
    </row>
    <row r="878" spans="3:15" x14ac:dyDescent="0.3">
      <c r="C878" t="s">
        <v>364</v>
      </c>
      <c r="D878" t="s">
        <v>366</v>
      </c>
      <c r="E878">
        <v>200726</v>
      </c>
      <c r="H878" t="s">
        <v>1110</v>
      </c>
      <c r="K878">
        <v>0</v>
      </c>
      <c r="M878">
        <v>0</v>
      </c>
      <c r="O878">
        <v>0</v>
      </c>
    </row>
    <row r="879" spans="3:15" x14ac:dyDescent="0.3">
      <c r="C879" t="s">
        <v>364</v>
      </c>
      <c r="D879" t="s">
        <v>366</v>
      </c>
      <c r="E879">
        <v>200727</v>
      </c>
      <c r="H879" t="s">
        <v>1111</v>
      </c>
      <c r="K879">
        <v>0</v>
      </c>
      <c r="M879">
        <v>0</v>
      </c>
      <c r="O879">
        <v>0</v>
      </c>
    </row>
    <row r="880" spans="3:15" x14ac:dyDescent="0.3">
      <c r="C880" t="s">
        <v>364</v>
      </c>
      <c r="D880" t="s">
        <v>366</v>
      </c>
      <c r="E880">
        <v>200728</v>
      </c>
      <c r="H880" t="s">
        <v>1112</v>
      </c>
      <c r="K880">
        <v>0</v>
      </c>
      <c r="M880">
        <v>0</v>
      </c>
      <c r="O880">
        <v>0</v>
      </c>
    </row>
    <row r="881" spans="3:15" x14ac:dyDescent="0.3">
      <c r="C881" t="s">
        <v>364</v>
      </c>
      <c r="D881" t="s">
        <v>366</v>
      </c>
      <c r="E881">
        <v>200729</v>
      </c>
      <c r="H881" t="s">
        <v>1113</v>
      </c>
      <c r="K881">
        <v>0</v>
      </c>
      <c r="M881">
        <v>0</v>
      </c>
      <c r="O881">
        <v>0</v>
      </c>
    </row>
    <row r="882" spans="3:15" x14ac:dyDescent="0.3">
      <c r="C882" t="s">
        <v>364</v>
      </c>
      <c r="D882" t="s">
        <v>366</v>
      </c>
      <c r="E882">
        <v>200730</v>
      </c>
      <c r="H882" t="s">
        <v>1114</v>
      </c>
      <c r="K882">
        <v>0</v>
      </c>
      <c r="M882">
        <v>0</v>
      </c>
      <c r="O882">
        <v>0</v>
      </c>
    </row>
    <row r="883" spans="3:15" x14ac:dyDescent="0.3">
      <c r="C883" t="s">
        <v>364</v>
      </c>
      <c r="D883" t="s">
        <v>366</v>
      </c>
      <c r="E883">
        <v>200731</v>
      </c>
      <c r="H883" t="s">
        <v>1115</v>
      </c>
      <c r="K883">
        <v>0</v>
      </c>
      <c r="M883">
        <v>0</v>
      </c>
      <c r="O883">
        <v>0</v>
      </c>
    </row>
    <row r="884" spans="3:15" x14ac:dyDescent="0.3">
      <c r="C884" t="s">
        <v>364</v>
      </c>
      <c r="D884" t="s">
        <v>366</v>
      </c>
      <c r="E884">
        <v>200732</v>
      </c>
      <c r="H884" t="s">
        <v>1116</v>
      </c>
      <c r="K884">
        <v>0</v>
      </c>
      <c r="M884">
        <v>0</v>
      </c>
      <c r="O884">
        <v>0</v>
      </c>
    </row>
    <row r="885" spans="3:15" x14ac:dyDescent="0.3">
      <c r="C885" t="s">
        <v>364</v>
      </c>
      <c r="D885" t="s">
        <v>366</v>
      </c>
      <c r="E885">
        <v>200733</v>
      </c>
      <c r="H885" t="s">
        <v>1117</v>
      </c>
      <c r="K885">
        <v>0</v>
      </c>
      <c r="M885">
        <v>0</v>
      </c>
      <c r="O885">
        <v>0</v>
      </c>
    </row>
    <row r="886" spans="3:15" x14ac:dyDescent="0.3">
      <c r="C886" t="s">
        <v>364</v>
      </c>
      <c r="D886" t="s">
        <v>366</v>
      </c>
      <c r="E886">
        <v>200734</v>
      </c>
      <c r="H886" t="s">
        <v>1118</v>
      </c>
      <c r="K886">
        <v>0</v>
      </c>
      <c r="M886">
        <v>0</v>
      </c>
      <c r="O886">
        <v>0</v>
      </c>
    </row>
    <row r="887" spans="3:15" x14ac:dyDescent="0.3">
      <c r="C887" t="s">
        <v>364</v>
      </c>
      <c r="D887" t="s">
        <v>366</v>
      </c>
      <c r="E887">
        <v>200735</v>
      </c>
      <c r="H887" t="s">
        <v>1119</v>
      </c>
      <c r="K887">
        <v>0</v>
      </c>
      <c r="M887">
        <v>0</v>
      </c>
      <c r="O887">
        <v>0</v>
      </c>
    </row>
    <row r="888" spans="3:15" x14ac:dyDescent="0.3">
      <c r="C888" t="s">
        <v>364</v>
      </c>
      <c r="D888" t="s">
        <v>366</v>
      </c>
      <c r="E888">
        <v>200760</v>
      </c>
      <c r="H888" t="s">
        <v>1120</v>
      </c>
      <c r="K888">
        <v>0</v>
      </c>
      <c r="M888">
        <v>0</v>
      </c>
      <c r="O888">
        <v>0</v>
      </c>
    </row>
    <row r="889" spans="3:15" x14ac:dyDescent="0.3">
      <c r="C889" t="s">
        <v>364</v>
      </c>
      <c r="D889" t="s">
        <v>366</v>
      </c>
      <c r="E889">
        <v>200761</v>
      </c>
      <c r="H889" t="s">
        <v>1121</v>
      </c>
      <c r="K889">
        <v>0</v>
      </c>
      <c r="M889">
        <v>0</v>
      </c>
      <c r="O889">
        <v>0</v>
      </c>
    </row>
    <row r="890" spans="3:15" x14ac:dyDescent="0.3">
      <c r="C890" t="s">
        <v>364</v>
      </c>
      <c r="D890" t="s">
        <v>366</v>
      </c>
      <c r="E890">
        <v>200762</v>
      </c>
      <c r="H890" t="s">
        <v>1122</v>
      </c>
      <c r="K890">
        <v>0</v>
      </c>
      <c r="M890">
        <v>0</v>
      </c>
      <c r="O890">
        <v>0</v>
      </c>
    </row>
    <row r="891" spans="3:15" x14ac:dyDescent="0.3">
      <c r="C891" t="s">
        <v>364</v>
      </c>
      <c r="D891" t="s">
        <v>366</v>
      </c>
      <c r="E891">
        <v>200763</v>
      </c>
      <c r="H891" t="s">
        <v>1123</v>
      </c>
      <c r="K891">
        <v>0</v>
      </c>
      <c r="M891">
        <v>0</v>
      </c>
      <c r="O891">
        <v>0</v>
      </c>
    </row>
    <row r="892" spans="3:15" x14ac:dyDescent="0.3">
      <c r="C892" t="s">
        <v>364</v>
      </c>
      <c r="D892" t="s">
        <v>366</v>
      </c>
      <c r="E892">
        <v>200764</v>
      </c>
      <c r="H892" t="s">
        <v>1124</v>
      </c>
      <c r="K892">
        <v>0</v>
      </c>
      <c r="M892">
        <v>0</v>
      </c>
      <c r="O892">
        <v>0</v>
      </c>
    </row>
    <row r="893" spans="3:15" x14ac:dyDescent="0.3">
      <c r="C893" t="s">
        <v>364</v>
      </c>
      <c r="D893" t="s">
        <v>366</v>
      </c>
      <c r="E893">
        <v>200765</v>
      </c>
      <c r="H893" t="s">
        <v>1125</v>
      </c>
      <c r="K893">
        <v>0</v>
      </c>
      <c r="M893">
        <v>0</v>
      </c>
      <c r="O893">
        <v>0</v>
      </c>
    </row>
    <row r="894" spans="3:15" x14ac:dyDescent="0.3">
      <c r="C894" t="s">
        <v>364</v>
      </c>
      <c r="D894" t="s">
        <v>366</v>
      </c>
      <c r="E894">
        <v>200769</v>
      </c>
      <c r="H894" t="s">
        <v>1126</v>
      </c>
      <c r="K894">
        <v>0</v>
      </c>
      <c r="M894">
        <v>0</v>
      </c>
      <c r="O894">
        <v>0</v>
      </c>
    </row>
    <row r="895" spans="3:15" x14ac:dyDescent="0.3">
      <c r="C895" t="s">
        <v>364</v>
      </c>
      <c r="D895" t="s">
        <v>366</v>
      </c>
      <c r="E895">
        <v>220900</v>
      </c>
      <c r="H895" t="s">
        <v>1127</v>
      </c>
      <c r="K895">
        <v>0</v>
      </c>
      <c r="M895">
        <v>0</v>
      </c>
      <c r="O895">
        <v>0</v>
      </c>
    </row>
    <row r="896" spans="3:15" x14ac:dyDescent="0.3">
      <c r="C896" t="s">
        <v>364</v>
      </c>
      <c r="D896" t="s">
        <v>366</v>
      </c>
      <c r="E896">
        <v>220901</v>
      </c>
      <c r="H896" t="s">
        <v>1128</v>
      </c>
      <c r="K896">
        <v>0</v>
      </c>
      <c r="M896">
        <v>0</v>
      </c>
      <c r="O896">
        <v>0</v>
      </c>
    </row>
    <row r="897" spans="3:17" x14ac:dyDescent="0.3">
      <c r="C897" t="s">
        <v>364</v>
      </c>
      <c r="D897" t="s">
        <v>366</v>
      </c>
      <c r="E897">
        <v>220902</v>
      </c>
      <c r="H897" t="s">
        <v>1129</v>
      </c>
      <c r="K897">
        <v>0</v>
      </c>
      <c r="M897">
        <v>0</v>
      </c>
      <c r="O897">
        <v>0</v>
      </c>
    </row>
    <row r="898" spans="3:17" x14ac:dyDescent="0.3">
      <c r="C898" t="s">
        <v>364</v>
      </c>
      <c r="D898" t="s">
        <v>366</v>
      </c>
      <c r="E898">
        <v>2200185</v>
      </c>
      <c r="H898" t="s">
        <v>1130</v>
      </c>
      <c r="K898" s="37">
        <v>-119449518.45999999</v>
      </c>
      <c r="M898" s="37">
        <v>-110290165.56</v>
      </c>
      <c r="O898" s="37">
        <v>-9159352.9000000004</v>
      </c>
      <c r="Q898">
        <v>-8.3000000000000007</v>
      </c>
    </row>
    <row r="899" spans="3:17" x14ac:dyDescent="0.3">
      <c r="C899" t="s">
        <v>364</v>
      </c>
      <c r="D899" t="s">
        <v>366</v>
      </c>
      <c r="E899">
        <v>2200203</v>
      </c>
      <c r="H899" t="s">
        <v>1131</v>
      </c>
      <c r="K899" s="37">
        <v>-38969.279999999999</v>
      </c>
      <c r="M899" s="37">
        <v>-38969.279999999999</v>
      </c>
      <c r="O899">
        <v>0</v>
      </c>
    </row>
    <row r="900" spans="3:17" x14ac:dyDescent="0.3">
      <c r="C900" t="s">
        <v>364</v>
      </c>
      <c r="D900" t="s">
        <v>366</v>
      </c>
      <c r="E900">
        <v>2200205</v>
      </c>
      <c r="H900" t="s">
        <v>1073</v>
      </c>
      <c r="K900">
        <v>0</v>
      </c>
      <c r="M900">
        <v>0</v>
      </c>
      <c r="O900">
        <v>0</v>
      </c>
    </row>
    <row r="901" spans="3:17" x14ac:dyDescent="0.3">
      <c r="C901" t="s">
        <v>364</v>
      </c>
      <c r="D901" t="s">
        <v>366</v>
      </c>
      <c r="E901">
        <v>2200206</v>
      </c>
      <c r="H901" t="s">
        <v>1074</v>
      </c>
      <c r="K901" s="37">
        <v>-521729.11</v>
      </c>
      <c r="M901" s="37">
        <v>-601272.5</v>
      </c>
      <c r="O901" s="37">
        <v>79543.39</v>
      </c>
      <c r="Q901">
        <v>13.2</v>
      </c>
    </row>
    <row r="902" spans="3:17" x14ac:dyDescent="0.3">
      <c r="C902" t="s">
        <v>364</v>
      </c>
      <c r="D902" t="s">
        <v>366</v>
      </c>
      <c r="E902">
        <v>2200300</v>
      </c>
      <c r="H902" t="s">
        <v>1132</v>
      </c>
      <c r="K902" s="37">
        <v>-129395.65</v>
      </c>
      <c r="M902" s="37">
        <v>-185568.39</v>
      </c>
      <c r="O902" s="37">
        <v>56172.74</v>
      </c>
      <c r="Q902">
        <v>30.3</v>
      </c>
    </row>
    <row r="903" spans="3:17" x14ac:dyDescent="0.3">
      <c r="C903" t="s">
        <v>364</v>
      </c>
      <c r="D903" t="s">
        <v>366</v>
      </c>
      <c r="E903">
        <v>2200302</v>
      </c>
      <c r="H903" t="s">
        <v>1133</v>
      </c>
      <c r="K903" s="37">
        <v>-17351.18</v>
      </c>
      <c r="M903" s="37">
        <v>-51911.93</v>
      </c>
      <c r="O903" s="37">
        <v>34560.75</v>
      </c>
      <c r="Q903">
        <v>66.599999999999994</v>
      </c>
    </row>
    <row r="904" spans="3:17" x14ac:dyDescent="0.3">
      <c r="C904" t="s">
        <v>364</v>
      </c>
      <c r="D904" t="s">
        <v>366</v>
      </c>
      <c r="E904">
        <v>2200305</v>
      </c>
      <c r="H904" t="s">
        <v>1134</v>
      </c>
      <c r="K904">
        <v>0</v>
      </c>
      <c r="M904">
        <v>0</v>
      </c>
      <c r="O904">
        <v>0</v>
      </c>
    </row>
    <row r="905" spans="3:17" x14ac:dyDescent="0.3">
      <c r="C905" t="s">
        <v>364</v>
      </c>
      <c r="D905" t="s">
        <v>366</v>
      </c>
      <c r="E905">
        <v>2200402</v>
      </c>
      <c r="H905" t="s">
        <v>1079</v>
      </c>
      <c r="K905" s="37">
        <v>-10268796.789999999</v>
      </c>
      <c r="M905" s="37">
        <v>-10268796.789999999</v>
      </c>
      <c r="O905">
        <v>0</v>
      </c>
    </row>
    <row r="906" spans="3:17" x14ac:dyDescent="0.3">
      <c r="C906" t="s">
        <v>364</v>
      </c>
      <c r="D906" t="s">
        <v>366</v>
      </c>
      <c r="E906">
        <v>2200403</v>
      </c>
      <c r="H906" t="s">
        <v>1135</v>
      </c>
      <c r="K906">
        <v>0</v>
      </c>
      <c r="M906">
        <v>0</v>
      </c>
      <c r="O906">
        <v>0</v>
      </c>
    </row>
    <row r="907" spans="3:17" x14ac:dyDescent="0.3">
      <c r="C907" t="s">
        <v>364</v>
      </c>
      <c r="D907" t="s">
        <v>366</v>
      </c>
      <c r="E907">
        <v>2200411</v>
      </c>
      <c r="H907" t="s">
        <v>1136</v>
      </c>
      <c r="K907" s="37">
        <v>-337090.9</v>
      </c>
      <c r="M907" s="37">
        <v>-337090.9</v>
      </c>
      <c r="O907">
        <v>0</v>
      </c>
    </row>
    <row r="908" spans="3:17" x14ac:dyDescent="0.3">
      <c r="C908" t="s">
        <v>364</v>
      </c>
      <c r="D908" t="s">
        <v>366</v>
      </c>
      <c r="E908">
        <v>2200709</v>
      </c>
      <c r="H908" t="s">
        <v>1093</v>
      </c>
      <c r="K908">
        <v>0</v>
      </c>
      <c r="M908">
        <v>0</v>
      </c>
      <c r="O908">
        <v>0</v>
      </c>
    </row>
    <row r="909" spans="3:17" x14ac:dyDescent="0.3">
      <c r="C909" t="s">
        <v>364</v>
      </c>
      <c r="D909" t="s">
        <v>366</v>
      </c>
      <c r="E909">
        <v>2200716</v>
      </c>
      <c r="H909" t="s">
        <v>1137</v>
      </c>
      <c r="K909">
        <v>0</v>
      </c>
      <c r="M909">
        <v>0</v>
      </c>
      <c r="O909">
        <v>0</v>
      </c>
    </row>
    <row r="910" spans="3:17" x14ac:dyDescent="0.3">
      <c r="C910" t="s">
        <v>364</v>
      </c>
      <c r="D910" t="s">
        <v>366</v>
      </c>
      <c r="E910">
        <v>2200768</v>
      </c>
      <c r="H910" t="s">
        <v>1138</v>
      </c>
      <c r="K910" s="37">
        <v>-1696.69</v>
      </c>
      <c r="M910">
        <v>0.01</v>
      </c>
      <c r="O910" s="37">
        <v>-1696.7</v>
      </c>
      <c r="Q910" t="s">
        <v>2717</v>
      </c>
    </row>
    <row r="911" spans="3:17" x14ac:dyDescent="0.3">
      <c r="C911" t="s">
        <v>364</v>
      </c>
      <c r="D911" t="s">
        <v>366</v>
      </c>
      <c r="E911">
        <v>2231000</v>
      </c>
      <c r="H911" t="s">
        <v>1139</v>
      </c>
      <c r="K911" s="37">
        <v>-160625.20000000001</v>
      </c>
      <c r="M911" s="37">
        <v>-160625.20000000001</v>
      </c>
      <c r="O911">
        <v>0</v>
      </c>
    </row>
    <row r="912" spans="3:17" x14ac:dyDescent="0.3">
      <c r="C912" t="s">
        <v>364</v>
      </c>
      <c r="D912" t="s">
        <v>366</v>
      </c>
      <c r="E912">
        <v>2231100</v>
      </c>
      <c r="H912" t="s">
        <v>1140</v>
      </c>
      <c r="K912" s="37">
        <v>3086186.65</v>
      </c>
      <c r="M912" s="37">
        <v>3062402.11</v>
      </c>
      <c r="O912" s="37">
        <v>23784.54</v>
      </c>
      <c r="Q912">
        <v>0.8</v>
      </c>
    </row>
    <row r="913" spans="3:18" x14ac:dyDescent="0.3">
      <c r="C913" t="s">
        <v>364</v>
      </c>
      <c r="D913" t="s">
        <v>366</v>
      </c>
      <c r="E913">
        <v>2231101</v>
      </c>
      <c r="H913" t="s">
        <v>1141</v>
      </c>
      <c r="K913" s="37">
        <v>-17645795.91</v>
      </c>
      <c r="M913" s="37">
        <v>-17923976.199999999</v>
      </c>
      <c r="O913" s="37">
        <v>278180.28999999998</v>
      </c>
      <c r="Q913">
        <v>1.6</v>
      </c>
    </row>
    <row r="914" spans="3:18" x14ac:dyDescent="0.3">
      <c r="C914" t="s">
        <v>364</v>
      </c>
      <c r="D914" t="s">
        <v>366</v>
      </c>
      <c r="E914">
        <v>2231102</v>
      </c>
      <c r="H914" t="s">
        <v>1142</v>
      </c>
      <c r="K914">
        <v>0</v>
      </c>
      <c r="M914">
        <v>0</v>
      </c>
      <c r="O914">
        <v>0</v>
      </c>
    </row>
    <row r="915" spans="3:18" x14ac:dyDescent="0.3">
      <c r="C915" t="s">
        <v>364</v>
      </c>
      <c r="D915" t="s">
        <v>366</v>
      </c>
      <c r="E915">
        <v>2231103</v>
      </c>
      <c r="H915" t="s">
        <v>1143</v>
      </c>
      <c r="K915" s="37">
        <v>-1546686.72</v>
      </c>
      <c r="M915" s="37">
        <v>-1564783.59</v>
      </c>
      <c r="O915" s="37">
        <v>18096.87</v>
      </c>
      <c r="Q915">
        <v>1.2</v>
      </c>
    </row>
    <row r="916" spans="3:18" x14ac:dyDescent="0.3">
      <c r="E916" t="s">
        <v>1144</v>
      </c>
      <c r="K916" s="37">
        <v>-147031469.24000001</v>
      </c>
      <c r="M916" s="37">
        <v>-138360758.22</v>
      </c>
      <c r="O916" s="37">
        <v>-8670711.0199999996</v>
      </c>
      <c r="Q916">
        <v>-6.3</v>
      </c>
      <c r="R916" t="s">
        <v>438</v>
      </c>
    </row>
    <row r="917" spans="3:18" x14ac:dyDescent="0.3">
      <c r="C917" t="s">
        <v>364</v>
      </c>
      <c r="D917" t="s">
        <v>366</v>
      </c>
      <c r="E917">
        <v>200104</v>
      </c>
      <c r="H917" t="s">
        <v>1145</v>
      </c>
      <c r="K917">
        <v>0</v>
      </c>
      <c r="M917">
        <v>0</v>
      </c>
      <c r="O917">
        <v>0</v>
      </c>
    </row>
    <row r="918" spans="3:18" x14ac:dyDescent="0.3">
      <c r="C918" t="s">
        <v>364</v>
      </c>
      <c r="D918" t="s">
        <v>366</v>
      </c>
      <c r="E918">
        <v>200404</v>
      </c>
      <c r="H918" t="s">
        <v>1146</v>
      </c>
      <c r="K918">
        <v>0</v>
      </c>
      <c r="M918">
        <v>0</v>
      </c>
      <c r="O918">
        <v>0</v>
      </c>
    </row>
    <row r="919" spans="3:18" x14ac:dyDescent="0.3">
      <c r="C919" t="s">
        <v>364</v>
      </c>
      <c r="D919" t="s">
        <v>366</v>
      </c>
      <c r="E919">
        <v>200405</v>
      </c>
      <c r="H919" t="s">
        <v>1147</v>
      </c>
      <c r="K919">
        <v>0</v>
      </c>
      <c r="M919">
        <v>0</v>
      </c>
      <c r="O919">
        <v>0</v>
      </c>
    </row>
    <row r="920" spans="3:18" x14ac:dyDescent="0.3">
      <c r="C920" t="s">
        <v>364</v>
      </c>
      <c r="D920" t="s">
        <v>366</v>
      </c>
      <c r="E920">
        <v>2200106</v>
      </c>
      <c r="H920" t="s">
        <v>1148</v>
      </c>
      <c r="K920">
        <v>0</v>
      </c>
      <c r="M920">
        <v>0</v>
      </c>
      <c r="O920">
        <v>0</v>
      </c>
    </row>
    <row r="921" spans="3:18" x14ac:dyDescent="0.3">
      <c r="C921" t="s">
        <v>364</v>
      </c>
      <c r="D921" t="s">
        <v>366</v>
      </c>
      <c r="E921">
        <v>2200170</v>
      </c>
      <c r="H921" t="s">
        <v>1055</v>
      </c>
      <c r="K921" s="37">
        <v>-3902959.63</v>
      </c>
      <c r="M921" s="37">
        <v>-3935887.41</v>
      </c>
      <c r="O921" s="37">
        <v>32927.78</v>
      </c>
      <c r="Q921">
        <v>0.8</v>
      </c>
    </row>
    <row r="922" spans="3:18" x14ac:dyDescent="0.3">
      <c r="C922" t="s">
        <v>364</v>
      </c>
      <c r="D922" t="s">
        <v>366</v>
      </c>
      <c r="E922">
        <v>2200404</v>
      </c>
      <c r="H922" t="s">
        <v>1149</v>
      </c>
      <c r="K922">
        <v>0</v>
      </c>
      <c r="M922">
        <v>0</v>
      </c>
      <c r="O922">
        <v>0</v>
      </c>
    </row>
    <row r="923" spans="3:18" x14ac:dyDescent="0.3">
      <c r="C923" t="s">
        <v>364</v>
      </c>
      <c r="D923" t="s">
        <v>366</v>
      </c>
      <c r="E923">
        <v>2200405</v>
      </c>
      <c r="H923" t="s">
        <v>1150</v>
      </c>
      <c r="K923">
        <v>0</v>
      </c>
      <c r="M923">
        <v>0</v>
      </c>
      <c r="O923">
        <v>0</v>
      </c>
    </row>
    <row r="924" spans="3:18" x14ac:dyDescent="0.3">
      <c r="C924" t="s">
        <v>364</v>
      </c>
      <c r="D924" t="s">
        <v>366</v>
      </c>
      <c r="E924">
        <v>2200412</v>
      </c>
      <c r="H924" t="s">
        <v>1151</v>
      </c>
      <c r="K924">
        <v>0</v>
      </c>
      <c r="M924">
        <v>0</v>
      </c>
      <c r="O924">
        <v>0</v>
      </c>
    </row>
    <row r="925" spans="3:18" x14ac:dyDescent="0.3">
      <c r="K925" s="37">
        <v>-3902959.63</v>
      </c>
      <c r="M925" s="37">
        <v>-3935887.41</v>
      </c>
      <c r="O925" s="37">
        <v>32927.78</v>
      </c>
      <c r="Q925">
        <v>0.8</v>
      </c>
      <c r="R925" t="s">
        <v>438</v>
      </c>
    </row>
    <row r="926" spans="3:18" x14ac:dyDescent="0.3">
      <c r="C926" t="s">
        <v>364</v>
      </c>
      <c r="D926" t="s">
        <v>366</v>
      </c>
      <c r="E926">
        <v>2200406</v>
      </c>
      <c r="H926" t="s">
        <v>1152</v>
      </c>
      <c r="K926" s="37">
        <v>-943979.09</v>
      </c>
      <c r="M926" s="37">
        <v>-903737.39</v>
      </c>
      <c r="O926" s="37">
        <v>-40241.699999999997</v>
      </c>
      <c r="Q926">
        <v>-4.5</v>
      </c>
    </row>
    <row r="927" spans="3:18" x14ac:dyDescent="0.3">
      <c r="C927" t="s">
        <v>364</v>
      </c>
      <c r="D927" t="s">
        <v>366</v>
      </c>
      <c r="E927">
        <v>2200407</v>
      </c>
      <c r="H927" t="s">
        <v>1153</v>
      </c>
      <c r="K927" s="37">
        <v>-15838549.27</v>
      </c>
      <c r="M927" s="37">
        <v>-15838549.27</v>
      </c>
      <c r="O927">
        <v>0</v>
      </c>
    </row>
    <row r="928" spans="3:18" x14ac:dyDescent="0.3">
      <c r="C928" t="s">
        <v>364</v>
      </c>
      <c r="D928" t="s">
        <v>366</v>
      </c>
      <c r="E928">
        <v>2200408</v>
      </c>
      <c r="H928" t="s">
        <v>1154</v>
      </c>
      <c r="K928">
        <v>0</v>
      </c>
      <c r="M928">
        <v>0</v>
      </c>
      <c r="O928">
        <v>0</v>
      </c>
    </row>
    <row r="929" spans="3:18" x14ac:dyDescent="0.3">
      <c r="K929" s="37">
        <v>-16782528.359999999</v>
      </c>
      <c r="M929" s="37">
        <v>-16742286.66</v>
      </c>
      <c r="O929" s="37">
        <v>-40241.699999999997</v>
      </c>
      <c r="Q929">
        <v>-0.2</v>
      </c>
      <c r="R929" t="s">
        <v>438</v>
      </c>
    </row>
    <row r="930" spans="3:18" x14ac:dyDescent="0.3">
      <c r="C930" t="s">
        <v>364</v>
      </c>
      <c r="D930" t="s">
        <v>366</v>
      </c>
      <c r="E930">
        <v>2231501</v>
      </c>
      <c r="H930" t="s">
        <v>1155</v>
      </c>
      <c r="K930" s="37">
        <v>-1321104.98</v>
      </c>
      <c r="M930" s="37">
        <v>-1346715.58</v>
      </c>
      <c r="O930" s="37">
        <v>25610.6</v>
      </c>
      <c r="Q930">
        <v>1.9</v>
      </c>
    </row>
    <row r="931" spans="3:18" x14ac:dyDescent="0.3">
      <c r="C931" t="s">
        <v>364</v>
      </c>
      <c r="D931" t="s">
        <v>366</v>
      </c>
      <c r="E931">
        <v>2231502</v>
      </c>
      <c r="H931" t="s">
        <v>1155</v>
      </c>
      <c r="K931">
        <v>0</v>
      </c>
      <c r="M931">
        <v>0</v>
      </c>
      <c r="O931">
        <v>0</v>
      </c>
    </row>
    <row r="932" spans="3:18" x14ac:dyDescent="0.3">
      <c r="C932" t="s">
        <v>364</v>
      </c>
      <c r="D932" t="s">
        <v>366</v>
      </c>
      <c r="E932">
        <v>2231503</v>
      </c>
      <c r="H932" t="s">
        <v>1156</v>
      </c>
      <c r="K932" s="37">
        <v>-398076.4</v>
      </c>
      <c r="M932" s="37">
        <v>-441524.4</v>
      </c>
      <c r="O932" s="37">
        <v>43448</v>
      </c>
      <c r="Q932">
        <v>9.8000000000000007</v>
      </c>
    </row>
    <row r="933" spans="3:18" x14ac:dyDescent="0.3">
      <c r="K933" s="37">
        <v>-1719181.38</v>
      </c>
      <c r="M933" s="37">
        <v>-1788239.98</v>
      </c>
      <c r="O933" s="37">
        <v>69058.600000000006</v>
      </c>
      <c r="Q933">
        <v>3.9</v>
      </c>
      <c r="R933" t="s">
        <v>438</v>
      </c>
    </row>
    <row r="934" spans="3:18" x14ac:dyDescent="0.3">
      <c r="C934" t="s">
        <v>364</v>
      </c>
      <c r="D934" t="s">
        <v>366</v>
      </c>
      <c r="E934">
        <v>2231452</v>
      </c>
      <c r="H934" t="s">
        <v>1157</v>
      </c>
      <c r="K934">
        <v>0</v>
      </c>
      <c r="M934">
        <v>0</v>
      </c>
      <c r="O934">
        <v>0</v>
      </c>
    </row>
    <row r="935" spans="3:18" x14ac:dyDescent="0.3">
      <c r="K935">
        <v>0</v>
      </c>
      <c r="M935">
        <v>0</v>
      </c>
      <c r="O935">
        <v>0</v>
      </c>
      <c r="R935" t="s">
        <v>438</v>
      </c>
    </row>
    <row r="936" spans="3:18" x14ac:dyDescent="0.3">
      <c r="C936" t="s">
        <v>364</v>
      </c>
      <c r="D936" t="s">
        <v>366</v>
      </c>
      <c r="E936">
        <v>210000</v>
      </c>
      <c r="H936" t="s">
        <v>1158</v>
      </c>
      <c r="K936">
        <v>0</v>
      </c>
      <c r="M936">
        <v>0</v>
      </c>
      <c r="O936">
        <v>0</v>
      </c>
    </row>
    <row r="937" spans="3:18" x14ac:dyDescent="0.3">
      <c r="C937" t="s">
        <v>364</v>
      </c>
      <c r="D937" t="s">
        <v>366</v>
      </c>
      <c r="E937">
        <v>210001</v>
      </c>
      <c r="H937" t="s">
        <v>1159</v>
      </c>
      <c r="K937">
        <v>0</v>
      </c>
      <c r="M937">
        <v>0</v>
      </c>
      <c r="O937">
        <v>0</v>
      </c>
    </row>
    <row r="938" spans="3:18" x14ac:dyDescent="0.3">
      <c r="E938" t="s">
        <v>1160</v>
      </c>
      <c r="K938">
        <v>0</v>
      </c>
      <c r="M938">
        <v>0</v>
      </c>
      <c r="O938">
        <v>0</v>
      </c>
      <c r="R938" t="s">
        <v>438</v>
      </c>
    </row>
    <row r="939" spans="3:18" x14ac:dyDescent="0.3">
      <c r="C939" t="s">
        <v>364</v>
      </c>
      <c r="D939" t="s">
        <v>366</v>
      </c>
      <c r="E939">
        <v>210100</v>
      </c>
      <c r="H939" t="s">
        <v>1161</v>
      </c>
      <c r="K939">
        <v>0</v>
      </c>
      <c r="M939">
        <v>0</v>
      </c>
      <c r="O939">
        <v>0</v>
      </c>
    </row>
    <row r="940" spans="3:18" x14ac:dyDescent="0.3">
      <c r="C940" t="s">
        <v>364</v>
      </c>
      <c r="D940" t="s">
        <v>366</v>
      </c>
      <c r="E940">
        <v>210101</v>
      </c>
      <c r="H940" t="s">
        <v>1162</v>
      </c>
      <c r="K940">
        <v>0</v>
      </c>
      <c r="M940">
        <v>0</v>
      </c>
      <c r="O940">
        <v>0</v>
      </c>
    </row>
    <row r="941" spans="3:18" x14ac:dyDescent="0.3">
      <c r="C941" t="s">
        <v>364</v>
      </c>
      <c r="D941" t="s">
        <v>366</v>
      </c>
      <c r="E941">
        <v>210102</v>
      </c>
      <c r="H941" t="s">
        <v>1163</v>
      </c>
      <c r="K941">
        <v>0</v>
      </c>
      <c r="M941">
        <v>0</v>
      </c>
      <c r="O941">
        <v>0</v>
      </c>
    </row>
    <row r="942" spans="3:18" x14ac:dyDescent="0.3">
      <c r="C942" t="s">
        <v>364</v>
      </c>
      <c r="D942" t="s">
        <v>366</v>
      </c>
      <c r="E942">
        <v>210103</v>
      </c>
      <c r="H942" t="s">
        <v>1164</v>
      </c>
      <c r="K942">
        <v>0</v>
      </c>
      <c r="M942">
        <v>0</v>
      </c>
      <c r="O942">
        <v>0</v>
      </c>
    </row>
    <row r="943" spans="3:18" x14ac:dyDescent="0.3">
      <c r="E943" t="s">
        <v>1165</v>
      </c>
      <c r="K943">
        <v>0</v>
      </c>
      <c r="M943">
        <v>0</v>
      </c>
      <c r="O943">
        <v>0</v>
      </c>
      <c r="R943" t="s">
        <v>438</v>
      </c>
    </row>
    <row r="944" spans="3:18" x14ac:dyDescent="0.3">
      <c r="C944" t="s">
        <v>364</v>
      </c>
      <c r="D944" t="s">
        <v>366</v>
      </c>
      <c r="E944">
        <v>210200</v>
      </c>
      <c r="H944" t="s">
        <v>1166</v>
      </c>
      <c r="K944">
        <v>0</v>
      </c>
      <c r="M944">
        <v>0</v>
      </c>
      <c r="O944">
        <v>0</v>
      </c>
    </row>
    <row r="945" spans="3:18" x14ac:dyDescent="0.3">
      <c r="E945" t="s">
        <v>1167</v>
      </c>
      <c r="K945">
        <v>0</v>
      </c>
      <c r="M945">
        <v>0</v>
      </c>
      <c r="O945">
        <v>0</v>
      </c>
      <c r="R945" t="s">
        <v>438</v>
      </c>
    </row>
    <row r="946" spans="3:18" x14ac:dyDescent="0.3">
      <c r="C946" t="s">
        <v>364</v>
      </c>
      <c r="D946" t="s">
        <v>366</v>
      </c>
      <c r="E946">
        <v>210300</v>
      </c>
      <c r="H946" t="s">
        <v>1168</v>
      </c>
      <c r="K946">
        <v>0</v>
      </c>
      <c r="M946">
        <v>0</v>
      </c>
      <c r="O946">
        <v>0</v>
      </c>
    </row>
    <row r="947" spans="3:18" x14ac:dyDescent="0.3">
      <c r="C947" t="s">
        <v>364</v>
      </c>
      <c r="D947" t="s">
        <v>366</v>
      </c>
      <c r="E947">
        <v>210301</v>
      </c>
      <c r="H947" t="s">
        <v>1169</v>
      </c>
      <c r="K947">
        <v>0</v>
      </c>
      <c r="M947">
        <v>0</v>
      </c>
      <c r="O947">
        <v>0</v>
      </c>
    </row>
    <row r="948" spans="3:18" x14ac:dyDescent="0.3">
      <c r="C948" t="s">
        <v>364</v>
      </c>
      <c r="D948" t="s">
        <v>366</v>
      </c>
      <c r="E948">
        <v>210302</v>
      </c>
      <c r="H948" t="s">
        <v>1170</v>
      </c>
      <c r="K948">
        <v>0</v>
      </c>
      <c r="M948">
        <v>0</v>
      </c>
      <c r="O948">
        <v>0</v>
      </c>
    </row>
    <row r="949" spans="3:18" x14ac:dyDescent="0.3">
      <c r="C949" t="s">
        <v>364</v>
      </c>
      <c r="D949" t="s">
        <v>366</v>
      </c>
      <c r="E949">
        <v>210303</v>
      </c>
      <c r="H949" t="s">
        <v>1171</v>
      </c>
      <c r="K949">
        <v>0</v>
      </c>
      <c r="M949">
        <v>0</v>
      </c>
      <c r="O949">
        <v>0</v>
      </c>
    </row>
    <row r="950" spans="3:18" x14ac:dyDescent="0.3">
      <c r="C950" t="s">
        <v>364</v>
      </c>
      <c r="D950" t="s">
        <v>366</v>
      </c>
      <c r="E950">
        <v>210304</v>
      </c>
      <c r="H950" t="s">
        <v>1172</v>
      </c>
      <c r="K950">
        <v>0</v>
      </c>
      <c r="M950">
        <v>0</v>
      </c>
      <c r="O950">
        <v>0</v>
      </c>
    </row>
    <row r="951" spans="3:18" x14ac:dyDescent="0.3">
      <c r="E951" t="s">
        <v>1173</v>
      </c>
      <c r="K951">
        <v>0</v>
      </c>
      <c r="M951">
        <v>0</v>
      </c>
      <c r="O951">
        <v>0</v>
      </c>
      <c r="R951" t="s">
        <v>438</v>
      </c>
    </row>
    <row r="952" spans="3:18" x14ac:dyDescent="0.3">
      <c r="C952" t="s">
        <v>364</v>
      </c>
      <c r="D952" t="s">
        <v>366</v>
      </c>
      <c r="E952">
        <v>200910</v>
      </c>
      <c r="H952" t="s">
        <v>1174</v>
      </c>
      <c r="K952">
        <v>0</v>
      </c>
      <c r="M952">
        <v>0</v>
      </c>
      <c r="O952">
        <v>0</v>
      </c>
    </row>
    <row r="953" spans="3:18" x14ac:dyDescent="0.3">
      <c r="C953" t="s">
        <v>364</v>
      </c>
      <c r="D953" t="s">
        <v>366</v>
      </c>
      <c r="E953">
        <v>200911</v>
      </c>
      <c r="H953" t="s">
        <v>1175</v>
      </c>
      <c r="K953">
        <v>0</v>
      </c>
      <c r="M953">
        <v>0</v>
      </c>
      <c r="O953">
        <v>0</v>
      </c>
    </row>
    <row r="954" spans="3:18" x14ac:dyDescent="0.3">
      <c r="C954" t="s">
        <v>364</v>
      </c>
      <c r="D954" t="s">
        <v>366</v>
      </c>
      <c r="E954">
        <v>200912</v>
      </c>
      <c r="H954" t="s">
        <v>1176</v>
      </c>
      <c r="K954">
        <v>0</v>
      </c>
      <c r="M954">
        <v>0</v>
      </c>
      <c r="O954">
        <v>0</v>
      </c>
    </row>
    <row r="955" spans="3:18" x14ac:dyDescent="0.3">
      <c r="C955" t="s">
        <v>364</v>
      </c>
      <c r="D955" t="s">
        <v>366</v>
      </c>
      <c r="E955">
        <v>2200910</v>
      </c>
      <c r="H955" t="s">
        <v>1177</v>
      </c>
      <c r="K955">
        <v>0</v>
      </c>
      <c r="M955">
        <v>0</v>
      </c>
      <c r="O955">
        <v>0</v>
      </c>
    </row>
    <row r="956" spans="3:18" x14ac:dyDescent="0.3">
      <c r="C956" t="s">
        <v>364</v>
      </c>
      <c r="D956" t="s">
        <v>366</v>
      </c>
      <c r="E956">
        <v>2200911</v>
      </c>
      <c r="H956" t="s">
        <v>1178</v>
      </c>
      <c r="K956">
        <v>0</v>
      </c>
      <c r="M956">
        <v>0</v>
      </c>
      <c r="O956">
        <v>0</v>
      </c>
    </row>
    <row r="957" spans="3:18" x14ac:dyDescent="0.3">
      <c r="C957" t="s">
        <v>364</v>
      </c>
      <c r="D957" t="s">
        <v>366</v>
      </c>
      <c r="E957">
        <v>2200912</v>
      </c>
      <c r="H957" t="s">
        <v>1179</v>
      </c>
      <c r="K957" s="37">
        <v>-1435686.34</v>
      </c>
      <c r="M957" s="37">
        <v>-1513576.54</v>
      </c>
      <c r="O957" s="37">
        <v>77890.2</v>
      </c>
      <c r="Q957">
        <v>5.0999999999999996</v>
      </c>
    </row>
    <row r="958" spans="3:18" x14ac:dyDescent="0.3">
      <c r="C958" t="s">
        <v>364</v>
      </c>
      <c r="D958" t="s">
        <v>366</v>
      </c>
      <c r="E958">
        <v>2200913</v>
      </c>
      <c r="H958" t="s">
        <v>1180</v>
      </c>
      <c r="K958">
        <v>0</v>
      </c>
      <c r="M958">
        <v>0</v>
      </c>
      <c r="O958">
        <v>0</v>
      </c>
    </row>
    <row r="959" spans="3:18" x14ac:dyDescent="0.3">
      <c r="C959" t="s">
        <v>364</v>
      </c>
      <c r="D959" t="s">
        <v>366</v>
      </c>
      <c r="E959">
        <v>2200919</v>
      </c>
      <c r="H959" t="s">
        <v>1179</v>
      </c>
      <c r="K959" s="37">
        <v>-32087232.57</v>
      </c>
      <c r="M959" s="37">
        <v>-31779142.550000001</v>
      </c>
      <c r="O959" s="37">
        <v>-308090.02</v>
      </c>
      <c r="Q959">
        <v>-1</v>
      </c>
    </row>
    <row r="960" spans="3:18" x14ac:dyDescent="0.3">
      <c r="C960" t="s">
        <v>364</v>
      </c>
      <c r="D960" t="s">
        <v>366</v>
      </c>
      <c r="E960">
        <v>2200920</v>
      </c>
      <c r="H960" t="s">
        <v>1181</v>
      </c>
      <c r="K960" s="37">
        <v>-40306641.759999998</v>
      </c>
      <c r="M960" s="37">
        <v>-43795508.18</v>
      </c>
      <c r="O960" s="37">
        <v>3488866.42</v>
      </c>
      <c r="Q960">
        <v>8</v>
      </c>
    </row>
    <row r="961" spans="3:18" x14ac:dyDescent="0.3">
      <c r="E961" t="s">
        <v>1182</v>
      </c>
      <c r="K961" s="37">
        <v>-73829560.670000002</v>
      </c>
      <c r="M961" s="37">
        <v>-77088227.269999996</v>
      </c>
      <c r="O961" s="37">
        <v>3258666.6</v>
      </c>
      <c r="Q961">
        <v>4.2</v>
      </c>
      <c r="R961" t="s">
        <v>438</v>
      </c>
    </row>
    <row r="962" spans="3:18" x14ac:dyDescent="0.3">
      <c r="C962" t="s">
        <v>364</v>
      </c>
      <c r="D962" t="s">
        <v>366</v>
      </c>
      <c r="E962">
        <v>200830</v>
      </c>
      <c r="H962" t="s">
        <v>1183</v>
      </c>
      <c r="K962">
        <v>0</v>
      </c>
      <c r="M962">
        <v>0</v>
      </c>
      <c r="O962">
        <v>0</v>
      </c>
    </row>
    <row r="963" spans="3:18" x14ac:dyDescent="0.3">
      <c r="E963" t="s">
        <v>1184</v>
      </c>
      <c r="K963">
        <v>0</v>
      </c>
      <c r="M963">
        <v>0</v>
      </c>
      <c r="O963">
        <v>0</v>
      </c>
      <c r="R963" t="s">
        <v>438</v>
      </c>
    </row>
    <row r="964" spans="3:18" x14ac:dyDescent="0.3">
      <c r="C964" t="s">
        <v>364</v>
      </c>
      <c r="D964" t="s">
        <v>366</v>
      </c>
      <c r="E964">
        <v>2200440</v>
      </c>
      <c r="H964" t="s">
        <v>1185</v>
      </c>
      <c r="K964" s="37">
        <v>-519999494.35000002</v>
      </c>
      <c r="M964" s="37">
        <v>-517435120.56</v>
      </c>
      <c r="O964" s="37">
        <v>-2564373.79</v>
      </c>
      <c r="Q964">
        <v>-0.5</v>
      </c>
    </row>
    <row r="965" spans="3:18" x14ac:dyDescent="0.3">
      <c r="C965" t="s">
        <v>364</v>
      </c>
      <c r="D965" t="s">
        <v>366</v>
      </c>
      <c r="E965">
        <v>2200441</v>
      </c>
      <c r="H965" t="s">
        <v>1186</v>
      </c>
      <c r="K965" s="37">
        <v>41216.5</v>
      </c>
      <c r="M965" s="37">
        <v>75414.5</v>
      </c>
      <c r="O965" s="37">
        <v>-34198</v>
      </c>
      <c r="Q965">
        <v>-45.3</v>
      </c>
    </row>
    <row r="966" spans="3:18" x14ac:dyDescent="0.3">
      <c r="C966" t="s">
        <v>364</v>
      </c>
      <c r="D966" t="s">
        <v>366</v>
      </c>
      <c r="E966">
        <v>2200445</v>
      </c>
      <c r="H966" t="s">
        <v>1187</v>
      </c>
      <c r="K966" s="37">
        <v>143902783.34999999</v>
      </c>
      <c r="M966" s="37">
        <v>137660375.38999999</v>
      </c>
      <c r="O966" s="37">
        <v>6242407.96</v>
      </c>
      <c r="Q966">
        <v>4.5</v>
      </c>
    </row>
    <row r="967" spans="3:18" x14ac:dyDescent="0.3">
      <c r="C967" t="s">
        <v>364</v>
      </c>
      <c r="D967" t="s">
        <v>366</v>
      </c>
      <c r="E967">
        <v>2200446</v>
      </c>
      <c r="H967" t="s">
        <v>1188</v>
      </c>
      <c r="K967" s="37">
        <v>-20989.5</v>
      </c>
      <c r="M967" s="37">
        <v>-21039.5</v>
      </c>
      <c r="O967">
        <v>50</v>
      </c>
      <c r="Q967">
        <v>0.2</v>
      </c>
    </row>
    <row r="968" spans="3:18" x14ac:dyDescent="0.3">
      <c r="K968" s="37">
        <v>-376076484</v>
      </c>
      <c r="M968" s="37">
        <v>-379720370.17000002</v>
      </c>
      <c r="O968" s="37">
        <v>3643886.17</v>
      </c>
      <c r="Q968">
        <v>1</v>
      </c>
      <c r="R968" t="s">
        <v>438</v>
      </c>
    </row>
    <row r="969" spans="3:18" x14ac:dyDescent="0.3">
      <c r="E969" t="s">
        <v>1189</v>
      </c>
      <c r="K969" s="37">
        <v>-1352167438.8499999</v>
      </c>
      <c r="M969" s="37">
        <v>-1358457484.9200001</v>
      </c>
      <c r="O969" s="37">
        <v>6290046.0700000003</v>
      </c>
      <c r="Q969">
        <v>0.5</v>
      </c>
      <c r="R969" t="s">
        <v>420</v>
      </c>
    </row>
    <row r="970" spans="3:18" x14ac:dyDescent="0.3">
      <c r="E970" t="s">
        <v>1190</v>
      </c>
      <c r="K970" s="37">
        <v>2528993021.02</v>
      </c>
      <c r="M970" s="37">
        <v>2514327575.9299998</v>
      </c>
      <c r="O970" s="37">
        <v>14665445.09</v>
      </c>
      <c r="Q970">
        <v>0.6</v>
      </c>
      <c r="R970" t="s">
        <v>403</v>
      </c>
    </row>
    <row r="972" spans="3:18" x14ac:dyDescent="0.3">
      <c r="E972" t="s">
        <v>1191</v>
      </c>
      <c r="K972" s="37">
        <v>2533548241.2199998</v>
      </c>
      <c r="M972" s="37">
        <v>2518882796.1300001</v>
      </c>
      <c r="O972" s="37">
        <v>14665445.09</v>
      </c>
      <c r="Q972">
        <v>0.6</v>
      </c>
      <c r="R972" t="s">
        <v>1192</v>
      </c>
    </row>
    <row r="974" spans="3:18" x14ac:dyDescent="0.3">
      <c r="E974" t="s">
        <v>1193</v>
      </c>
    </row>
    <row r="975" spans="3:18" x14ac:dyDescent="0.3">
      <c r="C975" t="s">
        <v>364</v>
      </c>
      <c r="D975" t="s">
        <v>366</v>
      </c>
      <c r="E975">
        <v>2220300</v>
      </c>
      <c r="H975" t="s">
        <v>1194</v>
      </c>
      <c r="K975" s="37">
        <v>-99491129.799999997</v>
      </c>
      <c r="M975" s="37">
        <v>-80000000</v>
      </c>
      <c r="O975" s="37">
        <v>-19491129.800000001</v>
      </c>
      <c r="Q975">
        <v>-24.4</v>
      </c>
    </row>
    <row r="976" spans="3:18" x14ac:dyDescent="0.3">
      <c r="K976" s="37">
        <v>-99491129.799999997</v>
      </c>
      <c r="M976" s="37">
        <v>-80000000</v>
      </c>
      <c r="O976" s="37">
        <v>-19491129.800000001</v>
      </c>
      <c r="Q976">
        <v>-24.4</v>
      </c>
      <c r="R976" t="s">
        <v>420</v>
      </c>
    </row>
    <row r="977" spans="3:18" x14ac:dyDescent="0.3">
      <c r="C977" t="s">
        <v>364</v>
      </c>
      <c r="D977" t="s">
        <v>366</v>
      </c>
      <c r="E977">
        <v>2200841</v>
      </c>
      <c r="H977" t="s">
        <v>1195</v>
      </c>
      <c r="K977" s="37">
        <v>-78333.37</v>
      </c>
      <c r="M977" s="37">
        <v>-85359.92</v>
      </c>
      <c r="O977" s="37">
        <v>7026.55</v>
      </c>
      <c r="Q977">
        <v>8.1999999999999993</v>
      </c>
    </row>
    <row r="978" spans="3:18" x14ac:dyDescent="0.3">
      <c r="C978" t="s">
        <v>364</v>
      </c>
      <c r="D978" t="s">
        <v>366</v>
      </c>
      <c r="E978">
        <v>2200842</v>
      </c>
      <c r="H978" t="s">
        <v>1196</v>
      </c>
      <c r="K978" s="37">
        <v>-16719814.82</v>
      </c>
      <c r="M978" s="37">
        <v>-15190763.91</v>
      </c>
      <c r="O978" s="37">
        <v>-1529050.91</v>
      </c>
      <c r="Q978">
        <v>-10.1</v>
      </c>
    </row>
    <row r="979" spans="3:18" x14ac:dyDescent="0.3">
      <c r="C979" t="s">
        <v>364</v>
      </c>
      <c r="D979" t="s">
        <v>366</v>
      </c>
      <c r="E979">
        <v>2200843</v>
      </c>
      <c r="H979" t="s">
        <v>1197</v>
      </c>
      <c r="K979" s="37">
        <v>-5226824.0599999996</v>
      </c>
      <c r="M979" s="37">
        <v>-4942466.18</v>
      </c>
      <c r="O979" s="37">
        <v>-284357.88</v>
      </c>
      <c r="Q979">
        <v>-5.8</v>
      </c>
    </row>
    <row r="980" spans="3:18" x14ac:dyDescent="0.3">
      <c r="C980" t="s">
        <v>364</v>
      </c>
      <c r="D980" t="s">
        <v>366</v>
      </c>
      <c r="E980">
        <v>2200844</v>
      </c>
      <c r="H980" t="s">
        <v>1198</v>
      </c>
      <c r="K980" s="37">
        <v>-64360</v>
      </c>
      <c r="M980" s="37">
        <v>-89200</v>
      </c>
      <c r="O980" s="37">
        <v>24840</v>
      </c>
      <c r="Q980">
        <v>27.8</v>
      </c>
    </row>
    <row r="981" spans="3:18" x14ac:dyDescent="0.3">
      <c r="K981" s="37">
        <v>-22089332.25</v>
      </c>
      <c r="M981" s="37">
        <v>-20307790.010000002</v>
      </c>
      <c r="O981" s="37">
        <v>-1781542.24</v>
      </c>
      <c r="Q981">
        <v>-8.8000000000000007</v>
      </c>
      <c r="R981" t="s">
        <v>420</v>
      </c>
    </row>
    <row r="982" spans="3:18" x14ac:dyDescent="0.3">
      <c r="C982" t="s">
        <v>364</v>
      </c>
      <c r="D982" t="s">
        <v>366</v>
      </c>
      <c r="E982">
        <v>2220174</v>
      </c>
      <c r="H982" t="s">
        <v>1199</v>
      </c>
      <c r="K982">
        <v>0</v>
      </c>
      <c r="M982">
        <v>0</v>
      </c>
      <c r="O982">
        <v>0</v>
      </c>
    </row>
    <row r="983" spans="3:18" x14ac:dyDescent="0.3">
      <c r="K983">
        <v>0</v>
      </c>
      <c r="M983">
        <v>0</v>
      </c>
      <c r="O983">
        <v>0</v>
      </c>
      <c r="R983" t="s">
        <v>420</v>
      </c>
    </row>
    <row r="984" spans="3:18" x14ac:dyDescent="0.3">
      <c r="C984" t="s">
        <v>364</v>
      </c>
      <c r="D984" t="s">
        <v>366</v>
      </c>
      <c r="E984">
        <v>2220170</v>
      </c>
      <c r="H984" t="s">
        <v>1200</v>
      </c>
      <c r="K984" s="37">
        <v>-14177280</v>
      </c>
      <c r="M984" s="37">
        <v>-14343160</v>
      </c>
      <c r="O984" s="37">
        <v>165880</v>
      </c>
      <c r="Q984">
        <v>1.2</v>
      </c>
    </row>
    <row r="985" spans="3:18" x14ac:dyDescent="0.3">
      <c r="C985" t="s">
        <v>364</v>
      </c>
      <c r="D985" t="s">
        <v>366</v>
      </c>
      <c r="E985">
        <v>2220171</v>
      </c>
      <c r="H985" t="s">
        <v>1201</v>
      </c>
      <c r="K985">
        <v>0</v>
      </c>
      <c r="M985">
        <v>0</v>
      </c>
      <c r="O985">
        <v>0</v>
      </c>
    </row>
    <row r="986" spans="3:18" x14ac:dyDescent="0.3">
      <c r="C986" t="s">
        <v>364</v>
      </c>
      <c r="D986" t="s">
        <v>366</v>
      </c>
      <c r="E986">
        <v>2220173</v>
      </c>
      <c r="H986" t="s">
        <v>1202</v>
      </c>
      <c r="K986">
        <v>0</v>
      </c>
      <c r="M986">
        <v>0</v>
      </c>
      <c r="O986">
        <v>0</v>
      </c>
    </row>
    <row r="987" spans="3:18" x14ac:dyDescent="0.3">
      <c r="K987" s="37">
        <v>-14177280</v>
      </c>
      <c r="M987" s="37">
        <v>-14343160</v>
      </c>
      <c r="O987" s="37">
        <v>165880</v>
      </c>
      <c r="Q987">
        <v>1.2</v>
      </c>
      <c r="R987" t="s">
        <v>420</v>
      </c>
    </row>
    <row r="988" spans="3:18" x14ac:dyDescent="0.3">
      <c r="C988" t="s">
        <v>364</v>
      </c>
      <c r="D988" t="s">
        <v>366</v>
      </c>
      <c r="E988">
        <v>2240000</v>
      </c>
      <c r="H988" t="s">
        <v>1203</v>
      </c>
      <c r="K988">
        <v>0</v>
      </c>
      <c r="M988" s="37">
        <v>-86340000</v>
      </c>
      <c r="O988" s="37">
        <v>86340000</v>
      </c>
      <c r="Q988">
        <v>100</v>
      </c>
    </row>
    <row r="989" spans="3:18" x14ac:dyDescent="0.3">
      <c r="C989" t="s">
        <v>364</v>
      </c>
      <c r="D989" t="s">
        <v>366</v>
      </c>
      <c r="E989">
        <v>2240001</v>
      </c>
      <c r="H989" t="s">
        <v>1204</v>
      </c>
      <c r="K989">
        <v>0</v>
      </c>
      <c r="M989">
        <v>0</v>
      </c>
      <c r="O989">
        <v>0</v>
      </c>
    </row>
    <row r="990" spans="3:18" x14ac:dyDescent="0.3">
      <c r="C990" t="s">
        <v>364</v>
      </c>
      <c r="D990" t="s">
        <v>366</v>
      </c>
      <c r="E990">
        <v>2240002</v>
      </c>
      <c r="H990" t="s">
        <v>1205</v>
      </c>
      <c r="K990">
        <v>0</v>
      </c>
      <c r="M990">
        <v>417.67</v>
      </c>
      <c r="O990">
        <v>-417.67</v>
      </c>
      <c r="Q990">
        <v>-100</v>
      </c>
    </row>
    <row r="991" spans="3:18" x14ac:dyDescent="0.3">
      <c r="C991" t="s">
        <v>364</v>
      </c>
      <c r="D991" t="s">
        <v>366</v>
      </c>
      <c r="E991">
        <v>2240004</v>
      </c>
      <c r="H991" t="s">
        <v>1206</v>
      </c>
      <c r="K991">
        <v>0</v>
      </c>
      <c r="M991">
        <v>0</v>
      </c>
      <c r="O991">
        <v>0</v>
      </c>
    </row>
    <row r="992" spans="3:18" x14ac:dyDescent="0.3">
      <c r="C992" t="s">
        <v>364</v>
      </c>
      <c r="D992" t="s">
        <v>366</v>
      </c>
      <c r="E992">
        <v>2240005</v>
      </c>
      <c r="H992" t="s">
        <v>1207</v>
      </c>
      <c r="K992">
        <v>0</v>
      </c>
      <c r="M992">
        <v>0</v>
      </c>
      <c r="O992">
        <v>0</v>
      </c>
    </row>
    <row r="993" spans="3:18" x14ac:dyDescent="0.3">
      <c r="C993" t="s">
        <v>364</v>
      </c>
      <c r="D993" t="s">
        <v>366</v>
      </c>
      <c r="E993">
        <v>2240007</v>
      </c>
      <c r="H993" t="s">
        <v>1208</v>
      </c>
      <c r="K993">
        <v>0</v>
      </c>
      <c r="M993">
        <v>0</v>
      </c>
      <c r="O993">
        <v>0</v>
      </c>
    </row>
    <row r="994" spans="3:18" x14ac:dyDescent="0.3">
      <c r="C994" t="s">
        <v>364</v>
      </c>
      <c r="D994" t="s">
        <v>366</v>
      </c>
      <c r="E994">
        <v>2240012</v>
      </c>
      <c r="H994" t="s">
        <v>1209</v>
      </c>
      <c r="K994">
        <v>0</v>
      </c>
      <c r="M994">
        <v>0</v>
      </c>
      <c r="O994">
        <v>0</v>
      </c>
    </row>
    <row r="995" spans="3:18" x14ac:dyDescent="0.3">
      <c r="C995" t="s">
        <v>364</v>
      </c>
      <c r="D995" t="s">
        <v>366</v>
      </c>
      <c r="E995">
        <v>2240013</v>
      </c>
      <c r="H995" t="s">
        <v>1210</v>
      </c>
      <c r="K995">
        <v>0</v>
      </c>
      <c r="M995">
        <v>0</v>
      </c>
      <c r="O995">
        <v>0</v>
      </c>
    </row>
    <row r="996" spans="3:18" x14ac:dyDescent="0.3">
      <c r="C996" t="s">
        <v>364</v>
      </c>
      <c r="D996" t="s">
        <v>366</v>
      </c>
      <c r="E996">
        <v>2240014</v>
      </c>
      <c r="H996" t="s">
        <v>1211</v>
      </c>
      <c r="K996">
        <v>0</v>
      </c>
      <c r="M996">
        <v>0</v>
      </c>
      <c r="O996">
        <v>0</v>
      </c>
    </row>
    <row r="997" spans="3:18" x14ac:dyDescent="0.3">
      <c r="C997" t="s">
        <v>364</v>
      </c>
      <c r="D997" t="s">
        <v>366</v>
      </c>
      <c r="E997">
        <v>2240015</v>
      </c>
      <c r="H997" t="s">
        <v>1212</v>
      </c>
      <c r="K997">
        <v>0</v>
      </c>
      <c r="M997">
        <v>0</v>
      </c>
      <c r="O997">
        <v>0</v>
      </c>
    </row>
    <row r="998" spans="3:18" x14ac:dyDescent="0.3">
      <c r="C998" t="s">
        <v>364</v>
      </c>
      <c r="D998" t="s">
        <v>366</v>
      </c>
      <c r="E998">
        <v>2240027</v>
      </c>
      <c r="H998" t="s">
        <v>1213</v>
      </c>
      <c r="K998">
        <v>0</v>
      </c>
      <c r="M998">
        <v>0</v>
      </c>
      <c r="O998">
        <v>0</v>
      </c>
    </row>
    <row r="999" spans="3:18" x14ac:dyDescent="0.3">
      <c r="K999">
        <v>0</v>
      </c>
      <c r="M999" s="37">
        <v>-86339582.329999998</v>
      </c>
      <c r="O999" s="37">
        <v>86339582.329999998</v>
      </c>
      <c r="Q999">
        <v>100</v>
      </c>
      <c r="R999" t="s">
        <v>420</v>
      </c>
    </row>
    <row r="1000" spans="3:18" x14ac:dyDescent="0.3">
      <c r="C1000" t="s">
        <v>364</v>
      </c>
      <c r="D1000" t="s">
        <v>366</v>
      </c>
      <c r="E1000">
        <v>2220165</v>
      </c>
      <c r="H1000" t="s">
        <v>1214</v>
      </c>
      <c r="K1000" s="37">
        <v>-54400000</v>
      </c>
      <c r="M1000" s="37">
        <v>-55257600</v>
      </c>
      <c r="O1000" s="37">
        <v>857600</v>
      </c>
      <c r="Q1000">
        <v>1.6</v>
      </c>
    </row>
    <row r="1001" spans="3:18" x14ac:dyDescent="0.3">
      <c r="K1001" s="37">
        <v>-54400000</v>
      </c>
      <c r="M1001" s="37">
        <v>-55257600</v>
      </c>
      <c r="O1001" s="37">
        <v>857600</v>
      </c>
      <c r="Q1001">
        <v>1.6</v>
      </c>
      <c r="R1001" t="s">
        <v>420</v>
      </c>
    </row>
    <row r="1002" spans="3:18" x14ac:dyDescent="0.3">
      <c r="C1002" t="s">
        <v>364</v>
      </c>
      <c r="D1002" t="s">
        <v>366</v>
      </c>
      <c r="E1002">
        <v>2220166</v>
      </c>
      <c r="H1002" t="s">
        <v>1215</v>
      </c>
      <c r="K1002">
        <v>0</v>
      </c>
      <c r="M1002">
        <v>0</v>
      </c>
      <c r="O1002">
        <v>0</v>
      </c>
    </row>
    <row r="1003" spans="3:18" x14ac:dyDescent="0.3">
      <c r="C1003" t="s">
        <v>364</v>
      </c>
      <c r="D1003" t="s">
        <v>366</v>
      </c>
      <c r="E1003">
        <v>2220167</v>
      </c>
      <c r="H1003" t="s">
        <v>1216</v>
      </c>
      <c r="K1003" s="37">
        <v>-85000000</v>
      </c>
      <c r="M1003" s="37">
        <v>-86340000</v>
      </c>
      <c r="O1003" s="37">
        <v>1340000</v>
      </c>
      <c r="Q1003">
        <v>1.6</v>
      </c>
    </row>
    <row r="1004" spans="3:18" x14ac:dyDescent="0.3">
      <c r="C1004" t="s">
        <v>364</v>
      </c>
      <c r="D1004" t="s">
        <v>366</v>
      </c>
      <c r="E1004">
        <v>2220168</v>
      </c>
      <c r="H1004" t="s">
        <v>1217</v>
      </c>
      <c r="K1004">
        <v>0</v>
      </c>
      <c r="M1004">
        <v>0</v>
      </c>
      <c r="O1004">
        <v>0</v>
      </c>
    </row>
    <row r="1005" spans="3:18" x14ac:dyDescent="0.3">
      <c r="C1005" t="s">
        <v>364</v>
      </c>
      <c r="D1005" t="s">
        <v>366</v>
      </c>
      <c r="E1005">
        <v>2220169</v>
      </c>
      <c r="H1005" t="s">
        <v>1218</v>
      </c>
      <c r="K1005" s="37">
        <v>-58368480</v>
      </c>
      <c r="M1005" s="37">
        <v>-58859100.170000002</v>
      </c>
      <c r="O1005" s="37">
        <v>490620.17</v>
      </c>
      <c r="Q1005">
        <v>0.8</v>
      </c>
    </row>
    <row r="1006" spans="3:18" x14ac:dyDescent="0.3">
      <c r="K1006" s="37">
        <v>-143368480</v>
      </c>
      <c r="M1006" s="37">
        <v>-145199100.16999999</v>
      </c>
      <c r="O1006" s="37">
        <v>1830620.17</v>
      </c>
      <c r="Q1006">
        <v>1.3</v>
      </c>
      <c r="R1006" t="s">
        <v>420</v>
      </c>
    </row>
    <row r="1007" spans="3:18" x14ac:dyDescent="0.3">
      <c r="C1007" t="s">
        <v>364</v>
      </c>
      <c r="D1007" t="s">
        <v>366</v>
      </c>
      <c r="E1007">
        <v>2220162</v>
      </c>
      <c r="H1007" t="s">
        <v>1219</v>
      </c>
      <c r="K1007">
        <v>0</v>
      </c>
      <c r="M1007">
        <v>0</v>
      </c>
      <c r="O1007">
        <v>0</v>
      </c>
    </row>
    <row r="1008" spans="3:18" x14ac:dyDescent="0.3">
      <c r="C1008" t="s">
        <v>364</v>
      </c>
      <c r="D1008" t="s">
        <v>366</v>
      </c>
      <c r="E1008">
        <v>2220163</v>
      </c>
      <c r="H1008" t="s">
        <v>1220</v>
      </c>
      <c r="K1008">
        <v>0</v>
      </c>
      <c r="M1008">
        <v>0</v>
      </c>
      <c r="O1008">
        <v>0</v>
      </c>
    </row>
    <row r="1009" spans="3:18" x14ac:dyDescent="0.3">
      <c r="C1009" t="s">
        <v>364</v>
      </c>
      <c r="D1009" t="s">
        <v>366</v>
      </c>
      <c r="E1009">
        <v>2220164</v>
      </c>
      <c r="H1009" t="s">
        <v>1221</v>
      </c>
      <c r="K1009">
        <v>0</v>
      </c>
      <c r="M1009">
        <v>0</v>
      </c>
      <c r="O1009">
        <v>0</v>
      </c>
    </row>
    <row r="1010" spans="3:18" x14ac:dyDescent="0.3">
      <c r="K1010">
        <v>0</v>
      </c>
      <c r="M1010">
        <v>0</v>
      </c>
      <c r="O1010">
        <v>0</v>
      </c>
      <c r="R1010" t="s">
        <v>420</v>
      </c>
    </row>
    <row r="1011" spans="3:18" x14ac:dyDescent="0.3">
      <c r="C1011" t="s">
        <v>364</v>
      </c>
      <c r="D1011" t="s">
        <v>366</v>
      </c>
      <c r="E1011">
        <v>2220211</v>
      </c>
      <c r="H1011" t="s">
        <v>1222</v>
      </c>
      <c r="K1011">
        <v>0</v>
      </c>
      <c r="M1011">
        <v>0</v>
      </c>
      <c r="O1011">
        <v>0</v>
      </c>
    </row>
    <row r="1012" spans="3:18" x14ac:dyDescent="0.3">
      <c r="C1012" t="s">
        <v>364</v>
      </c>
      <c r="D1012" t="s">
        <v>366</v>
      </c>
      <c r="E1012">
        <v>2220212</v>
      </c>
      <c r="H1012" t="s">
        <v>1223</v>
      </c>
      <c r="K1012">
        <v>0</v>
      </c>
      <c r="M1012">
        <v>0</v>
      </c>
      <c r="O1012">
        <v>0</v>
      </c>
    </row>
    <row r="1013" spans="3:18" x14ac:dyDescent="0.3">
      <c r="C1013" t="s">
        <v>364</v>
      </c>
      <c r="D1013" t="s">
        <v>366</v>
      </c>
      <c r="E1013">
        <v>2220213</v>
      </c>
      <c r="H1013" t="s">
        <v>1224</v>
      </c>
      <c r="K1013">
        <v>0</v>
      </c>
      <c r="M1013">
        <v>0</v>
      </c>
      <c r="O1013">
        <v>0</v>
      </c>
    </row>
    <row r="1014" spans="3:18" x14ac:dyDescent="0.3">
      <c r="C1014" t="s">
        <v>364</v>
      </c>
      <c r="D1014" t="s">
        <v>366</v>
      </c>
      <c r="E1014">
        <v>2220214</v>
      </c>
      <c r="H1014" t="s">
        <v>1225</v>
      </c>
      <c r="K1014">
        <v>0</v>
      </c>
      <c r="M1014">
        <v>0</v>
      </c>
      <c r="O1014">
        <v>0</v>
      </c>
    </row>
    <row r="1015" spans="3:18" x14ac:dyDescent="0.3">
      <c r="C1015" t="s">
        <v>364</v>
      </c>
      <c r="D1015" t="s">
        <v>366</v>
      </c>
      <c r="E1015">
        <v>2220215</v>
      </c>
      <c r="H1015" t="s">
        <v>1226</v>
      </c>
      <c r="K1015">
        <v>0</v>
      </c>
      <c r="M1015">
        <v>0</v>
      </c>
      <c r="O1015">
        <v>0</v>
      </c>
    </row>
    <row r="1016" spans="3:18" x14ac:dyDescent="0.3">
      <c r="K1016">
        <v>0</v>
      </c>
      <c r="M1016">
        <v>0</v>
      </c>
      <c r="O1016">
        <v>0</v>
      </c>
      <c r="R1016" t="s">
        <v>420</v>
      </c>
    </row>
    <row r="1017" spans="3:18" x14ac:dyDescent="0.3">
      <c r="C1017" t="s">
        <v>364</v>
      </c>
      <c r="D1017" t="s">
        <v>366</v>
      </c>
      <c r="E1017">
        <v>2220157</v>
      </c>
      <c r="H1017" t="s">
        <v>1227</v>
      </c>
      <c r="K1017">
        <v>0</v>
      </c>
      <c r="M1017">
        <v>0</v>
      </c>
      <c r="O1017">
        <v>0</v>
      </c>
    </row>
    <row r="1018" spans="3:18" x14ac:dyDescent="0.3">
      <c r="C1018" t="s">
        <v>364</v>
      </c>
      <c r="D1018" t="s">
        <v>366</v>
      </c>
      <c r="E1018">
        <v>2220158</v>
      </c>
      <c r="H1018" t="s">
        <v>1228</v>
      </c>
      <c r="K1018" s="37">
        <v>-153000000</v>
      </c>
      <c r="M1018" s="37">
        <v>-69072000</v>
      </c>
      <c r="O1018" s="37">
        <v>-83928000</v>
      </c>
      <c r="Q1018">
        <v>-121.5</v>
      </c>
    </row>
    <row r="1019" spans="3:18" x14ac:dyDescent="0.3">
      <c r="C1019" t="s">
        <v>364</v>
      </c>
      <c r="D1019" t="s">
        <v>366</v>
      </c>
      <c r="E1019">
        <v>2220159</v>
      </c>
      <c r="H1019" t="s">
        <v>1229</v>
      </c>
      <c r="K1019">
        <v>0</v>
      </c>
      <c r="M1019">
        <v>0</v>
      </c>
      <c r="O1019">
        <v>0</v>
      </c>
    </row>
    <row r="1020" spans="3:18" x14ac:dyDescent="0.3">
      <c r="C1020" t="s">
        <v>364</v>
      </c>
      <c r="D1020" t="s">
        <v>366</v>
      </c>
      <c r="E1020">
        <v>2220160</v>
      </c>
      <c r="H1020" t="s">
        <v>1230</v>
      </c>
      <c r="K1020">
        <v>0</v>
      </c>
      <c r="M1020">
        <v>0</v>
      </c>
      <c r="O1020">
        <v>0</v>
      </c>
    </row>
    <row r="1021" spans="3:18" x14ac:dyDescent="0.3">
      <c r="C1021" t="s">
        <v>364</v>
      </c>
      <c r="D1021" t="s">
        <v>366</v>
      </c>
      <c r="E1021">
        <v>2220161</v>
      </c>
      <c r="H1021" t="s">
        <v>1231</v>
      </c>
      <c r="K1021">
        <v>0</v>
      </c>
      <c r="M1021">
        <v>0</v>
      </c>
      <c r="O1021">
        <v>0</v>
      </c>
    </row>
    <row r="1022" spans="3:18" x14ac:dyDescent="0.3">
      <c r="K1022" s="37">
        <v>-153000000</v>
      </c>
      <c r="M1022" s="37">
        <v>-69072000</v>
      </c>
      <c r="O1022" s="37">
        <v>-83928000</v>
      </c>
      <c r="Q1022">
        <v>-121.5</v>
      </c>
      <c r="R1022" t="s">
        <v>420</v>
      </c>
    </row>
    <row r="1023" spans="3:18" x14ac:dyDescent="0.3">
      <c r="C1023" t="s">
        <v>364</v>
      </c>
      <c r="D1023" t="s">
        <v>366</v>
      </c>
      <c r="E1023">
        <v>220004</v>
      </c>
      <c r="H1023" t="s">
        <v>1232</v>
      </c>
      <c r="K1023">
        <v>0</v>
      </c>
      <c r="M1023">
        <v>0</v>
      </c>
      <c r="O1023">
        <v>0</v>
      </c>
    </row>
    <row r="1024" spans="3:18" x14ac:dyDescent="0.3">
      <c r="K1024">
        <v>0</v>
      </c>
      <c r="M1024">
        <v>0</v>
      </c>
      <c r="O1024">
        <v>0</v>
      </c>
      <c r="R1024" t="s">
        <v>420</v>
      </c>
    </row>
    <row r="1025" spans="3:18" x14ac:dyDescent="0.3">
      <c r="C1025" t="s">
        <v>364</v>
      </c>
      <c r="D1025" t="s">
        <v>366</v>
      </c>
      <c r="E1025">
        <v>220123</v>
      </c>
      <c r="H1025" t="s">
        <v>1233</v>
      </c>
      <c r="K1025">
        <v>0</v>
      </c>
      <c r="M1025">
        <v>0</v>
      </c>
      <c r="O1025">
        <v>0</v>
      </c>
    </row>
    <row r="1026" spans="3:18" x14ac:dyDescent="0.3">
      <c r="C1026" t="s">
        <v>364</v>
      </c>
      <c r="D1026" t="s">
        <v>366</v>
      </c>
      <c r="E1026">
        <v>220153</v>
      </c>
      <c r="H1026" t="s">
        <v>1233</v>
      </c>
      <c r="K1026">
        <v>0</v>
      </c>
      <c r="M1026">
        <v>0</v>
      </c>
      <c r="O1026">
        <v>0</v>
      </c>
    </row>
    <row r="1027" spans="3:18" x14ac:dyDescent="0.3">
      <c r="E1027" t="s">
        <v>1234</v>
      </c>
      <c r="K1027">
        <v>0</v>
      </c>
      <c r="M1027">
        <v>0</v>
      </c>
      <c r="O1027">
        <v>0</v>
      </c>
      <c r="R1027" t="s">
        <v>420</v>
      </c>
    </row>
    <row r="1028" spans="3:18" x14ac:dyDescent="0.3">
      <c r="C1028" t="s">
        <v>364</v>
      </c>
      <c r="D1028" t="s">
        <v>366</v>
      </c>
      <c r="E1028">
        <v>220200</v>
      </c>
      <c r="H1028" t="s">
        <v>1235</v>
      </c>
      <c r="K1028">
        <v>0</v>
      </c>
      <c r="M1028">
        <v>0</v>
      </c>
      <c r="O1028">
        <v>0</v>
      </c>
    </row>
    <row r="1029" spans="3:18" x14ac:dyDescent="0.3">
      <c r="C1029" t="s">
        <v>364</v>
      </c>
      <c r="D1029" t="s">
        <v>366</v>
      </c>
      <c r="E1029">
        <v>220201</v>
      </c>
      <c r="H1029" t="s">
        <v>1235</v>
      </c>
      <c r="K1029">
        <v>0</v>
      </c>
      <c r="M1029">
        <v>0</v>
      </c>
      <c r="O1029">
        <v>0</v>
      </c>
    </row>
    <row r="1030" spans="3:18" x14ac:dyDescent="0.3">
      <c r="E1030" t="s">
        <v>1236</v>
      </c>
      <c r="K1030">
        <v>0</v>
      </c>
      <c r="M1030">
        <v>0</v>
      </c>
      <c r="O1030">
        <v>0</v>
      </c>
      <c r="R1030" t="s">
        <v>420</v>
      </c>
    </row>
    <row r="1031" spans="3:18" x14ac:dyDescent="0.3">
      <c r="C1031" t="s">
        <v>364</v>
      </c>
      <c r="D1031" t="s">
        <v>366</v>
      </c>
      <c r="E1031">
        <v>220122</v>
      </c>
      <c r="H1031" t="s">
        <v>1237</v>
      </c>
      <c r="K1031">
        <v>0</v>
      </c>
      <c r="M1031">
        <v>0</v>
      </c>
      <c r="O1031">
        <v>0</v>
      </c>
    </row>
    <row r="1032" spans="3:18" x14ac:dyDescent="0.3">
      <c r="C1032" t="s">
        <v>364</v>
      </c>
      <c r="D1032" t="s">
        <v>366</v>
      </c>
      <c r="E1032">
        <v>220152</v>
      </c>
      <c r="H1032" t="s">
        <v>1237</v>
      </c>
      <c r="K1032">
        <v>0</v>
      </c>
      <c r="M1032">
        <v>0</v>
      </c>
      <c r="O1032">
        <v>0</v>
      </c>
    </row>
    <row r="1033" spans="3:18" x14ac:dyDescent="0.3">
      <c r="E1033" t="s">
        <v>1238</v>
      </c>
      <c r="K1033">
        <v>0</v>
      </c>
      <c r="M1033">
        <v>0</v>
      </c>
      <c r="O1033">
        <v>0</v>
      </c>
      <c r="R1033" t="s">
        <v>420</v>
      </c>
    </row>
    <row r="1034" spans="3:18" x14ac:dyDescent="0.3">
      <c r="C1034" t="s">
        <v>364</v>
      </c>
      <c r="D1034" t="s">
        <v>366</v>
      </c>
      <c r="E1034">
        <v>220117</v>
      </c>
      <c r="H1034" t="s">
        <v>1239</v>
      </c>
      <c r="K1034">
        <v>0</v>
      </c>
      <c r="M1034">
        <v>0</v>
      </c>
      <c r="O1034">
        <v>0</v>
      </c>
    </row>
    <row r="1035" spans="3:18" x14ac:dyDescent="0.3">
      <c r="C1035" t="s">
        <v>364</v>
      </c>
      <c r="D1035" t="s">
        <v>366</v>
      </c>
      <c r="E1035">
        <v>220147</v>
      </c>
      <c r="H1035" t="s">
        <v>1239</v>
      </c>
      <c r="K1035">
        <v>0</v>
      </c>
      <c r="M1035">
        <v>0</v>
      </c>
      <c r="O1035">
        <v>0</v>
      </c>
    </row>
    <row r="1036" spans="3:18" x14ac:dyDescent="0.3">
      <c r="E1036" t="s">
        <v>1240</v>
      </c>
      <c r="K1036">
        <v>0</v>
      </c>
      <c r="M1036">
        <v>0</v>
      </c>
      <c r="O1036">
        <v>0</v>
      </c>
      <c r="R1036" t="s">
        <v>420</v>
      </c>
    </row>
    <row r="1037" spans="3:18" x14ac:dyDescent="0.3">
      <c r="C1037" t="s">
        <v>364</v>
      </c>
      <c r="D1037" t="s">
        <v>366</v>
      </c>
      <c r="E1037">
        <v>220120</v>
      </c>
      <c r="H1037" t="s">
        <v>1241</v>
      </c>
      <c r="K1037">
        <v>0</v>
      </c>
      <c r="M1037">
        <v>0</v>
      </c>
      <c r="O1037">
        <v>0</v>
      </c>
    </row>
    <row r="1038" spans="3:18" x14ac:dyDescent="0.3">
      <c r="C1038" t="s">
        <v>364</v>
      </c>
      <c r="D1038" t="s">
        <v>366</v>
      </c>
      <c r="E1038">
        <v>220150</v>
      </c>
      <c r="H1038" t="s">
        <v>1241</v>
      </c>
      <c r="K1038">
        <v>0</v>
      </c>
      <c r="M1038">
        <v>0</v>
      </c>
      <c r="O1038">
        <v>0</v>
      </c>
    </row>
    <row r="1039" spans="3:18" x14ac:dyDescent="0.3">
      <c r="E1039" t="s">
        <v>1242</v>
      </c>
      <c r="K1039">
        <v>0</v>
      </c>
      <c r="M1039">
        <v>0</v>
      </c>
      <c r="O1039">
        <v>0</v>
      </c>
      <c r="R1039" t="s">
        <v>420</v>
      </c>
    </row>
    <row r="1040" spans="3:18" x14ac:dyDescent="0.3">
      <c r="C1040" t="s">
        <v>364</v>
      </c>
      <c r="D1040" t="s">
        <v>366</v>
      </c>
      <c r="E1040">
        <v>220119</v>
      </c>
      <c r="H1040" t="s">
        <v>1243</v>
      </c>
      <c r="K1040">
        <v>0</v>
      </c>
      <c r="M1040">
        <v>0</v>
      </c>
      <c r="O1040">
        <v>0</v>
      </c>
    </row>
    <row r="1041" spans="3:18" x14ac:dyDescent="0.3">
      <c r="C1041" t="s">
        <v>364</v>
      </c>
      <c r="D1041" t="s">
        <v>366</v>
      </c>
      <c r="E1041">
        <v>220149</v>
      </c>
      <c r="H1041" t="s">
        <v>1243</v>
      </c>
      <c r="K1041">
        <v>0</v>
      </c>
      <c r="M1041">
        <v>0</v>
      </c>
      <c r="O1041">
        <v>0</v>
      </c>
    </row>
    <row r="1042" spans="3:18" x14ac:dyDescent="0.3">
      <c r="E1042" t="s">
        <v>1244</v>
      </c>
      <c r="K1042">
        <v>0</v>
      </c>
      <c r="M1042">
        <v>0</v>
      </c>
      <c r="O1042">
        <v>0</v>
      </c>
      <c r="R1042" t="s">
        <v>420</v>
      </c>
    </row>
    <row r="1043" spans="3:18" x14ac:dyDescent="0.3">
      <c r="C1043" t="s">
        <v>364</v>
      </c>
      <c r="D1043" t="s">
        <v>366</v>
      </c>
      <c r="E1043">
        <v>220118</v>
      </c>
      <c r="H1043" t="s">
        <v>1245</v>
      </c>
      <c r="K1043">
        <v>0</v>
      </c>
      <c r="M1043">
        <v>0</v>
      </c>
      <c r="O1043">
        <v>0</v>
      </c>
    </row>
    <row r="1044" spans="3:18" x14ac:dyDescent="0.3">
      <c r="C1044" t="s">
        <v>364</v>
      </c>
      <c r="D1044" t="s">
        <v>366</v>
      </c>
      <c r="E1044">
        <v>220148</v>
      </c>
      <c r="H1044" t="s">
        <v>1245</v>
      </c>
      <c r="K1044">
        <v>0</v>
      </c>
      <c r="M1044">
        <v>0</v>
      </c>
      <c r="O1044">
        <v>0</v>
      </c>
    </row>
    <row r="1045" spans="3:18" x14ac:dyDescent="0.3">
      <c r="E1045" t="s">
        <v>1246</v>
      </c>
      <c r="K1045">
        <v>0</v>
      </c>
      <c r="M1045">
        <v>0</v>
      </c>
      <c r="O1045">
        <v>0</v>
      </c>
      <c r="R1045" t="s">
        <v>420</v>
      </c>
    </row>
    <row r="1046" spans="3:18" x14ac:dyDescent="0.3">
      <c r="C1046" t="s">
        <v>364</v>
      </c>
      <c r="D1046" t="s">
        <v>366</v>
      </c>
      <c r="E1046">
        <v>220116</v>
      </c>
      <c r="H1046" t="s">
        <v>1247</v>
      </c>
      <c r="K1046">
        <v>0</v>
      </c>
      <c r="M1046">
        <v>0</v>
      </c>
      <c r="O1046">
        <v>0</v>
      </c>
    </row>
    <row r="1047" spans="3:18" x14ac:dyDescent="0.3">
      <c r="C1047" t="s">
        <v>364</v>
      </c>
      <c r="D1047" t="s">
        <v>366</v>
      </c>
      <c r="E1047">
        <v>220146</v>
      </c>
      <c r="H1047" t="s">
        <v>1247</v>
      </c>
      <c r="K1047">
        <v>0</v>
      </c>
      <c r="M1047">
        <v>0</v>
      </c>
      <c r="O1047">
        <v>0</v>
      </c>
    </row>
    <row r="1048" spans="3:18" x14ac:dyDescent="0.3">
      <c r="E1048" t="s">
        <v>1248</v>
      </c>
      <c r="K1048">
        <v>0</v>
      </c>
      <c r="M1048">
        <v>0</v>
      </c>
      <c r="O1048">
        <v>0</v>
      </c>
      <c r="R1048" t="s">
        <v>420</v>
      </c>
    </row>
    <row r="1049" spans="3:18" x14ac:dyDescent="0.3">
      <c r="C1049" t="s">
        <v>364</v>
      </c>
      <c r="D1049" t="s">
        <v>366</v>
      </c>
      <c r="E1049">
        <v>220115</v>
      </c>
      <c r="H1049" t="s">
        <v>1249</v>
      </c>
      <c r="K1049">
        <v>0</v>
      </c>
      <c r="M1049">
        <v>0</v>
      </c>
      <c r="O1049">
        <v>0</v>
      </c>
    </row>
    <row r="1050" spans="3:18" x14ac:dyDescent="0.3">
      <c r="C1050" t="s">
        <v>364</v>
      </c>
      <c r="D1050" t="s">
        <v>366</v>
      </c>
      <c r="E1050">
        <v>220145</v>
      </c>
      <c r="H1050" t="s">
        <v>1249</v>
      </c>
      <c r="K1050">
        <v>0</v>
      </c>
      <c r="M1050">
        <v>0</v>
      </c>
      <c r="O1050">
        <v>0</v>
      </c>
    </row>
    <row r="1051" spans="3:18" x14ac:dyDescent="0.3">
      <c r="E1051" t="s">
        <v>1250</v>
      </c>
      <c r="K1051">
        <v>0</v>
      </c>
      <c r="M1051">
        <v>0</v>
      </c>
      <c r="O1051">
        <v>0</v>
      </c>
      <c r="R1051" t="s">
        <v>420</v>
      </c>
    </row>
    <row r="1052" spans="3:18" x14ac:dyDescent="0.3">
      <c r="C1052" t="s">
        <v>364</v>
      </c>
      <c r="D1052" t="s">
        <v>366</v>
      </c>
      <c r="E1052">
        <v>220114</v>
      </c>
      <c r="H1052" t="s">
        <v>1251</v>
      </c>
      <c r="K1052">
        <v>0</v>
      </c>
      <c r="M1052">
        <v>0</v>
      </c>
      <c r="O1052">
        <v>0</v>
      </c>
    </row>
    <row r="1053" spans="3:18" x14ac:dyDescent="0.3">
      <c r="C1053" t="s">
        <v>364</v>
      </c>
      <c r="D1053" t="s">
        <v>366</v>
      </c>
      <c r="E1053">
        <v>220144</v>
      </c>
      <c r="H1053" t="s">
        <v>1251</v>
      </c>
      <c r="K1053">
        <v>0</v>
      </c>
      <c r="M1053">
        <v>0</v>
      </c>
      <c r="O1053">
        <v>0</v>
      </c>
    </row>
    <row r="1054" spans="3:18" x14ac:dyDescent="0.3">
      <c r="E1054" t="s">
        <v>1252</v>
      </c>
      <c r="K1054">
        <v>0</v>
      </c>
      <c r="M1054">
        <v>0</v>
      </c>
      <c r="O1054">
        <v>0</v>
      </c>
      <c r="R1054" t="s">
        <v>420</v>
      </c>
    </row>
    <row r="1055" spans="3:18" x14ac:dyDescent="0.3">
      <c r="C1055" t="s">
        <v>364</v>
      </c>
      <c r="D1055" t="s">
        <v>366</v>
      </c>
      <c r="E1055">
        <v>220113</v>
      </c>
      <c r="H1055" t="s">
        <v>1253</v>
      </c>
      <c r="K1055">
        <v>0</v>
      </c>
      <c r="M1055">
        <v>0</v>
      </c>
      <c r="O1055">
        <v>0</v>
      </c>
    </row>
    <row r="1056" spans="3:18" x14ac:dyDescent="0.3">
      <c r="C1056" t="s">
        <v>364</v>
      </c>
      <c r="D1056" t="s">
        <v>366</v>
      </c>
      <c r="E1056">
        <v>220143</v>
      </c>
      <c r="H1056" t="s">
        <v>1253</v>
      </c>
      <c r="K1056">
        <v>0</v>
      </c>
      <c r="M1056">
        <v>0</v>
      </c>
      <c r="O1056">
        <v>0</v>
      </c>
    </row>
    <row r="1057" spans="3:18" x14ac:dyDescent="0.3">
      <c r="E1057" t="s">
        <v>1254</v>
      </c>
      <c r="K1057">
        <v>0</v>
      </c>
      <c r="M1057">
        <v>0</v>
      </c>
      <c r="O1057">
        <v>0</v>
      </c>
      <c r="R1057" t="s">
        <v>420</v>
      </c>
    </row>
    <row r="1058" spans="3:18" x14ac:dyDescent="0.3">
      <c r="C1058" t="s">
        <v>364</v>
      </c>
      <c r="D1058" t="s">
        <v>366</v>
      </c>
      <c r="E1058">
        <v>220112</v>
      </c>
      <c r="H1058" t="s">
        <v>1255</v>
      </c>
      <c r="K1058">
        <v>0</v>
      </c>
      <c r="M1058">
        <v>0</v>
      </c>
      <c r="O1058">
        <v>0</v>
      </c>
    </row>
    <row r="1059" spans="3:18" x14ac:dyDescent="0.3">
      <c r="C1059" t="s">
        <v>364</v>
      </c>
      <c r="D1059" t="s">
        <v>366</v>
      </c>
      <c r="E1059">
        <v>220142</v>
      </c>
      <c r="H1059" t="s">
        <v>1255</v>
      </c>
      <c r="K1059">
        <v>0</v>
      </c>
      <c r="M1059">
        <v>0</v>
      </c>
      <c r="O1059">
        <v>0</v>
      </c>
    </row>
    <row r="1060" spans="3:18" x14ac:dyDescent="0.3">
      <c r="E1060" t="s">
        <v>1256</v>
      </c>
      <c r="K1060">
        <v>0</v>
      </c>
      <c r="M1060">
        <v>0</v>
      </c>
      <c r="O1060">
        <v>0</v>
      </c>
      <c r="R1060" t="s">
        <v>420</v>
      </c>
    </row>
    <row r="1061" spans="3:18" x14ac:dyDescent="0.3">
      <c r="C1061" t="s">
        <v>364</v>
      </c>
      <c r="D1061" t="s">
        <v>366</v>
      </c>
      <c r="E1061">
        <v>220111</v>
      </c>
      <c r="H1061" t="s">
        <v>1257</v>
      </c>
      <c r="K1061">
        <v>0</v>
      </c>
      <c r="M1061">
        <v>0</v>
      </c>
      <c r="O1061">
        <v>0</v>
      </c>
    </row>
    <row r="1062" spans="3:18" x14ac:dyDescent="0.3">
      <c r="C1062" t="s">
        <v>364</v>
      </c>
      <c r="D1062" t="s">
        <v>366</v>
      </c>
      <c r="E1062">
        <v>220141</v>
      </c>
      <c r="H1062" t="s">
        <v>1257</v>
      </c>
      <c r="K1062">
        <v>0</v>
      </c>
      <c r="M1062">
        <v>0</v>
      </c>
      <c r="O1062">
        <v>0</v>
      </c>
    </row>
    <row r="1063" spans="3:18" x14ac:dyDescent="0.3">
      <c r="E1063" t="s">
        <v>1258</v>
      </c>
      <c r="K1063">
        <v>0</v>
      </c>
      <c r="M1063">
        <v>0</v>
      </c>
      <c r="O1063">
        <v>0</v>
      </c>
      <c r="R1063" t="s">
        <v>420</v>
      </c>
    </row>
    <row r="1064" spans="3:18" x14ac:dyDescent="0.3">
      <c r="C1064" t="s">
        <v>364</v>
      </c>
      <c r="D1064" t="s">
        <v>366</v>
      </c>
      <c r="E1064">
        <v>220000</v>
      </c>
      <c r="H1064" t="s">
        <v>1259</v>
      </c>
      <c r="K1064">
        <v>0</v>
      </c>
      <c r="M1064">
        <v>0</v>
      </c>
      <c r="O1064">
        <v>0</v>
      </c>
    </row>
    <row r="1065" spans="3:18" x14ac:dyDescent="0.3">
      <c r="E1065" t="s">
        <v>1260</v>
      </c>
      <c r="K1065">
        <v>0</v>
      </c>
      <c r="M1065">
        <v>0</v>
      </c>
      <c r="O1065">
        <v>0</v>
      </c>
      <c r="R1065" t="s">
        <v>420</v>
      </c>
    </row>
    <row r="1066" spans="3:18" x14ac:dyDescent="0.3">
      <c r="C1066" t="s">
        <v>364</v>
      </c>
      <c r="D1066" t="s">
        <v>366</v>
      </c>
      <c r="E1066">
        <v>220110</v>
      </c>
      <c r="H1066" t="s">
        <v>1261</v>
      </c>
      <c r="K1066">
        <v>0</v>
      </c>
      <c r="M1066">
        <v>0</v>
      </c>
      <c r="O1066">
        <v>0</v>
      </c>
    </row>
    <row r="1067" spans="3:18" x14ac:dyDescent="0.3">
      <c r="C1067" t="s">
        <v>364</v>
      </c>
      <c r="D1067" t="s">
        <v>366</v>
      </c>
      <c r="E1067">
        <v>220140</v>
      </c>
      <c r="H1067" t="s">
        <v>1261</v>
      </c>
      <c r="K1067">
        <v>0</v>
      </c>
      <c r="M1067">
        <v>0</v>
      </c>
      <c r="O1067">
        <v>0</v>
      </c>
    </row>
    <row r="1068" spans="3:18" x14ac:dyDescent="0.3">
      <c r="E1068" t="s">
        <v>1262</v>
      </c>
      <c r="K1068">
        <v>0</v>
      </c>
      <c r="M1068">
        <v>0</v>
      </c>
      <c r="O1068">
        <v>0</v>
      </c>
      <c r="R1068" t="s">
        <v>420</v>
      </c>
    </row>
    <row r="1069" spans="3:18" x14ac:dyDescent="0.3">
      <c r="C1069" t="s">
        <v>364</v>
      </c>
      <c r="D1069" t="s">
        <v>366</v>
      </c>
      <c r="E1069">
        <v>220100</v>
      </c>
      <c r="H1069" t="s">
        <v>1263</v>
      </c>
      <c r="K1069">
        <v>0</v>
      </c>
      <c r="M1069">
        <v>0</v>
      </c>
      <c r="O1069">
        <v>0</v>
      </c>
    </row>
    <row r="1070" spans="3:18" x14ac:dyDescent="0.3">
      <c r="C1070" t="s">
        <v>364</v>
      </c>
      <c r="D1070" t="s">
        <v>366</v>
      </c>
      <c r="E1070">
        <v>220130</v>
      </c>
      <c r="H1070" t="s">
        <v>1263</v>
      </c>
      <c r="K1070">
        <v>0</v>
      </c>
      <c r="M1070">
        <v>0</v>
      </c>
      <c r="O1070">
        <v>0</v>
      </c>
    </row>
    <row r="1071" spans="3:18" x14ac:dyDescent="0.3">
      <c r="E1071" t="s">
        <v>1264</v>
      </c>
      <c r="K1071">
        <v>0</v>
      </c>
      <c r="M1071">
        <v>0</v>
      </c>
      <c r="O1071">
        <v>0</v>
      </c>
      <c r="R1071" t="s">
        <v>420</v>
      </c>
    </row>
    <row r="1072" spans="3:18" x14ac:dyDescent="0.3">
      <c r="C1072" t="s">
        <v>364</v>
      </c>
      <c r="D1072" t="s">
        <v>366</v>
      </c>
      <c r="E1072">
        <v>220101</v>
      </c>
      <c r="H1072" t="s">
        <v>1265</v>
      </c>
      <c r="K1072">
        <v>0</v>
      </c>
      <c r="M1072">
        <v>0</v>
      </c>
      <c r="O1072">
        <v>0</v>
      </c>
    </row>
    <row r="1073" spans="3:18" x14ac:dyDescent="0.3">
      <c r="C1073" t="s">
        <v>364</v>
      </c>
      <c r="D1073" t="s">
        <v>366</v>
      </c>
      <c r="E1073">
        <v>220131</v>
      </c>
      <c r="H1073" t="s">
        <v>1265</v>
      </c>
      <c r="K1073">
        <v>0</v>
      </c>
      <c r="M1073">
        <v>0</v>
      </c>
      <c r="O1073">
        <v>0</v>
      </c>
    </row>
    <row r="1074" spans="3:18" x14ac:dyDescent="0.3">
      <c r="E1074" t="s">
        <v>1266</v>
      </c>
      <c r="K1074">
        <v>0</v>
      </c>
      <c r="M1074">
        <v>0</v>
      </c>
      <c r="O1074">
        <v>0</v>
      </c>
      <c r="R1074" t="s">
        <v>420</v>
      </c>
    </row>
    <row r="1075" spans="3:18" x14ac:dyDescent="0.3">
      <c r="C1075" t="s">
        <v>364</v>
      </c>
      <c r="D1075" t="s">
        <v>366</v>
      </c>
      <c r="E1075">
        <v>220102</v>
      </c>
      <c r="H1075" t="s">
        <v>1267</v>
      </c>
      <c r="K1075">
        <v>0</v>
      </c>
      <c r="M1075">
        <v>0</v>
      </c>
      <c r="O1075">
        <v>0</v>
      </c>
    </row>
    <row r="1076" spans="3:18" x14ac:dyDescent="0.3">
      <c r="C1076" t="s">
        <v>364</v>
      </c>
      <c r="D1076" t="s">
        <v>366</v>
      </c>
      <c r="E1076">
        <v>220121</v>
      </c>
      <c r="H1076" t="s">
        <v>1268</v>
      </c>
      <c r="K1076">
        <v>0</v>
      </c>
      <c r="M1076">
        <v>0</v>
      </c>
      <c r="O1076">
        <v>0</v>
      </c>
    </row>
    <row r="1077" spans="3:18" x14ac:dyDescent="0.3">
      <c r="C1077" t="s">
        <v>364</v>
      </c>
      <c r="D1077" t="s">
        <v>366</v>
      </c>
      <c r="E1077">
        <v>220132</v>
      </c>
      <c r="H1077" t="s">
        <v>1267</v>
      </c>
      <c r="K1077">
        <v>0</v>
      </c>
      <c r="M1077">
        <v>0</v>
      </c>
      <c r="O1077">
        <v>0</v>
      </c>
    </row>
    <row r="1078" spans="3:18" x14ac:dyDescent="0.3">
      <c r="C1078" t="s">
        <v>364</v>
      </c>
      <c r="D1078" t="s">
        <v>366</v>
      </c>
      <c r="E1078">
        <v>220151</v>
      </c>
      <c r="H1078" t="s">
        <v>1268</v>
      </c>
      <c r="K1078">
        <v>0</v>
      </c>
      <c r="M1078">
        <v>0</v>
      </c>
      <c r="O1078">
        <v>0</v>
      </c>
    </row>
    <row r="1079" spans="3:18" x14ac:dyDescent="0.3">
      <c r="E1079" t="s">
        <v>1269</v>
      </c>
      <c r="K1079">
        <v>0</v>
      </c>
      <c r="M1079">
        <v>0</v>
      </c>
      <c r="O1079">
        <v>0</v>
      </c>
      <c r="R1079" t="s">
        <v>420</v>
      </c>
    </row>
    <row r="1080" spans="3:18" x14ac:dyDescent="0.3">
      <c r="C1080" t="s">
        <v>364</v>
      </c>
      <c r="D1080" t="s">
        <v>366</v>
      </c>
      <c r="E1080">
        <v>220103</v>
      </c>
      <c r="H1080" t="s">
        <v>1270</v>
      </c>
      <c r="K1080">
        <v>0</v>
      </c>
      <c r="M1080">
        <v>0</v>
      </c>
      <c r="O1080">
        <v>0</v>
      </c>
    </row>
    <row r="1081" spans="3:18" x14ac:dyDescent="0.3">
      <c r="C1081" t="s">
        <v>364</v>
      </c>
      <c r="D1081" t="s">
        <v>366</v>
      </c>
      <c r="E1081">
        <v>220133</v>
      </c>
      <c r="H1081" t="s">
        <v>1270</v>
      </c>
      <c r="K1081">
        <v>0</v>
      </c>
      <c r="M1081">
        <v>0</v>
      </c>
      <c r="O1081">
        <v>0</v>
      </c>
    </row>
    <row r="1082" spans="3:18" x14ac:dyDescent="0.3">
      <c r="E1082" t="s">
        <v>1271</v>
      </c>
      <c r="K1082">
        <v>0</v>
      </c>
      <c r="M1082">
        <v>0</v>
      </c>
      <c r="O1082">
        <v>0</v>
      </c>
      <c r="R1082" t="s">
        <v>420</v>
      </c>
    </row>
    <row r="1083" spans="3:18" x14ac:dyDescent="0.3">
      <c r="C1083" t="s">
        <v>364</v>
      </c>
      <c r="D1083" t="s">
        <v>366</v>
      </c>
      <c r="E1083">
        <v>220001</v>
      </c>
      <c r="H1083" t="s">
        <v>1272</v>
      </c>
      <c r="K1083">
        <v>0</v>
      </c>
      <c r="M1083">
        <v>0</v>
      </c>
      <c r="O1083">
        <v>0</v>
      </c>
    </row>
    <row r="1084" spans="3:18" x14ac:dyDescent="0.3">
      <c r="E1084" t="s">
        <v>1273</v>
      </c>
      <c r="K1084">
        <v>0</v>
      </c>
      <c r="M1084">
        <v>0</v>
      </c>
      <c r="O1084">
        <v>0</v>
      </c>
      <c r="R1084" t="s">
        <v>420</v>
      </c>
    </row>
    <row r="1085" spans="3:18" x14ac:dyDescent="0.3">
      <c r="C1085" t="s">
        <v>364</v>
      </c>
      <c r="D1085" t="s">
        <v>366</v>
      </c>
      <c r="E1085">
        <v>220104</v>
      </c>
      <c r="H1085" t="s">
        <v>1274</v>
      </c>
      <c r="K1085">
        <v>0</v>
      </c>
      <c r="M1085">
        <v>0</v>
      </c>
      <c r="O1085">
        <v>0</v>
      </c>
    </row>
    <row r="1086" spans="3:18" x14ac:dyDescent="0.3">
      <c r="C1086" t="s">
        <v>364</v>
      </c>
      <c r="D1086" t="s">
        <v>366</v>
      </c>
      <c r="E1086">
        <v>220134</v>
      </c>
      <c r="H1086" t="s">
        <v>1274</v>
      </c>
      <c r="K1086">
        <v>0</v>
      </c>
      <c r="M1086">
        <v>0</v>
      </c>
      <c r="O1086">
        <v>0</v>
      </c>
    </row>
    <row r="1087" spans="3:18" x14ac:dyDescent="0.3">
      <c r="C1087" t="s">
        <v>364</v>
      </c>
      <c r="D1087" t="s">
        <v>366</v>
      </c>
      <c r="E1087">
        <v>2220172</v>
      </c>
      <c r="H1087" t="s">
        <v>1275</v>
      </c>
      <c r="K1087">
        <v>0</v>
      </c>
      <c r="M1087">
        <v>0</v>
      </c>
      <c r="O1087">
        <v>0</v>
      </c>
    </row>
    <row r="1088" spans="3:18" x14ac:dyDescent="0.3">
      <c r="C1088" t="s">
        <v>364</v>
      </c>
      <c r="D1088" t="s">
        <v>366</v>
      </c>
      <c r="E1088">
        <v>2220175</v>
      </c>
      <c r="H1088" t="s">
        <v>1276</v>
      </c>
      <c r="K1088" s="37">
        <v>-318750000</v>
      </c>
      <c r="M1088" s="37">
        <v>-323775000</v>
      </c>
      <c r="O1088" s="37">
        <v>5025000</v>
      </c>
      <c r="Q1088">
        <v>1.6</v>
      </c>
    </row>
    <row r="1089" spans="3:18" x14ac:dyDescent="0.3">
      <c r="C1089" t="s">
        <v>364</v>
      </c>
      <c r="D1089" t="s">
        <v>366</v>
      </c>
      <c r="E1089">
        <v>2220176</v>
      </c>
      <c r="H1089" t="s">
        <v>1277</v>
      </c>
      <c r="K1089">
        <v>0</v>
      </c>
      <c r="M1089">
        <v>0</v>
      </c>
      <c r="O1089">
        <v>0</v>
      </c>
    </row>
    <row r="1090" spans="3:18" x14ac:dyDescent="0.3">
      <c r="C1090" t="s">
        <v>364</v>
      </c>
      <c r="D1090" t="s">
        <v>366</v>
      </c>
      <c r="E1090">
        <v>2220177</v>
      </c>
      <c r="H1090" t="s">
        <v>1278</v>
      </c>
      <c r="K1090">
        <v>0</v>
      </c>
      <c r="M1090">
        <v>0</v>
      </c>
      <c r="O1090">
        <v>0</v>
      </c>
    </row>
    <row r="1091" spans="3:18" x14ac:dyDescent="0.3">
      <c r="C1091" t="s">
        <v>364</v>
      </c>
      <c r="D1091" t="s">
        <v>366</v>
      </c>
      <c r="E1091">
        <v>2220178</v>
      </c>
      <c r="H1091" t="s">
        <v>1279</v>
      </c>
      <c r="K1091">
        <v>0</v>
      </c>
      <c r="M1091">
        <v>0</v>
      </c>
      <c r="O1091">
        <v>0</v>
      </c>
    </row>
    <row r="1092" spans="3:18" x14ac:dyDescent="0.3">
      <c r="C1092" t="s">
        <v>364</v>
      </c>
      <c r="D1092" t="s">
        <v>366</v>
      </c>
      <c r="E1092">
        <v>2220179</v>
      </c>
      <c r="H1092" t="s">
        <v>1280</v>
      </c>
      <c r="K1092" s="37">
        <v>-176800000</v>
      </c>
      <c r="M1092" s="37">
        <v>-179587200</v>
      </c>
      <c r="O1092" s="37">
        <v>2787200</v>
      </c>
      <c r="Q1092">
        <v>1.6</v>
      </c>
    </row>
    <row r="1093" spans="3:18" x14ac:dyDescent="0.3">
      <c r="C1093" t="s">
        <v>364</v>
      </c>
      <c r="D1093" t="s">
        <v>366</v>
      </c>
      <c r="E1093">
        <v>2220180</v>
      </c>
      <c r="H1093" t="s">
        <v>1281</v>
      </c>
      <c r="K1093" s="37">
        <v>-199139520</v>
      </c>
      <c r="M1093" s="37">
        <v>-200813400</v>
      </c>
      <c r="O1093" s="37">
        <v>1673880</v>
      </c>
      <c r="Q1093">
        <v>0.8</v>
      </c>
    </row>
    <row r="1094" spans="3:18" x14ac:dyDescent="0.3">
      <c r="C1094" t="s">
        <v>364</v>
      </c>
      <c r="D1094" t="s">
        <v>366</v>
      </c>
      <c r="E1094">
        <v>2220181</v>
      </c>
      <c r="H1094" t="s">
        <v>1282</v>
      </c>
      <c r="K1094">
        <v>0</v>
      </c>
      <c r="M1094">
        <v>0</v>
      </c>
      <c r="O1094">
        <v>0</v>
      </c>
    </row>
    <row r="1095" spans="3:18" x14ac:dyDescent="0.3">
      <c r="C1095" t="s">
        <v>364</v>
      </c>
      <c r="D1095" t="s">
        <v>366</v>
      </c>
      <c r="E1095">
        <v>2220500</v>
      </c>
      <c r="H1095" t="s">
        <v>1283</v>
      </c>
      <c r="K1095" s="37">
        <v>-750915</v>
      </c>
      <c r="M1095" s="37">
        <v>-527805</v>
      </c>
      <c r="O1095" s="37">
        <v>-223110</v>
      </c>
      <c r="Q1095">
        <v>-42.3</v>
      </c>
    </row>
    <row r="1096" spans="3:18" x14ac:dyDescent="0.3">
      <c r="C1096" t="s">
        <v>364</v>
      </c>
      <c r="D1096" t="s">
        <v>366</v>
      </c>
      <c r="E1096">
        <v>2220501</v>
      </c>
      <c r="H1096" t="s">
        <v>1284</v>
      </c>
      <c r="K1096" s="37">
        <v>175873.45</v>
      </c>
      <c r="M1096" s="37">
        <v>190309.15</v>
      </c>
      <c r="O1096" s="37">
        <v>-14435.7</v>
      </c>
      <c r="Q1096">
        <v>-7.6</v>
      </c>
    </row>
    <row r="1097" spans="3:18" x14ac:dyDescent="0.3">
      <c r="E1097" t="s">
        <v>1285</v>
      </c>
      <c r="K1097" s="37">
        <v>-695264561.54999995</v>
      </c>
      <c r="M1097" s="37">
        <v>-704513095.85000002</v>
      </c>
      <c r="O1097" s="37">
        <v>9248534.3000000007</v>
      </c>
      <c r="Q1097">
        <v>1.3</v>
      </c>
      <c r="R1097" t="s">
        <v>420</v>
      </c>
    </row>
    <row r="1098" spans="3:18" x14ac:dyDescent="0.3">
      <c r="C1098" t="s">
        <v>364</v>
      </c>
      <c r="D1098" t="s">
        <v>366</v>
      </c>
      <c r="E1098">
        <v>220105</v>
      </c>
      <c r="H1098" t="s">
        <v>1286</v>
      </c>
      <c r="K1098">
        <v>0</v>
      </c>
      <c r="M1098">
        <v>0</v>
      </c>
      <c r="O1098">
        <v>0</v>
      </c>
    </row>
    <row r="1099" spans="3:18" x14ac:dyDescent="0.3">
      <c r="C1099" t="s">
        <v>364</v>
      </c>
      <c r="D1099" t="s">
        <v>366</v>
      </c>
      <c r="E1099">
        <v>220107</v>
      </c>
      <c r="H1099" t="s">
        <v>1287</v>
      </c>
      <c r="K1099">
        <v>0</v>
      </c>
      <c r="M1099">
        <v>0</v>
      </c>
      <c r="O1099">
        <v>0</v>
      </c>
    </row>
    <row r="1100" spans="3:18" x14ac:dyDescent="0.3">
      <c r="C1100" t="s">
        <v>364</v>
      </c>
      <c r="D1100" t="s">
        <v>366</v>
      </c>
      <c r="E1100">
        <v>220135</v>
      </c>
      <c r="H1100" t="s">
        <v>1286</v>
      </c>
      <c r="K1100">
        <v>0</v>
      </c>
      <c r="M1100">
        <v>0</v>
      </c>
      <c r="O1100">
        <v>0</v>
      </c>
    </row>
    <row r="1101" spans="3:18" x14ac:dyDescent="0.3">
      <c r="C1101" t="s">
        <v>364</v>
      </c>
      <c r="D1101" t="s">
        <v>366</v>
      </c>
      <c r="E1101">
        <v>220137</v>
      </c>
      <c r="H1101" t="s">
        <v>1287</v>
      </c>
      <c r="K1101">
        <v>0</v>
      </c>
      <c r="M1101">
        <v>0</v>
      </c>
      <c r="O1101">
        <v>0</v>
      </c>
    </row>
    <row r="1102" spans="3:18" x14ac:dyDescent="0.3">
      <c r="E1102" t="s">
        <v>1288</v>
      </c>
      <c r="K1102">
        <v>0</v>
      </c>
      <c r="M1102">
        <v>0</v>
      </c>
      <c r="O1102">
        <v>0</v>
      </c>
      <c r="R1102" t="s">
        <v>420</v>
      </c>
    </row>
    <row r="1103" spans="3:18" x14ac:dyDescent="0.3">
      <c r="C1103" t="s">
        <v>364</v>
      </c>
      <c r="D1103" t="s">
        <v>366</v>
      </c>
      <c r="E1103">
        <v>220002</v>
      </c>
      <c r="H1103" t="s">
        <v>1289</v>
      </c>
      <c r="K1103">
        <v>0</v>
      </c>
      <c r="M1103">
        <v>0</v>
      </c>
      <c r="O1103">
        <v>0</v>
      </c>
    </row>
    <row r="1104" spans="3:18" x14ac:dyDescent="0.3">
      <c r="E1104" t="s">
        <v>1290</v>
      </c>
      <c r="K1104">
        <v>0</v>
      </c>
      <c r="M1104">
        <v>0</v>
      </c>
      <c r="O1104">
        <v>0</v>
      </c>
      <c r="R1104" t="s">
        <v>420</v>
      </c>
    </row>
    <row r="1105" spans="3:18" x14ac:dyDescent="0.3">
      <c r="C1105" t="s">
        <v>364</v>
      </c>
      <c r="D1105" t="s">
        <v>366</v>
      </c>
      <c r="E1105">
        <v>220106</v>
      </c>
      <c r="H1105" t="s">
        <v>1291</v>
      </c>
      <c r="K1105">
        <v>0</v>
      </c>
      <c r="M1105">
        <v>0</v>
      </c>
      <c r="O1105">
        <v>0</v>
      </c>
    </row>
    <row r="1106" spans="3:18" x14ac:dyDescent="0.3">
      <c r="C1106" t="s">
        <v>364</v>
      </c>
      <c r="D1106" t="s">
        <v>366</v>
      </c>
      <c r="E1106">
        <v>220136</v>
      </c>
      <c r="H1106" t="s">
        <v>1291</v>
      </c>
      <c r="K1106">
        <v>0</v>
      </c>
      <c r="M1106">
        <v>0</v>
      </c>
      <c r="O1106">
        <v>0</v>
      </c>
    </row>
    <row r="1107" spans="3:18" x14ac:dyDescent="0.3">
      <c r="E1107" t="s">
        <v>1292</v>
      </c>
      <c r="K1107">
        <v>0</v>
      </c>
      <c r="M1107">
        <v>0</v>
      </c>
      <c r="O1107">
        <v>0</v>
      </c>
      <c r="R1107" t="s">
        <v>420</v>
      </c>
    </row>
    <row r="1108" spans="3:18" x14ac:dyDescent="0.3">
      <c r="C1108" t="s">
        <v>364</v>
      </c>
      <c r="D1108" t="s">
        <v>366</v>
      </c>
      <c r="E1108">
        <v>220003</v>
      </c>
      <c r="H1108" t="s">
        <v>1293</v>
      </c>
      <c r="K1108">
        <v>0</v>
      </c>
      <c r="M1108">
        <v>0</v>
      </c>
      <c r="O1108">
        <v>0</v>
      </c>
    </row>
    <row r="1109" spans="3:18" x14ac:dyDescent="0.3">
      <c r="E1109" t="s">
        <v>1294</v>
      </c>
      <c r="K1109">
        <v>0</v>
      </c>
      <c r="M1109">
        <v>0</v>
      </c>
      <c r="O1109">
        <v>0</v>
      </c>
      <c r="R1109" t="s">
        <v>420</v>
      </c>
    </row>
    <row r="1110" spans="3:18" x14ac:dyDescent="0.3">
      <c r="C1110" t="s">
        <v>364</v>
      </c>
      <c r="D1110" t="s">
        <v>366</v>
      </c>
      <c r="E1110">
        <v>220108</v>
      </c>
      <c r="H1110" t="s">
        <v>1295</v>
      </c>
      <c r="K1110">
        <v>0</v>
      </c>
      <c r="M1110">
        <v>0</v>
      </c>
      <c r="O1110">
        <v>0</v>
      </c>
    </row>
    <row r="1111" spans="3:18" x14ac:dyDescent="0.3">
      <c r="C1111" t="s">
        <v>364</v>
      </c>
      <c r="D1111" t="s">
        <v>366</v>
      </c>
      <c r="E1111">
        <v>220138</v>
      </c>
      <c r="H1111" t="s">
        <v>1295</v>
      </c>
      <c r="K1111">
        <v>0</v>
      </c>
      <c r="M1111">
        <v>0</v>
      </c>
      <c r="O1111">
        <v>0</v>
      </c>
    </row>
    <row r="1112" spans="3:18" x14ac:dyDescent="0.3">
      <c r="E1112" t="s">
        <v>1242</v>
      </c>
      <c r="K1112">
        <v>0</v>
      </c>
      <c r="M1112">
        <v>0</v>
      </c>
      <c r="O1112">
        <v>0</v>
      </c>
      <c r="R1112" t="s">
        <v>420</v>
      </c>
    </row>
    <row r="1113" spans="3:18" x14ac:dyDescent="0.3">
      <c r="C1113" t="s">
        <v>364</v>
      </c>
      <c r="D1113" t="s">
        <v>366</v>
      </c>
      <c r="E1113">
        <v>220109</v>
      </c>
      <c r="H1113" t="s">
        <v>1296</v>
      </c>
      <c r="K1113">
        <v>0</v>
      </c>
      <c r="M1113">
        <v>0</v>
      </c>
      <c r="O1113">
        <v>0</v>
      </c>
    </row>
    <row r="1114" spans="3:18" x14ac:dyDescent="0.3">
      <c r="C1114" t="s">
        <v>364</v>
      </c>
      <c r="D1114" t="s">
        <v>366</v>
      </c>
      <c r="E1114">
        <v>220139</v>
      </c>
      <c r="H1114" t="s">
        <v>1296</v>
      </c>
      <c r="K1114">
        <v>0</v>
      </c>
      <c r="M1114">
        <v>0</v>
      </c>
      <c r="O1114">
        <v>0</v>
      </c>
    </row>
    <row r="1115" spans="3:18" x14ac:dyDescent="0.3">
      <c r="E1115" t="s">
        <v>1297</v>
      </c>
      <c r="K1115">
        <v>0</v>
      </c>
      <c r="M1115">
        <v>0</v>
      </c>
      <c r="O1115">
        <v>0</v>
      </c>
      <c r="R1115" t="s">
        <v>420</v>
      </c>
    </row>
    <row r="1116" spans="3:18" x14ac:dyDescent="0.3">
      <c r="E1116" t="s">
        <v>1298</v>
      </c>
      <c r="K1116" s="37">
        <v>-1181790783.5999999</v>
      </c>
      <c r="M1116" s="37">
        <v>-1175032328.3599999</v>
      </c>
      <c r="O1116" s="37">
        <v>-6758455.2400000002</v>
      </c>
      <c r="Q1116">
        <v>-0.6</v>
      </c>
      <c r="R1116" t="s">
        <v>403</v>
      </c>
    </row>
    <row r="1118" spans="3:18" x14ac:dyDescent="0.3">
      <c r="E1118" t="s">
        <v>1299</v>
      </c>
    </row>
    <row r="1119" spans="3:18" x14ac:dyDescent="0.3">
      <c r="E1119" t="s">
        <v>1300</v>
      </c>
    </row>
    <row r="1120" spans="3:18" x14ac:dyDescent="0.3">
      <c r="C1120" t="s">
        <v>364</v>
      </c>
      <c r="D1120" t="s">
        <v>366</v>
      </c>
      <c r="E1120">
        <v>2200840</v>
      </c>
      <c r="H1120" t="s">
        <v>1301</v>
      </c>
      <c r="K1120" s="37">
        <v>-1324197500.3499999</v>
      </c>
      <c r="M1120" s="37">
        <v>-1324197500.3499999</v>
      </c>
      <c r="O1120">
        <v>0</v>
      </c>
    </row>
    <row r="1121" spans="1:18" x14ac:dyDescent="0.3">
      <c r="E1121" t="s">
        <v>1300</v>
      </c>
      <c r="K1121" s="37">
        <v>-1324197500.3499999</v>
      </c>
      <c r="M1121" s="37">
        <v>-1324197500.3499999</v>
      </c>
      <c r="O1121">
        <v>0</v>
      </c>
      <c r="R1121" t="s">
        <v>420</v>
      </c>
    </row>
    <row r="1122" spans="1:18" x14ac:dyDescent="0.3">
      <c r="C1122" t="s">
        <v>364</v>
      </c>
      <c r="D1122" t="s">
        <v>366</v>
      </c>
      <c r="E1122">
        <v>3380000</v>
      </c>
      <c r="H1122" t="s">
        <v>1302</v>
      </c>
      <c r="K1122" s="37">
        <v>-8301300</v>
      </c>
      <c r="M1122" s="37">
        <v>-6528350</v>
      </c>
      <c r="O1122" s="37">
        <v>-1772950</v>
      </c>
      <c r="Q1122">
        <v>-27.2</v>
      </c>
    </row>
    <row r="1123" spans="1:18" x14ac:dyDescent="0.3">
      <c r="C1123" t="s">
        <v>364</v>
      </c>
      <c r="D1123" t="s">
        <v>366</v>
      </c>
      <c r="E1123">
        <v>3380001</v>
      </c>
      <c r="H1123" t="s">
        <v>1303</v>
      </c>
      <c r="K1123">
        <v>0</v>
      </c>
      <c r="M1123">
        <v>0</v>
      </c>
      <c r="O1123">
        <v>0</v>
      </c>
    </row>
    <row r="1124" spans="1:18" x14ac:dyDescent="0.3">
      <c r="C1124" t="s">
        <v>364</v>
      </c>
      <c r="D1124" t="s">
        <v>366</v>
      </c>
      <c r="E1124">
        <v>3380002</v>
      </c>
      <c r="H1124" t="s">
        <v>1304</v>
      </c>
      <c r="K1124" s="37">
        <v>22259633.629999999</v>
      </c>
      <c r="M1124" s="37">
        <v>22259633.629999999</v>
      </c>
      <c r="O1124">
        <v>0</v>
      </c>
    </row>
    <row r="1125" spans="1:18" x14ac:dyDescent="0.3">
      <c r="K1125" s="37">
        <v>13958333.630000001</v>
      </c>
      <c r="M1125" s="37">
        <v>15731283.630000001</v>
      </c>
      <c r="O1125" s="37">
        <v>-1772950</v>
      </c>
      <c r="Q1125">
        <v>-11.3</v>
      </c>
      <c r="R1125" t="s">
        <v>420</v>
      </c>
    </row>
    <row r="1126" spans="1:18" x14ac:dyDescent="0.3">
      <c r="C1126" t="s">
        <v>364</v>
      </c>
      <c r="D1126" t="s">
        <v>366</v>
      </c>
      <c r="E1126">
        <v>300000</v>
      </c>
      <c r="H1126" t="s">
        <v>1305</v>
      </c>
      <c r="K1126">
        <v>0</v>
      </c>
      <c r="M1126">
        <v>0</v>
      </c>
      <c r="O1126">
        <v>0</v>
      </c>
    </row>
    <row r="1127" spans="1:18" x14ac:dyDescent="0.3">
      <c r="E1127" t="s">
        <v>1306</v>
      </c>
      <c r="K1127">
        <v>0</v>
      </c>
      <c r="M1127">
        <v>0</v>
      </c>
      <c r="O1127">
        <v>0</v>
      </c>
      <c r="R1127" t="s">
        <v>420</v>
      </c>
    </row>
    <row r="1128" spans="1:18" x14ac:dyDescent="0.3">
      <c r="C1128" t="s">
        <v>364</v>
      </c>
      <c r="D1128" t="s">
        <v>366</v>
      </c>
      <c r="E1128">
        <v>399999</v>
      </c>
      <c r="H1128" t="s">
        <v>1307</v>
      </c>
      <c r="K1128" s="37">
        <v>50731560.310000002</v>
      </c>
      <c r="M1128" s="37">
        <v>50731560.310000002</v>
      </c>
      <c r="O1128">
        <v>0</v>
      </c>
    </row>
    <row r="1129" spans="1:18" x14ac:dyDescent="0.3">
      <c r="E1129" t="s">
        <v>1308</v>
      </c>
      <c r="K1129" s="37">
        <v>50731560.310000002</v>
      </c>
      <c r="M1129" s="37">
        <v>50731560.310000002</v>
      </c>
      <c r="O1129">
        <v>0</v>
      </c>
      <c r="R1129" t="s">
        <v>420</v>
      </c>
    </row>
    <row r="1130" spans="1:18" x14ac:dyDescent="0.3">
      <c r="E1130" t="s">
        <v>1309</v>
      </c>
      <c r="K1130" s="37">
        <v>-92249851.209999993</v>
      </c>
      <c r="M1130" s="37">
        <v>-86115811.359999999</v>
      </c>
      <c r="O1130" s="37">
        <v>-6134039.8499999996</v>
      </c>
      <c r="Q1130">
        <v>-7.1</v>
      </c>
      <c r="R1130" t="s">
        <v>420</v>
      </c>
    </row>
    <row r="1131" spans="1:18" x14ac:dyDescent="0.3">
      <c r="E1131" t="s">
        <v>1310</v>
      </c>
      <c r="K1131" s="37">
        <v>-1351757457.6199999</v>
      </c>
      <c r="M1131" s="37">
        <v>-1343850467.77</v>
      </c>
      <c r="O1131" s="37">
        <v>-7906989.8499999996</v>
      </c>
      <c r="Q1131">
        <v>-0.6</v>
      </c>
      <c r="R1131" t="s">
        <v>403</v>
      </c>
    </row>
    <row r="1133" spans="1:18" x14ac:dyDescent="0.3">
      <c r="E1133" t="s">
        <v>1311</v>
      </c>
      <c r="K1133" s="37">
        <v>-2533548241.2199998</v>
      </c>
      <c r="M1133" s="37">
        <v>-2518882796.1300001</v>
      </c>
      <c r="O1133" s="37">
        <v>-14665445.09</v>
      </c>
      <c r="Q1133">
        <v>-0.6</v>
      </c>
      <c r="R1133" t="s">
        <v>1192</v>
      </c>
    </row>
    <row r="1136" spans="1:18" x14ac:dyDescent="0.3">
      <c r="A1136" t="s">
        <v>2715</v>
      </c>
    </row>
    <row r="1137" spans="1:18" x14ac:dyDescent="0.3">
      <c r="A1137" t="s">
        <v>1312</v>
      </c>
    </row>
    <row r="1139" spans="1:18" x14ac:dyDescent="0.3">
      <c r="A1139" t="s">
        <v>363</v>
      </c>
      <c r="F1139" t="s">
        <v>364</v>
      </c>
      <c r="G1139" t="s">
        <v>365</v>
      </c>
      <c r="I1139" t="s">
        <v>366</v>
      </c>
      <c r="N1139" t="s">
        <v>367</v>
      </c>
      <c r="P1139" t="s">
        <v>60</v>
      </c>
    </row>
    <row r="1141" spans="1:18" x14ac:dyDescent="0.3">
      <c r="B1141" t="s">
        <v>368</v>
      </c>
      <c r="C1141" t="s">
        <v>369</v>
      </c>
      <c r="D1141" t="s">
        <v>370</v>
      </c>
      <c r="E1141" t="s">
        <v>371</v>
      </c>
      <c r="J1141" t="s">
        <v>372</v>
      </c>
      <c r="L1141" t="s">
        <v>373</v>
      </c>
      <c r="O1141" t="s">
        <v>374</v>
      </c>
      <c r="Q1141" t="s">
        <v>375</v>
      </c>
      <c r="R1141" t="s">
        <v>376</v>
      </c>
    </row>
    <row r="1142" spans="1:18" x14ac:dyDescent="0.3">
      <c r="B1142" t="s">
        <v>377</v>
      </c>
      <c r="C1142" t="s">
        <v>378</v>
      </c>
      <c r="D1142" t="s">
        <v>379</v>
      </c>
      <c r="J1142" t="s">
        <v>381</v>
      </c>
      <c r="L1142" t="s">
        <v>2716</v>
      </c>
      <c r="O1142" t="s">
        <v>382</v>
      </c>
      <c r="Q1142" t="s">
        <v>383</v>
      </c>
      <c r="R1142" t="s">
        <v>384</v>
      </c>
    </row>
    <row r="1144" spans="1:18" x14ac:dyDescent="0.3">
      <c r="E1144" t="s">
        <v>1313</v>
      </c>
    </row>
    <row r="1145" spans="1:18" x14ac:dyDescent="0.3">
      <c r="E1145" t="s">
        <v>1314</v>
      </c>
    </row>
    <row r="1146" spans="1:18" x14ac:dyDescent="0.3">
      <c r="E1146" t="s">
        <v>1315</v>
      </c>
    </row>
    <row r="1147" spans="1:18" x14ac:dyDescent="0.3">
      <c r="E1147" t="s">
        <v>1316</v>
      </c>
    </row>
    <row r="1148" spans="1:18" x14ac:dyDescent="0.3">
      <c r="C1148" t="s">
        <v>364</v>
      </c>
      <c r="D1148" t="s">
        <v>366</v>
      </c>
      <c r="E1148">
        <v>4400111</v>
      </c>
      <c r="H1148" t="s">
        <v>1317</v>
      </c>
      <c r="K1148">
        <v>0</v>
      </c>
      <c r="M1148">
        <v>0</v>
      </c>
      <c r="O1148">
        <v>0</v>
      </c>
    </row>
    <row r="1149" spans="1:18" x14ac:dyDescent="0.3">
      <c r="C1149" t="s">
        <v>364</v>
      </c>
      <c r="D1149" t="s">
        <v>366</v>
      </c>
      <c r="E1149">
        <v>4400112</v>
      </c>
      <c r="H1149" t="s">
        <v>1318</v>
      </c>
      <c r="K1149" s="37">
        <v>-53502.92</v>
      </c>
      <c r="M1149" s="37">
        <v>-43519.62</v>
      </c>
      <c r="O1149" s="37">
        <v>-9983.2999999999993</v>
      </c>
      <c r="Q1149">
        <v>-22.9</v>
      </c>
    </row>
    <row r="1150" spans="1:18" x14ac:dyDescent="0.3">
      <c r="K1150" s="37">
        <v>-53502.92</v>
      </c>
      <c r="M1150" s="37">
        <v>-43519.62</v>
      </c>
      <c r="O1150" s="37">
        <v>-9983.2999999999993</v>
      </c>
      <c r="Q1150">
        <v>-22.9</v>
      </c>
      <c r="R1150" t="s">
        <v>1319</v>
      </c>
    </row>
    <row r="1151" spans="1:18" x14ac:dyDescent="0.3">
      <c r="C1151" t="s">
        <v>364</v>
      </c>
      <c r="D1151" t="s">
        <v>366</v>
      </c>
      <c r="E1151">
        <v>400104</v>
      </c>
      <c r="H1151" t="s">
        <v>1320</v>
      </c>
      <c r="K1151">
        <v>0</v>
      </c>
      <c r="M1151">
        <v>0</v>
      </c>
      <c r="O1151">
        <v>0</v>
      </c>
    </row>
    <row r="1152" spans="1:18" x14ac:dyDescent="0.3">
      <c r="K1152">
        <v>0</v>
      </c>
      <c r="M1152">
        <v>0</v>
      </c>
      <c r="O1152">
        <v>0</v>
      </c>
      <c r="R1152" t="s">
        <v>1319</v>
      </c>
    </row>
    <row r="1153" spans="3:18" x14ac:dyDescent="0.3">
      <c r="C1153" t="s">
        <v>364</v>
      </c>
      <c r="D1153" t="s">
        <v>366</v>
      </c>
      <c r="E1153">
        <v>400100</v>
      </c>
      <c r="H1153" t="s">
        <v>1321</v>
      </c>
      <c r="K1153">
        <v>0</v>
      </c>
      <c r="M1153">
        <v>0</v>
      </c>
      <c r="O1153">
        <v>0</v>
      </c>
    </row>
    <row r="1154" spans="3:18" x14ac:dyDescent="0.3">
      <c r="E1154" t="s">
        <v>1322</v>
      </c>
      <c r="K1154">
        <v>0</v>
      </c>
      <c r="M1154">
        <v>0</v>
      </c>
      <c r="O1154">
        <v>0</v>
      </c>
      <c r="R1154" t="s">
        <v>1319</v>
      </c>
    </row>
    <row r="1155" spans="3:18" x14ac:dyDescent="0.3">
      <c r="E1155" t="s">
        <v>1323</v>
      </c>
    </row>
    <row r="1156" spans="3:18" x14ac:dyDescent="0.3">
      <c r="C1156" t="s">
        <v>364</v>
      </c>
      <c r="D1156" t="s">
        <v>366</v>
      </c>
      <c r="E1156">
        <v>4400100</v>
      </c>
      <c r="H1156" t="s">
        <v>1324</v>
      </c>
      <c r="K1156" s="37">
        <v>-31717799.649999999</v>
      </c>
      <c r="M1156" s="37">
        <v>-25426672.100000001</v>
      </c>
      <c r="O1156" s="37">
        <v>-6291127.5499999998</v>
      </c>
      <c r="Q1156">
        <v>-24.7</v>
      </c>
    </row>
    <row r="1157" spans="3:18" x14ac:dyDescent="0.3">
      <c r="C1157" t="s">
        <v>364</v>
      </c>
      <c r="D1157" t="s">
        <v>366</v>
      </c>
      <c r="E1157">
        <v>4400104</v>
      </c>
      <c r="H1157" t="s">
        <v>1325</v>
      </c>
      <c r="K1157">
        <v>0</v>
      </c>
      <c r="M1157">
        <v>0</v>
      </c>
      <c r="O1157">
        <v>0</v>
      </c>
    </row>
    <row r="1158" spans="3:18" x14ac:dyDescent="0.3">
      <c r="C1158" t="s">
        <v>364</v>
      </c>
      <c r="D1158" t="s">
        <v>366</v>
      </c>
      <c r="E1158">
        <v>4400110</v>
      </c>
      <c r="H1158" t="s">
        <v>1326</v>
      </c>
      <c r="K1158" s="37">
        <v>-8581728.6400000006</v>
      </c>
      <c r="M1158" s="37">
        <v>-6760018.9000000004</v>
      </c>
      <c r="O1158" s="37">
        <v>-1821709.74</v>
      </c>
      <c r="Q1158">
        <v>-26.9</v>
      </c>
    </row>
    <row r="1159" spans="3:18" x14ac:dyDescent="0.3">
      <c r="C1159" t="s">
        <v>364</v>
      </c>
      <c r="D1159" t="s">
        <v>366</v>
      </c>
      <c r="E1159">
        <v>4400115</v>
      </c>
      <c r="H1159" t="s">
        <v>1327</v>
      </c>
      <c r="K1159" s="37">
        <v>-1174881.6299999999</v>
      </c>
      <c r="M1159" s="37">
        <v>-1142873</v>
      </c>
      <c r="O1159" s="37">
        <v>-32008.63</v>
      </c>
      <c r="Q1159">
        <v>-2.8</v>
      </c>
    </row>
    <row r="1160" spans="3:18" x14ac:dyDescent="0.3">
      <c r="C1160" t="s">
        <v>364</v>
      </c>
      <c r="D1160" t="s">
        <v>366</v>
      </c>
      <c r="E1160">
        <v>4400116</v>
      </c>
      <c r="H1160" t="s">
        <v>1327</v>
      </c>
      <c r="K1160">
        <v>0</v>
      </c>
      <c r="M1160">
        <v>0</v>
      </c>
      <c r="O1160">
        <v>0</v>
      </c>
    </row>
    <row r="1161" spans="3:18" x14ac:dyDescent="0.3">
      <c r="C1161" t="s">
        <v>364</v>
      </c>
      <c r="D1161" t="s">
        <v>366</v>
      </c>
      <c r="E1161">
        <v>4400117</v>
      </c>
      <c r="H1161" t="s">
        <v>1328</v>
      </c>
      <c r="K1161" s="37">
        <v>-55620.7</v>
      </c>
      <c r="M1161" s="37">
        <v>-58147.32</v>
      </c>
      <c r="O1161" s="37">
        <v>2526.62</v>
      </c>
      <c r="Q1161">
        <v>4.3</v>
      </c>
    </row>
    <row r="1162" spans="3:18" x14ac:dyDescent="0.3">
      <c r="C1162" t="s">
        <v>364</v>
      </c>
      <c r="D1162" t="s">
        <v>366</v>
      </c>
      <c r="E1162">
        <v>4400118</v>
      </c>
      <c r="H1162" t="s">
        <v>1329</v>
      </c>
      <c r="K1162">
        <v>0</v>
      </c>
      <c r="M1162">
        <v>0</v>
      </c>
      <c r="O1162">
        <v>0</v>
      </c>
    </row>
    <row r="1163" spans="3:18" x14ac:dyDescent="0.3">
      <c r="E1163" t="s">
        <v>1323</v>
      </c>
      <c r="K1163" s="37">
        <v>-41530030.619999997</v>
      </c>
      <c r="M1163" s="37">
        <v>-33387711.32</v>
      </c>
      <c r="O1163" s="37">
        <v>-8142319.2999999998</v>
      </c>
      <c r="Q1163">
        <v>-24.4</v>
      </c>
      <c r="R1163" t="s">
        <v>1319</v>
      </c>
    </row>
    <row r="1164" spans="3:18" x14ac:dyDescent="0.3">
      <c r="C1164" t="s">
        <v>364</v>
      </c>
      <c r="D1164" t="s">
        <v>366</v>
      </c>
      <c r="E1164">
        <v>400101</v>
      </c>
      <c r="H1164" t="s">
        <v>1330</v>
      </c>
      <c r="K1164">
        <v>0</v>
      </c>
      <c r="M1164">
        <v>0</v>
      </c>
      <c r="O1164">
        <v>0</v>
      </c>
    </row>
    <row r="1165" spans="3:18" x14ac:dyDescent="0.3">
      <c r="E1165" t="s">
        <v>1331</v>
      </c>
      <c r="K1165">
        <v>0</v>
      </c>
      <c r="M1165">
        <v>0</v>
      </c>
      <c r="O1165">
        <v>0</v>
      </c>
      <c r="R1165" t="s">
        <v>1319</v>
      </c>
    </row>
    <row r="1166" spans="3:18" x14ac:dyDescent="0.3">
      <c r="C1166" t="s">
        <v>364</v>
      </c>
      <c r="D1166" t="s">
        <v>366</v>
      </c>
      <c r="E1166">
        <v>4400103</v>
      </c>
      <c r="H1166" t="s">
        <v>1332</v>
      </c>
      <c r="K1166" s="37">
        <v>-5715324.2400000002</v>
      </c>
      <c r="M1166" s="37">
        <v>-4454849.7</v>
      </c>
      <c r="O1166" s="37">
        <v>-1260474.54</v>
      </c>
      <c r="Q1166">
        <v>-28.3</v>
      </c>
    </row>
    <row r="1167" spans="3:18" x14ac:dyDescent="0.3">
      <c r="C1167" t="s">
        <v>364</v>
      </c>
      <c r="D1167" t="s">
        <v>366</v>
      </c>
      <c r="E1167">
        <v>4400113</v>
      </c>
      <c r="H1167" t="s">
        <v>1333</v>
      </c>
      <c r="K1167" s="37">
        <v>-8630197.8699999992</v>
      </c>
      <c r="M1167" s="37">
        <v>-6680454.4500000002</v>
      </c>
      <c r="O1167" s="37">
        <v>-1949743.42</v>
      </c>
      <c r="Q1167">
        <v>-29.2</v>
      </c>
    </row>
    <row r="1168" spans="3:18" x14ac:dyDescent="0.3">
      <c r="C1168" t="s">
        <v>364</v>
      </c>
      <c r="D1168" t="s">
        <v>366</v>
      </c>
      <c r="E1168">
        <v>4400114</v>
      </c>
      <c r="H1168" t="s">
        <v>1334</v>
      </c>
      <c r="K1168">
        <v>0</v>
      </c>
      <c r="M1168">
        <v>0</v>
      </c>
      <c r="O1168">
        <v>0</v>
      </c>
    </row>
    <row r="1169" spans="3:18" x14ac:dyDescent="0.3">
      <c r="K1169" s="37">
        <v>-14345522.109999999</v>
      </c>
      <c r="M1169" s="37">
        <v>-11135304.15</v>
      </c>
      <c r="O1169" s="37">
        <v>-3210217.96</v>
      </c>
      <c r="Q1169">
        <v>-28.8</v>
      </c>
      <c r="R1169" t="s">
        <v>1319</v>
      </c>
    </row>
    <row r="1170" spans="3:18" x14ac:dyDescent="0.3">
      <c r="C1170" t="s">
        <v>364</v>
      </c>
      <c r="D1170" t="s">
        <v>366</v>
      </c>
      <c r="E1170">
        <v>400200</v>
      </c>
      <c r="H1170" t="s">
        <v>1335</v>
      </c>
      <c r="K1170">
        <v>0</v>
      </c>
      <c r="M1170">
        <v>0</v>
      </c>
      <c r="O1170">
        <v>0</v>
      </c>
    </row>
    <row r="1171" spans="3:18" x14ac:dyDescent="0.3">
      <c r="C1171" t="s">
        <v>364</v>
      </c>
      <c r="D1171" t="s">
        <v>366</v>
      </c>
      <c r="E1171">
        <v>400201</v>
      </c>
      <c r="H1171" t="s">
        <v>1336</v>
      </c>
      <c r="K1171">
        <v>0</v>
      </c>
      <c r="M1171">
        <v>0</v>
      </c>
      <c r="O1171">
        <v>0</v>
      </c>
    </row>
    <row r="1172" spans="3:18" x14ac:dyDescent="0.3">
      <c r="C1172" t="s">
        <v>364</v>
      </c>
      <c r="D1172" t="s">
        <v>366</v>
      </c>
      <c r="E1172">
        <v>4400200</v>
      </c>
      <c r="H1172" t="s">
        <v>1335</v>
      </c>
      <c r="K1172">
        <v>0</v>
      </c>
      <c r="M1172">
        <v>0</v>
      </c>
      <c r="O1172">
        <v>0</v>
      </c>
    </row>
    <row r="1173" spans="3:18" x14ac:dyDescent="0.3">
      <c r="C1173" t="s">
        <v>364</v>
      </c>
      <c r="D1173" t="s">
        <v>366</v>
      </c>
      <c r="E1173">
        <v>4400201</v>
      </c>
      <c r="H1173" t="s">
        <v>1337</v>
      </c>
      <c r="K1173" s="37">
        <v>-414346.1</v>
      </c>
      <c r="M1173" s="37">
        <v>-334802.71000000002</v>
      </c>
      <c r="O1173" s="37">
        <v>-79543.39</v>
      </c>
      <c r="Q1173">
        <v>-23.8</v>
      </c>
    </row>
    <row r="1174" spans="3:18" x14ac:dyDescent="0.3">
      <c r="E1174" t="s">
        <v>1338</v>
      </c>
      <c r="K1174" s="37">
        <v>-414346.1</v>
      </c>
      <c r="M1174" s="37">
        <v>-334802.71000000002</v>
      </c>
      <c r="O1174" s="37">
        <v>-79543.39</v>
      </c>
      <c r="Q1174">
        <v>-23.8</v>
      </c>
      <c r="R1174" t="s">
        <v>1319</v>
      </c>
    </row>
    <row r="1175" spans="3:18" x14ac:dyDescent="0.3">
      <c r="C1175" t="s">
        <v>364</v>
      </c>
      <c r="D1175" t="s">
        <v>366</v>
      </c>
      <c r="E1175">
        <v>400203</v>
      </c>
      <c r="H1175" t="s">
        <v>1339</v>
      </c>
      <c r="K1175">
        <v>0</v>
      </c>
      <c r="M1175">
        <v>0</v>
      </c>
      <c r="O1175">
        <v>0</v>
      </c>
    </row>
    <row r="1176" spans="3:18" x14ac:dyDescent="0.3">
      <c r="E1176" t="s">
        <v>1340</v>
      </c>
      <c r="K1176">
        <v>0</v>
      </c>
      <c r="M1176">
        <v>0</v>
      </c>
      <c r="O1176">
        <v>0</v>
      </c>
      <c r="R1176" t="s">
        <v>1319</v>
      </c>
    </row>
    <row r="1177" spans="3:18" x14ac:dyDescent="0.3">
      <c r="C1177" t="s">
        <v>364</v>
      </c>
      <c r="D1177" t="s">
        <v>366</v>
      </c>
      <c r="E1177">
        <v>400204</v>
      </c>
      <c r="H1177" t="s">
        <v>1341</v>
      </c>
      <c r="K1177">
        <v>0</v>
      </c>
      <c r="M1177">
        <v>0</v>
      </c>
      <c r="O1177">
        <v>0</v>
      </c>
    </row>
    <row r="1178" spans="3:18" x14ac:dyDescent="0.3">
      <c r="K1178">
        <v>0</v>
      </c>
      <c r="M1178">
        <v>0</v>
      </c>
      <c r="O1178">
        <v>0</v>
      </c>
      <c r="R1178" t="s">
        <v>1319</v>
      </c>
    </row>
    <row r="1179" spans="3:18" x14ac:dyDescent="0.3">
      <c r="C1179" t="s">
        <v>364</v>
      </c>
      <c r="D1179" t="s">
        <v>366</v>
      </c>
      <c r="E1179">
        <v>400102</v>
      </c>
      <c r="H1179" t="s">
        <v>1342</v>
      </c>
      <c r="K1179">
        <v>0</v>
      </c>
      <c r="M1179">
        <v>0</v>
      </c>
      <c r="O1179">
        <v>0</v>
      </c>
    </row>
    <row r="1180" spans="3:18" x14ac:dyDescent="0.3">
      <c r="C1180" t="s">
        <v>364</v>
      </c>
      <c r="D1180" t="s">
        <v>366</v>
      </c>
      <c r="E1180">
        <v>400103</v>
      </c>
      <c r="H1180" t="s">
        <v>1342</v>
      </c>
      <c r="K1180">
        <v>0</v>
      </c>
      <c r="M1180">
        <v>0</v>
      </c>
      <c r="O1180">
        <v>0</v>
      </c>
    </row>
    <row r="1181" spans="3:18" x14ac:dyDescent="0.3">
      <c r="C1181" t="s">
        <v>364</v>
      </c>
      <c r="D1181" t="s">
        <v>366</v>
      </c>
      <c r="E1181">
        <v>400300</v>
      </c>
      <c r="H1181" t="s">
        <v>1343</v>
      </c>
      <c r="K1181">
        <v>0</v>
      </c>
      <c r="M1181">
        <v>0</v>
      </c>
      <c r="O1181">
        <v>0</v>
      </c>
    </row>
    <row r="1182" spans="3:18" x14ac:dyDescent="0.3">
      <c r="C1182" t="s">
        <v>364</v>
      </c>
      <c r="D1182" t="s">
        <v>366</v>
      </c>
      <c r="E1182">
        <v>410703</v>
      </c>
      <c r="H1182" t="s">
        <v>1344</v>
      </c>
      <c r="K1182">
        <v>0</v>
      </c>
      <c r="M1182">
        <v>0</v>
      </c>
      <c r="O1182">
        <v>0</v>
      </c>
    </row>
    <row r="1183" spans="3:18" x14ac:dyDescent="0.3">
      <c r="E1183" t="s">
        <v>1345</v>
      </c>
      <c r="K1183">
        <v>0</v>
      </c>
      <c r="M1183">
        <v>0</v>
      </c>
      <c r="O1183">
        <v>0</v>
      </c>
      <c r="R1183" t="s">
        <v>1319</v>
      </c>
    </row>
    <row r="1184" spans="3:18" x14ac:dyDescent="0.3">
      <c r="C1184" t="s">
        <v>364</v>
      </c>
      <c r="D1184" t="s">
        <v>366</v>
      </c>
      <c r="E1184">
        <v>4400130</v>
      </c>
      <c r="H1184" t="s">
        <v>1346</v>
      </c>
      <c r="K1184">
        <v>0</v>
      </c>
      <c r="M1184">
        <v>0</v>
      </c>
      <c r="O1184">
        <v>0</v>
      </c>
    </row>
    <row r="1185" spans="3:18" x14ac:dyDescent="0.3">
      <c r="C1185" t="s">
        <v>364</v>
      </c>
      <c r="D1185" t="s">
        <v>366</v>
      </c>
      <c r="E1185">
        <v>4400131</v>
      </c>
      <c r="H1185" t="s">
        <v>1347</v>
      </c>
      <c r="K1185">
        <v>0</v>
      </c>
      <c r="M1185">
        <v>0</v>
      </c>
      <c r="O1185">
        <v>0</v>
      </c>
    </row>
    <row r="1186" spans="3:18" x14ac:dyDescent="0.3">
      <c r="K1186">
        <v>0</v>
      </c>
      <c r="M1186">
        <v>0</v>
      </c>
      <c r="O1186">
        <v>0</v>
      </c>
      <c r="R1186" t="s">
        <v>1319</v>
      </c>
    </row>
    <row r="1187" spans="3:18" x14ac:dyDescent="0.3">
      <c r="E1187" t="s">
        <v>1348</v>
      </c>
      <c r="K1187" s="37">
        <v>-56343401.75</v>
      </c>
      <c r="M1187" s="37">
        <v>-44901337.799999997</v>
      </c>
      <c r="O1187" s="37">
        <v>-11442063.949999999</v>
      </c>
      <c r="Q1187">
        <v>-25.5</v>
      </c>
      <c r="R1187" t="s">
        <v>1349</v>
      </c>
    </row>
    <row r="1188" spans="3:18" x14ac:dyDescent="0.3">
      <c r="C1188" t="s">
        <v>364</v>
      </c>
      <c r="D1188" t="s">
        <v>366</v>
      </c>
      <c r="E1188">
        <v>4400301</v>
      </c>
      <c r="H1188" t="s">
        <v>1350</v>
      </c>
      <c r="K1188" s="37">
        <v>-185203.22</v>
      </c>
      <c r="M1188" s="37">
        <v>-160818.89000000001</v>
      </c>
      <c r="O1188" s="37">
        <v>-24384.33</v>
      </c>
      <c r="Q1188">
        <v>-15.2</v>
      </c>
    </row>
    <row r="1189" spans="3:18" x14ac:dyDescent="0.3">
      <c r="C1189" t="s">
        <v>364</v>
      </c>
      <c r="D1189" t="s">
        <v>366</v>
      </c>
      <c r="E1189">
        <v>4400302</v>
      </c>
      <c r="H1189" t="s">
        <v>1351</v>
      </c>
      <c r="K1189" s="37">
        <v>-18014.689999999999</v>
      </c>
      <c r="M1189" s="37">
        <v>-12417.87</v>
      </c>
      <c r="O1189" s="37">
        <v>-5596.82</v>
      </c>
      <c r="Q1189">
        <v>-45.1</v>
      </c>
    </row>
    <row r="1190" spans="3:18" x14ac:dyDescent="0.3">
      <c r="C1190" t="s">
        <v>364</v>
      </c>
      <c r="D1190" t="s">
        <v>366</v>
      </c>
      <c r="E1190">
        <v>4400303</v>
      </c>
      <c r="H1190" t="s">
        <v>1352</v>
      </c>
      <c r="K1190">
        <v>0</v>
      </c>
      <c r="M1190">
        <v>0</v>
      </c>
      <c r="O1190">
        <v>0</v>
      </c>
    </row>
    <row r="1191" spans="3:18" x14ac:dyDescent="0.3">
      <c r="C1191" t="s">
        <v>364</v>
      </c>
      <c r="D1191" t="s">
        <v>366</v>
      </c>
      <c r="E1191">
        <v>4400304</v>
      </c>
      <c r="H1191" t="s">
        <v>1353</v>
      </c>
      <c r="K1191">
        <v>0</v>
      </c>
      <c r="M1191">
        <v>0</v>
      </c>
      <c r="O1191">
        <v>0</v>
      </c>
    </row>
    <row r="1192" spans="3:18" x14ac:dyDescent="0.3">
      <c r="C1192" t="s">
        <v>364</v>
      </c>
      <c r="D1192" t="s">
        <v>366</v>
      </c>
      <c r="E1192">
        <v>4400305</v>
      </c>
      <c r="H1192" t="s">
        <v>1354</v>
      </c>
      <c r="K1192">
        <v>0</v>
      </c>
      <c r="M1192">
        <v>0</v>
      </c>
      <c r="O1192">
        <v>0</v>
      </c>
    </row>
    <row r="1193" spans="3:18" x14ac:dyDescent="0.3">
      <c r="C1193" t="s">
        <v>364</v>
      </c>
      <c r="D1193" t="s">
        <v>366</v>
      </c>
      <c r="E1193">
        <v>5510610</v>
      </c>
      <c r="H1193" t="s">
        <v>1355</v>
      </c>
      <c r="K1193">
        <v>0</v>
      </c>
      <c r="M1193">
        <v>0</v>
      </c>
      <c r="O1193">
        <v>0</v>
      </c>
    </row>
    <row r="1194" spans="3:18" x14ac:dyDescent="0.3">
      <c r="K1194" s="37">
        <v>-203217.91</v>
      </c>
      <c r="M1194" s="37">
        <v>-173236.76</v>
      </c>
      <c r="O1194" s="37">
        <v>-29981.15</v>
      </c>
      <c r="Q1194">
        <v>-17.3</v>
      </c>
      <c r="R1194" t="s">
        <v>1319</v>
      </c>
    </row>
    <row r="1195" spans="3:18" x14ac:dyDescent="0.3">
      <c r="E1195" t="s">
        <v>1356</v>
      </c>
    </row>
    <row r="1196" spans="3:18" x14ac:dyDescent="0.3">
      <c r="C1196" t="s">
        <v>364</v>
      </c>
      <c r="D1196" t="s">
        <v>366</v>
      </c>
      <c r="E1196">
        <v>400301</v>
      </c>
      <c r="H1196" t="s">
        <v>1357</v>
      </c>
      <c r="K1196">
        <v>0</v>
      </c>
      <c r="M1196">
        <v>0</v>
      </c>
      <c r="O1196">
        <v>0</v>
      </c>
    </row>
    <row r="1197" spans="3:18" x14ac:dyDescent="0.3">
      <c r="C1197" t="s">
        <v>364</v>
      </c>
      <c r="D1197" t="s">
        <v>366</v>
      </c>
      <c r="E1197">
        <v>400306</v>
      </c>
      <c r="H1197" t="s">
        <v>1358</v>
      </c>
      <c r="K1197">
        <v>0</v>
      </c>
      <c r="M1197">
        <v>0</v>
      </c>
      <c r="O1197">
        <v>0</v>
      </c>
    </row>
    <row r="1198" spans="3:18" x14ac:dyDescent="0.3">
      <c r="E1198" t="s">
        <v>1359</v>
      </c>
      <c r="K1198">
        <v>0</v>
      </c>
      <c r="M1198">
        <v>0</v>
      </c>
      <c r="O1198">
        <v>0</v>
      </c>
      <c r="R1198" t="s">
        <v>1360</v>
      </c>
    </row>
    <row r="1199" spans="3:18" x14ac:dyDescent="0.3">
      <c r="C1199" t="s">
        <v>364</v>
      </c>
      <c r="D1199" t="s">
        <v>366</v>
      </c>
      <c r="E1199">
        <v>400302</v>
      </c>
      <c r="H1199" t="s">
        <v>1361</v>
      </c>
      <c r="K1199">
        <v>0</v>
      </c>
      <c r="M1199">
        <v>0</v>
      </c>
      <c r="O1199">
        <v>0</v>
      </c>
    </row>
    <row r="1200" spans="3:18" x14ac:dyDescent="0.3">
      <c r="E1200" t="s">
        <v>1362</v>
      </c>
      <c r="K1200">
        <v>0</v>
      </c>
      <c r="M1200">
        <v>0</v>
      </c>
      <c r="O1200">
        <v>0</v>
      </c>
      <c r="R1200" t="s">
        <v>1360</v>
      </c>
    </row>
    <row r="1201" spans="3:18" x14ac:dyDescent="0.3">
      <c r="C1201" t="s">
        <v>364</v>
      </c>
      <c r="D1201" t="s">
        <v>366</v>
      </c>
      <c r="E1201">
        <v>400303</v>
      </c>
      <c r="H1201" t="s">
        <v>1363</v>
      </c>
      <c r="K1201">
        <v>0</v>
      </c>
      <c r="M1201">
        <v>0</v>
      </c>
      <c r="O1201">
        <v>0</v>
      </c>
    </row>
    <row r="1202" spans="3:18" x14ac:dyDescent="0.3">
      <c r="E1202" t="s">
        <v>1364</v>
      </c>
      <c r="K1202">
        <v>0</v>
      </c>
      <c r="M1202">
        <v>0</v>
      </c>
      <c r="O1202">
        <v>0</v>
      </c>
      <c r="R1202" t="s">
        <v>1360</v>
      </c>
    </row>
    <row r="1203" spans="3:18" x14ac:dyDescent="0.3">
      <c r="C1203" t="s">
        <v>364</v>
      </c>
      <c r="D1203" t="s">
        <v>366</v>
      </c>
      <c r="E1203">
        <v>400304</v>
      </c>
      <c r="H1203" t="s">
        <v>1365</v>
      </c>
      <c r="K1203">
        <v>0</v>
      </c>
      <c r="M1203">
        <v>0</v>
      </c>
      <c r="O1203">
        <v>0</v>
      </c>
    </row>
    <row r="1204" spans="3:18" x14ac:dyDescent="0.3">
      <c r="E1204" t="s">
        <v>1366</v>
      </c>
      <c r="K1204">
        <v>0</v>
      </c>
      <c r="M1204">
        <v>0</v>
      </c>
      <c r="O1204">
        <v>0</v>
      </c>
      <c r="R1204" t="s">
        <v>1360</v>
      </c>
    </row>
    <row r="1205" spans="3:18" x14ac:dyDescent="0.3">
      <c r="C1205" t="s">
        <v>364</v>
      </c>
      <c r="D1205" t="s">
        <v>366</v>
      </c>
      <c r="E1205">
        <v>400305</v>
      </c>
      <c r="H1205" t="s">
        <v>1367</v>
      </c>
      <c r="K1205">
        <v>0</v>
      </c>
      <c r="M1205">
        <v>0</v>
      </c>
      <c r="O1205">
        <v>0</v>
      </c>
    </row>
    <row r="1206" spans="3:18" x14ac:dyDescent="0.3">
      <c r="E1206" t="s">
        <v>1368</v>
      </c>
      <c r="K1206">
        <v>0</v>
      </c>
      <c r="M1206">
        <v>0</v>
      </c>
      <c r="O1206">
        <v>0</v>
      </c>
      <c r="R1206" t="s">
        <v>1360</v>
      </c>
    </row>
    <row r="1207" spans="3:18" x14ac:dyDescent="0.3">
      <c r="C1207" t="s">
        <v>364</v>
      </c>
      <c r="D1207" t="s">
        <v>366</v>
      </c>
      <c r="E1207">
        <v>400400</v>
      </c>
      <c r="H1207" t="s">
        <v>1369</v>
      </c>
      <c r="K1207">
        <v>0</v>
      </c>
      <c r="M1207">
        <v>0</v>
      </c>
      <c r="O1207">
        <v>0</v>
      </c>
    </row>
    <row r="1208" spans="3:18" x14ac:dyDescent="0.3">
      <c r="E1208" t="s">
        <v>1370</v>
      </c>
      <c r="K1208">
        <v>0</v>
      </c>
      <c r="M1208">
        <v>0</v>
      </c>
      <c r="O1208">
        <v>0</v>
      </c>
      <c r="R1208" t="s">
        <v>1360</v>
      </c>
    </row>
    <row r="1209" spans="3:18" x14ac:dyDescent="0.3">
      <c r="C1209" t="s">
        <v>364</v>
      </c>
      <c r="D1209" t="s">
        <v>366</v>
      </c>
      <c r="E1209">
        <v>450000</v>
      </c>
      <c r="H1209" t="s">
        <v>1371</v>
      </c>
      <c r="K1209">
        <v>0</v>
      </c>
      <c r="M1209">
        <v>0</v>
      </c>
      <c r="O1209">
        <v>0</v>
      </c>
    </row>
    <row r="1210" spans="3:18" x14ac:dyDescent="0.3">
      <c r="E1210" t="s">
        <v>1372</v>
      </c>
      <c r="K1210">
        <v>0</v>
      </c>
      <c r="M1210">
        <v>0</v>
      </c>
      <c r="O1210">
        <v>0</v>
      </c>
      <c r="R1210" t="s">
        <v>1360</v>
      </c>
    </row>
    <row r="1211" spans="3:18" x14ac:dyDescent="0.3">
      <c r="E1211" t="s">
        <v>1373</v>
      </c>
      <c r="K1211">
        <v>0</v>
      </c>
      <c r="M1211">
        <v>0</v>
      </c>
      <c r="O1211">
        <v>0</v>
      </c>
      <c r="R1211" t="s">
        <v>1319</v>
      </c>
    </row>
    <row r="1212" spans="3:18" x14ac:dyDescent="0.3">
      <c r="C1212" t="s">
        <v>364</v>
      </c>
      <c r="D1212" t="s">
        <v>366</v>
      </c>
      <c r="E1212">
        <v>400404</v>
      </c>
      <c r="H1212" t="s">
        <v>1374</v>
      </c>
      <c r="K1212">
        <v>0</v>
      </c>
      <c r="M1212">
        <v>0</v>
      </c>
      <c r="O1212">
        <v>0</v>
      </c>
    </row>
    <row r="1213" spans="3:18" x14ac:dyDescent="0.3">
      <c r="E1213" t="s">
        <v>1375</v>
      </c>
      <c r="K1213">
        <v>0</v>
      </c>
      <c r="M1213">
        <v>0</v>
      </c>
      <c r="O1213">
        <v>0</v>
      </c>
      <c r="R1213" t="s">
        <v>1360</v>
      </c>
    </row>
    <row r="1214" spans="3:18" x14ac:dyDescent="0.3">
      <c r="C1214" t="s">
        <v>364</v>
      </c>
      <c r="D1214" t="s">
        <v>366</v>
      </c>
      <c r="E1214">
        <v>400401</v>
      </c>
      <c r="H1214" t="s">
        <v>1376</v>
      </c>
      <c r="K1214">
        <v>0</v>
      </c>
      <c r="M1214">
        <v>0</v>
      </c>
      <c r="O1214">
        <v>0</v>
      </c>
    </row>
    <row r="1215" spans="3:18" x14ac:dyDescent="0.3">
      <c r="E1215" t="s">
        <v>1362</v>
      </c>
      <c r="K1215">
        <v>0</v>
      </c>
      <c r="M1215">
        <v>0</v>
      </c>
      <c r="O1215">
        <v>0</v>
      </c>
      <c r="R1215" t="s">
        <v>1360</v>
      </c>
    </row>
    <row r="1216" spans="3:18" x14ac:dyDescent="0.3">
      <c r="C1216" t="s">
        <v>364</v>
      </c>
      <c r="D1216" t="s">
        <v>366</v>
      </c>
      <c r="E1216">
        <v>400402</v>
      </c>
      <c r="H1216" t="s">
        <v>1377</v>
      </c>
      <c r="K1216">
        <v>0</v>
      </c>
      <c r="M1216">
        <v>0</v>
      </c>
      <c r="O1216">
        <v>0</v>
      </c>
    </row>
    <row r="1217" spans="3:18" x14ac:dyDescent="0.3">
      <c r="E1217" t="s">
        <v>1378</v>
      </c>
      <c r="K1217">
        <v>0</v>
      </c>
      <c r="M1217">
        <v>0</v>
      </c>
      <c r="O1217">
        <v>0</v>
      </c>
      <c r="R1217" t="s">
        <v>1360</v>
      </c>
    </row>
    <row r="1218" spans="3:18" x14ac:dyDescent="0.3">
      <c r="C1218" t="s">
        <v>364</v>
      </c>
      <c r="D1218" t="s">
        <v>366</v>
      </c>
      <c r="E1218">
        <v>400403</v>
      </c>
      <c r="H1218" t="s">
        <v>1379</v>
      </c>
      <c r="K1218">
        <v>0</v>
      </c>
      <c r="M1218">
        <v>0</v>
      </c>
      <c r="O1218">
        <v>0</v>
      </c>
    </row>
    <row r="1219" spans="3:18" x14ac:dyDescent="0.3">
      <c r="E1219" t="s">
        <v>1380</v>
      </c>
      <c r="K1219">
        <v>0</v>
      </c>
      <c r="M1219">
        <v>0</v>
      </c>
      <c r="O1219">
        <v>0</v>
      </c>
      <c r="R1219" t="s">
        <v>1360</v>
      </c>
    </row>
    <row r="1220" spans="3:18" x14ac:dyDescent="0.3">
      <c r="C1220" t="s">
        <v>364</v>
      </c>
      <c r="D1220" t="s">
        <v>366</v>
      </c>
      <c r="E1220">
        <v>400501</v>
      </c>
      <c r="H1220" t="s">
        <v>1381</v>
      </c>
      <c r="K1220">
        <v>0</v>
      </c>
      <c r="M1220">
        <v>0</v>
      </c>
      <c r="O1220">
        <v>0</v>
      </c>
    </row>
    <row r="1221" spans="3:18" x14ac:dyDescent="0.3">
      <c r="E1221" t="s">
        <v>1382</v>
      </c>
      <c r="K1221">
        <v>0</v>
      </c>
      <c r="M1221">
        <v>0</v>
      </c>
      <c r="O1221">
        <v>0</v>
      </c>
      <c r="R1221" t="s">
        <v>1360</v>
      </c>
    </row>
    <row r="1222" spans="3:18" x14ac:dyDescent="0.3">
      <c r="C1222" t="s">
        <v>364</v>
      </c>
      <c r="D1222" t="s">
        <v>366</v>
      </c>
      <c r="E1222">
        <v>400500</v>
      </c>
      <c r="H1222" t="s">
        <v>1383</v>
      </c>
      <c r="K1222">
        <v>0</v>
      </c>
      <c r="M1222">
        <v>0</v>
      </c>
      <c r="O1222">
        <v>0</v>
      </c>
    </row>
    <row r="1223" spans="3:18" x14ac:dyDescent="0.3">
      <c r="E1223" t="s">
        <v>1384</v>
      </c>
      <c r="K1223">
        <v>0</v>
      </c>
      <c r="M1223">
        <v>0</v>
      </c>
      <c r="O1223">
        <v>0</v>
      </c>
      <c r="R1223" t="s">
        <v>1360</v>
      </c>
    </row>
    <row r="1224" spans="3:18" x14ac:dyDescent="0.3">
      <c r="E1224" t="s">
        <v>1385</v>
      </c>
      <c r="K1224">
        <v>0</v>
      </c>
      <c r="M1224">
        <v>0</v>
      </c>
      <c r="O1224">
        <v>0</v>
      </c>
      <c r="R1224" t="s">
        <v>1319</v>
      </c>
    </row>
    <row r="1225" spans="3:18" x14ac:dyDescent="0.3">
      <c r="C1225" t="s">
        <v>364</v>
      </c>
      <c r="D1225" t="s">
        <v>366</v>
      </c>
      <c r="E1225">
        <v>400502</v>
      </c>
      <c r="H1225" t="s">
        <v>1386</v>
      </c>
      <c r="K1225">
        <v>0</v>
      </c>
      <c r="M1225">
        <v>0</v>
      </c>
      <c r="O1225">
        <v>0</v>
      </c>
    </row>
    <row r="1226" spans="3:18" x14ac:dyDescent="0.3">
      <c r="C1226" t="s">
        <v>364</v>
      </c>
      <c r="D1226" t="s">
        <v>366</v>
      </c>
      <c r="E1226">
        <v>400503</v>
      </c>
      <c r="H1226" t="s">
        <v>1387</v>
      </c>
      <c r="K1226">
        <v>0</v>
      </c>
      <c r="M1226">
        <v>0</v>
      </c>
      <c r="O1226">
        <v>0</v>
      </c>
    </row>
    <row r="1227" spans="3:18" x14ac:dyDescent="0.3">
      <c r="E1227" t="s">
        <v>1388</v>
      </c>
      <c r="K1227">
        <v>0</v>
      </c>
      <c r="M1227">
        <v>0</v>
      </c>
      <c r="O1227">
        <v>0</v>
      </c>
      <c r="R1227" t="s">
        <v>1319</v>
      </c>
    </row>
    <row r="1228" spans="3:18" x14ac:dyDescent="0.3">
      <c r="E1228" t="s">
        <v>1389</v>
      </c>
      <c r="K1228" s="37">
        <v>-203217.91</v>
      </c>
      <c r="M1228" s="37">
        <v>-173236.76</v>
      </c>
      <c r="O1228" s="37">
        <v>-29981.15</v>
      </c>
      <c r="Q1228">
        <v>-17.3</v>
      </c>
      <c r="R1228" t="s">
        <v>1349</v>
      </c>
    </row>
    <row r="1229" spans="3:18" x14ac:dyDescent="0.3">
      <c r="E1229" t="s">
        <v>1390</v>
      </c>
    </row>
    <row r="1230" spans="3:18" x14ac:dyDescent="0.3">
      <c r="C1230" t="s">
        <v>364</v>
      </c>
      <c r="D1230" t="s">
        <v>366</v>
      </c>
      <c r="E1230">
        <v>4410109</v>
      </c>
      <c r="H1230" t="s">
        <v>1391</v>
      </c>
      <c r="K1230">
        <v>0</v>
      </c>
      <c r="M1230">
        <v>0</v>
      </c>
      <c r="O1230">
        <v>0</v>
      </c>
    </row>
    <row r="1231" spans="3:18" x14ac:dyDescent="0.3">
      <c r="K1231">
        <v>0</v>
      </c>
      <c r="M1231">
        <v>0</v>
      </c>
      <c r="O1231">
        <v>0</v>
      </c>
      <c r="R1231" t="s">
        <v>1319</v>
      </c>
    </row>
    <row r="1232" spans="3:18" x14ac:dyDescent="0.3">
      <c r="C1232" t="s">
        <v>364</v>
      </c>
      <c r="D1232" t="s">
        <v>366</v>
      </c>
      <c r="E1232">
        <v>4410703</v>
      </c>
      <c r="H1232" t="s">
        <v>1392</v>
      </c>
      <c r="K1232">
        <v>0</v>
      </c>
      <c r="M1232">
        <v>0</v>
      </c>
      <c r="O1232">
        <v>0</v>
      </c>
    </row>
    <row r="1233" spans="3:18" x14ac:dyDescent="0.3">
      <c r="K1233">
        <v>0</v>
      </c>
      <c r="M1233">
        <v>0</v>
      </c>
      <c r="O1233">
        <v>0</v>
      </c>
      <c r="R1233" t="s">
        <v>1319</v>
      </c>
    </row>
    <row r="1234" spans="3:18" x14ac:dyDescent="0.3">
      <c r="C1234" t="s">
        <v>364</v>
      </c>
      <c r="D1234" t="s">
        <v>366</v>
      </c>
      <c r="E1234">
        <v>410655</v>
      </c>
      <c r="H1234" t="s">
        <v>1393</v>
      </c>
      <c r="K1234">
        <v>0</v>
      </c>
      <c r="M1234">
        <v>0</v>
      </c>
      <c r="O1234">
        <v>0</v>
      </c>
    </row>
    <row r="1235" spans="3:18" x14ac:dyDescent="0.3">
      <c r="K1235">
        <v>0</v>
      </c>
      <c r="M1235">
        <v>0</v>
      </c>
      <c r="O1235">
        <v>0</v>
      </c>
      <c r="R1235" t="s">
        <v>1319</v>
      </c>
    </row>
    <row r="1236" spans="3:18" x14ac:dyDescent="0.3">
      <c r="C1236" t="s">
        <v>364</v>
      </c>
      <c r="D1236" t="s">
        <v>366</v>
      </c>
      <c r="E1236">
        <v>410105</v>
      </c>
      <c r="H1236" t="s">
        <v>1394</v>
      </c>
      <c r="K1236">
        <v>0</v>
      </c>
      <c r="M1236">
        <v>0</v>
      </c>
      <c r="O1236">
        <v>0</v>
      </c>
    </row>
    <row r="1237" spans="3:18" x14ac:dyDescent="0.3">
      <c r="C1237" t="s">
        <v>364</v>
      </c>
      <c r="D1237" t="s">
        <v>366</v>
      </c>
      <c r="E1237">
        <v>4410105</v>
      </c>
      <c r="H1237" t="s">
        <v>1395</v>
      </c>
      <c r="K1237">
        <v>0</v>
      </c>
      <c r="M1237">
        <v>0</v>
      </c>
      <c r="O1237">
        <v>0</v>
      </c>
    </row>
    <row r="1238" spans="3:18" x14ac:dyDescent="0.3">
      <c r="K1238">
        <v>0</v>
      </c>
      <c r="M1238">
        <v>0</v>
      </c>
      <c r="O1238">
        <v>0</v>
      </c>
      <c r="R1238" t="s">
        <v>1319</v>
      </c>
    </row>
    <row r="1239" spans="3:18" x14ac:dyDescent="0.3">
      <c r="C1239" t="s">
        <v>364</v>
      </c>
      <c r="D1239" t="s">
        <v>366</v>
      </c>
      <c r="E1239">
        <v>410104</v>
      </c>
      <c r="H1239" t="s">
        <v>1396</v>
      </c>
      <c r="K1239">
        <v>0</v>
      </c>
      <c r="M1239">
        <v>0</v>
      </c>
      <c r="O1239">
        <v>0</v>
      </c>
    </row>
    <row r="1240" spans="3:18" x14ac:dyDescent="0.3">
      <c r="C1240" t="s">
        <v>364</v>
      </c>
      <c r="D1240" t="s">
        <v>366</v>
      </c>
      <c r="E1240">
        <v>4410104</v>
      </c>
      <c r="H1240" t="s">
        <v>1397</v>
      </c>
      <c r="K1240" s="37">
        <v>-3447188.79</v>
      </c>
      <c r="M1240" s="37">
        <v>-3441290.96</v>
      </c>
      <c r="O1240" s="37">
        <v>-5897.83</v>
      </c>
      <c r="Q1240">
        <v>-0.2</v>
      </c>
    </row>
    <row r="1241" spans="3:18" x14ac:dyDescent="0.3">
      <c r="K1241" s="37">
        <v>-3447188.79</v>
      </c>
      <c r="M1241" s="37">
        <v>-3441290.96</v>
      </c>
      <c r="O1241" s="37">
        <v>-5897.83</v>
      </c>
      <c r="Q1241">
        <v>-0.2</v>
      </c>
      <c r="R1241" t="s">
        <v>1319</v>
      </c>
    </row>
    <row r="1242" spans="3:18" x14ac:dyDescent="0.3">
      <c r="C1242" t="s">
        <v>364</v>
      </c>
      <c r="D1242" t="s">
        <v>366</v>
      </c>
      <c r="E1242">
        <v>410680</v>
      </c>
      <c r="H1242" t="s">
        <v>1398</v>
      </c>
      <c r="K1242">
        <v>0</v>
      </c>
      <c r="M1242">
        <v>0</v>
      </c>
      <c r="O1242">
        <v>0</v>
      </c>
    </row>
    <row r="1243" spans="3:18" x14ac:dyDescent="0.3">
      <c r="K1243">
        <v>0</v>
      </c>
      <c r="M1243">
        <v>0</v>
      </c>
      <c r="O1243">
        <v>0</v>
      </c>
      <c r="R1243" t="s">
        <v>1319</v>
      </c>
    </row>
    <row r="1244" spans="3:18" x14ac:dyDescent="0.3">
      <c r="C1244" t="s">
        <v>364</v>
      </c>
      <c r="D1244" t="s">
        <v>366</v>
      </c>
      <c r="E1244">
        <v>410101</v>
      </c>
      <c r="H1244" t="s">
        <v>1399</v>
      </c>
      <c r="K1244">
        <v>0</v>
      </c>
      <c r="M1244">
        <v>0</v>
      </c>
      <c r="O1244">
        <v>0</v>
      </c>
    </row>
    <row r="1245" spans="3:18" x14ac:dyDescent="0.3">
      <c r="C1245" t="s">
        <v>364</v>
      </c>
      <c r="D1245" t="s">
        <v>366</v>
      </c>
      <c r="E1245">
        <v>410103</v>
      </c>
      <c r="H1245" t="s">
        <v>1400</v>
      </c>
      <c r="K1245">
        <v>0</v>
      </c>
      <c r="M1245">
        <v>0</v>
      </c>
      <c r="O1245">
        <v>0</v>
      </c>
    </row>
    <row r="1246" spans="3:18" x14ac:dyDescent="0.3">
      <c r="C1246" t="s">
        <v>364</v>
      </c>
      <c r="D1246" t="s">
        <v>366</v>
      </c>
      <c r="E1246">
        <v>410701</v>
      </c>
      <c r="H1246" t="s">
        <v>1401</v>
      </c>
      <c r="K1246">
        <v>0</v>
      </c>
      <c r="M1246">
        <v>0</v>
      </c>
      <c r="O1246">
        <v>0</v>
      </c>
    </row>
    <row r="1247" spans="3:18" x14ac:dyDescent="0.3">
      <c r="C1247" t="s">
        <v>364</v>
      </c>
      <c r="D1247" t="s">
        <v>366</v>
      </c>
      <c r="E1247">
        <v>4410101</v>
      </c>
      <c r="H1247" t="s">
        <v>1402</v>
      </c>
      <c r="K1247" s="37">
        <v>-1306725.1599999999</v>
      </c>
      <c r="M1247" s="37">
        <v>-1177168.01</v>
      </c>
      <c r="O1247" s="37">
        <v>-129557.15</v>
      </c>
      <c r="Q1247">
        <v>-11</v>
      </c>
    </row>
    <row r="1248" spans="3:18" x14ac:dyDescent="0.3">
      <c r="C1248" t="s">
        <v>364</v>
      </c>
      <c r="D1248" t="s">
        <v>366</v>
      </c>
      <c r="E1248">
        <v>4410106</v>
      </c>
      <c r="H1248" t="s">
        <v>1403</v>
      </c>
      <c r="K1248" s="37">
        <v>-479056.06</v>
      </c>
      <c r="M1248" s="37">
        <v>-246465.53</v>
      </c>
      <c r="O1248" s="37">
        <v>-232590.53</v>
      </c>
      <c r="Q1248">
        <v>-94.4</v>
      </c>
    </row>
    <row r="1249" spans="3:18" x14ac:dyDescent="0.3">
      <c r="C1249" t="s">
        <v>364</v>
      </c>
      <c r="D1249" t="s">
        <v>366</v>
      </c>
      <c r="E1249">
        <v>4410107</v>
      </c>
      <c r="H1249" t="s">
        <v>1404</v>
      </c>
      <c r="K1249" s="37">
        <v>-60474.22</v>
      </c>
      <c r="M1249" s="37">
        <v>-48721.3</v>
      </c>
      <c r="O1249" s="37">
        <v>-11752.92</v>
      </c>
      <c r="Q1249">
        <v>-24.1</v>
      </c>
    </row>
    <row r="1250" spans="3:18" x14ac:dyDescent="0.3">
      <c r="C1250" t="s">
        <v>364</v>
      </c>
      <c r="D1250" t="s">
        <v>366</v>
      </c>
      <c r="E1250">
        <v>4410108</v>
      </c>
      <c r="H1250" t="s">
        <v>1405</v>
      </c>
      <c r="K1250">
        <v>0</v>
      </c>
      <c r="M1250">
        <v>0</v>
      </c>
      <c r="O1250">
        <v>0</v>
      </c>
    </row>
    <row r="1251" spans="3:18" x14ac:dyDescent="0.3">
      <c r="C1251" t="s">
        <v>364</v>
      </c>
      <c r="D1251" t="s">
        <v>366</v>
      </c>
      <c r="E1251">
        <v>4410111</v>
      </c>
      <c r="H1251" t="s">
        <v>1406</v>
      </c>
      <c r="K1251">
        <v>0</v>
      </c>
      <c r="M1251">
        <v>0</v>
      </c>
      <c r="O1251">
        <v>0</v>
      </c>
    </row>
    <row r="1252" spans="3:18" x14ac:dyDescent="0.3">
      <c r="C1252" t="s">
        <v>364</v>
      </c>
      <c r="D1252" t="s">
        <v>366</v>
      </c>
      <c r="E1252">
        <v>4410112</v>
      </c>
      <c r="H1252" t="s">
        <v>1407</v>
      </c>
      <c r="K1252">
        <v>0</v>
      </c>
      <c r="M1252">
        <v>0</v>
      </c>
      <c r="O1252">
        <v>0</v>
      </c>
    </row>
    <row r="1253" spans="3:18" x14ac:dyDescent="0.3">
      <c r="E1253" t="s">
        <v>1408</v>
      </c>
      <c r="K1253" s="37">
        <v>-1846255.44</v>
      </c>
      <c r="M1253" s="37">
        <v>-1472354.84</v>
      </c>
      <c r="O1253" s="37">
        <v>-373900.6</v>
      </c>
      <c r="Q1253">
        <v>-25.4</v>
      </c>
      <c r="R1253" t="s">
        <v>1319</v>
      </c>
    </row>
    <row r="1254" spans="3:18" x14ac:dyDescent="0.3">
      <c r="C1254" t="s">
        <v>364</v>
      </c>
      <c r="D1254" t="s">
        <v>366</v>
      </c>
      <c r="E1254">
        <v>410100</v>
      </c>
      <c r="H1254" t="s">
        <v>1409</v>
      </c>
      <c r="K1254">
        <v>0</v>
      </c>
      <c r="M1254">
        <v>0</v>
      </c>
      <c r="O1254">
        <v>0</v>
      </c>
    </row>
    <row r="1255" spans="3:18" x14ac:dyDescent="0.3">
      <c r="C1255" t="s">
        <v>364</v>
      </c>
      <c r="D1255" t="s">
        <v>366</v>
      </c>
      <c r="E1255">
        <v>410102</v>
      </c>
      <c r="H1255" t="s">
        <v>1410</v>
      </c>
      <c r="K1255">
        <v>0</v>
      </c>
      <c r="M1255">
        <v>0</v>
      </c>
      <c r="O1255">
        <v>0</v>
      </c>
    </row>
    <row r="1256" spans="3:18" x14ac:dyDescent="0.3">
      <c r="C1256" t="s">
        <v>364</v>
      </c>
      <c r="D1256" t="s">
        <v>366</v>
      </c>
      <c r="E1256">
        <v>410650</v>
      </c>
      <c r="H1256" t="s">
        <v>1411</v>
      </c>
      <c r="K1256">
        <v>0</v>
      </c>
      <c r="M1256">
        <v>0</v>
      </c>
      <c r="O1256">
        <v>0</v>
      </c>
    </row>
    <row r="1257" spans="3:18" x14ac:dyDescent="0.3">
      <c r="C1257" t="s">
        <v>364</v>
      </c>
      <c r="D1257" t="s">
        <v>366</v>
      </c>
      <c r="E1257">
        <v>410702</v>
      </c>
      <c r="H1257" t="s">
        <v>1412</v>
      </c>
      <c r="K1257">
        <v>0</v>
      </c>
      <c r="M1257">
        <v>0</v>
      </c>
      <c r="O1257">
        <v>0</v>
      </c>
    </row>
    <row r="1258" spans="3:18" x14ac:dyDescent="0.3">
      <c r="C1258" t="s">
        <v>364</v>
      </c>
      <c r="D1258" t="s">
        <v>366</v>
      </c>
      <c r="E1258">
        <v>4410702</v>
      </c>
      <c r="H1258" t="s">
        <v>1413</v>
      </c>
      <c r="K1258" s="37">
        <v>-2041883.45</v>
      </c>
      <c r="M1258" s="37">
        <v>-1892721.12</v>
      </c>
      <c r="O1258" s="37">
        <v>-149162.32999999999</v>
      </c>
      <c r="Q1258">
        <v>-7.9</v>
      </c>
    </row>
    <row r="1259" spans="3:18" x14ac:dyDescent="0.3">
      <c r="E1259" t="s">
        <v>1414</v>
      </c>
      <c r="K1259" s="37">
        <v>-2041883.45</v>
      </c>
      <c r="M1259" s="37">
        <v>-1892721.12</v>
      </c>
      <c r="O1259" s="37">
        <v>-149162.32999999999</v>
      </c>
      <c r="Q1259">
        <v>-7.9</v>
      </c>
      <c r="R1259" t="s">
        <v>1319</v>
      </c>
    </row>
    <row r="1260" spans="3:18" x14ac:dyDescent="0.3">
      <c r="C1260" t="s">
        <v>364</v>
      </c>
      <c r="D1260" t="s">
        <v>366</v>
      </c>
      <c r="E1260">
        <v>4410660</v>
      </c>
      <c r="H1260" t="s">
        <v>1415</v>
      </c>
      <c r="K1260">
        <v>0</v>
      </c>
      <c r="M1260">
        <v>0</v>
      </c>
      <c r="O1260">
        <v>0</v>
      </c>
    </row>
    <row r="1261" spans="3:18" x14ac:dyDescent="0.3">
      <c r="K1261">
        <v>0</v>
      </c>
      <c r="M1261">
        <v>0</v>
      </c>
      <c r="O1261">
        <v>0</v>
      </c>
      <c r="R1261" t="s">
        <v>1319</v>
      </c>
    </row>
    <row r="1262" spans="3:18" x14ac:dyDescent="0.3">
      <c r="C1262" t="s">
        <v>364</v>
      </c>
      <c r="D1262" t="s">
        <v>366</v>
      </c>
      <c r="E1262">
        <v>410200</v>
      </c>
      <c r="H1262" t="s">
        <v>1416</v>
      </c>
      <c r="K1262">
        <v>0</v>
      </c>
      <c r="M1262">
        <v>0</v>
      </c>
      <c r="O1262">
        <v>0</v>
      </c>
    </row>
    <row r="1263" spans="3:18" x14ac:dyDescent="0.3">
      <c r="C1263" t="s">
        <v>364</v>
      </c>
      <c r="D1263" t="s">
        <v>366</v>
      </c>
      <c r="E1263">
        <v>410201</v>
      </c>
      <c r="H1263" t="s">
        <v>1417</v>
      </c>
      <c r="K1263">
        <v>0</v>
      </c>
      <c r="M1263">
        <v>0</v>
      </c>
      <c r="O1263">
        <v>0</v>
      </c>
    </row>
    <row r="1264" spans="3:18" x14ac:dyDescent="0.3">
      <c r="C1264" t="s">
        <v>364</v>
      </c>
      <c r="D1264" t="s">
        <v>366</v>
      </c>
      <c r="E1264">
        <v>4410200</v>
      </c>
      <c r="H1264" t="s">
        <v>1418</v>
      </c>
      <c r="K1264" s="37">
        <v>-23100</v>
      </c>
      <c r="M1264" s="37">
        <v>-20750</v>
      </c>
      <c r="O1264" s="37">
        <v>-2350</v>
      </c>
      <c r="Q1264">
        <v>-11.3</v>
      </c>
    </row>
    <row r="1265" spans="3:18" x14ac:dyDescent="0.3">
      <c r="C1265" t="s">
        <v>364</v>
      </c>
      <c r="D1265" t="s">
        <v>366</v>
      </c>
      <c r="E1265">
        <v>4410201</v>
      </c>
      <c r="H1265" t="s">
        <v>1419</v>
      </c>
      <c r="K1265">
        <v>-700</v>
      </c>
      <c r="M1265">
        <v>-700</v>
      </c>
      <c r="O1265">
        <v>0</v>
      </c>
    </row>
    <row r="1266" spans="3:18" x14ac:dyDescent="0.3">
      <c r="C1266" t="s">
        <v>364</v>
      </c>
      <c r="D1266" t="s">
        <v>366</v>
      </c>
      <c r="E1266">
        <v>4410202</v>
      </c>
      <c r="H1266" t="s">
        <v>1420</v>
      </c>
      <c r="K1266">
        <v>0</v>
      </c>
      <c r="M1266">
        <v>0</v>
      </c>
      <c r="O1266">
        <v>0</v>
      </c>
    </row>
    <row r="1267" spans="3:18" x14ac:dyDescent="0.3">
      <c r="C1267" t="s">
        <v>364</v>
      </c>
      <c r="D1267" t="s">
        <v>366</v>
      </c>
      <c r="E1267">
        <v>4410203</v>
      </c>
      <c r="H1267" t="s">
        <v>1421</v>
      </c>
      <c r="K1267">
        <v>0</v>
      </c>
      <c r="M1267">
        <v>0</v>
      </c>
      <c r="O1267">
        <v>0</v>
      </c>
    </row>
    <row r="1268" spans="3:18" x14ac:dyDescent="0.3">
      <c r="E1268" t="s">
        <v>1422</v>
      </c>
      <c r="K1268" s="37">
        <v>-23800</v>
      </c>
      <c r="M1268" s="37">
        <v>-21450</v>
      </c>
      <c r="O1268" s="37">
        <v>-2350</v>
      </c>
      <c r="Q1268">
        <v>-11</v>
      </c>
      <c r="R1268" t="s">
        <v>1319</v>
      </c>
    </row>
    <row r="1269" spans="3:18" x14ac:dyDescent="0.3">
      <c r="C1269" t="s">
        <v>364</v>
      </c>
      <c r="D1269" t="s">
        <v>366</v>
      </c>
      <c r="E1269">
        <v>410300</v>
      </c>
      <c r="H1269" t="s">
        <v>1423</v>
      </c>
      <c r="K1269">
        <v>0</v>
      </c>
      <c r="M1269">
        <v>0</v>
      </c>
      <c r="O1269">
        <v>0</v>
      </c>
    </row>
    <row r="1270" spans="3:18" x14ac:dyDescent="0.3">
      <c r="C1270" t="s">
        <v>364</v>
      </c>
      <c r="D1270" t="s">
        <v>366</v>
      </c>
      <c r="E1270">
        <v>4410300</v>
      </c>
      <c r="H1270" t="s">
        <v>1424</v>
      </c>
      <c r="K1270" s="37">
        <v>-14900</v>
      </c>
      <c r="M1270" s="37">
        <v>-10750</v>
      </c>
      <c r="O1270" s="37">
        <v>-4150</v>
      </c>
      <c r="Q1270">
        <v>-38.6</v>
      </c>
    </row>
    <row r="1271" spans="3:18" x14ac:dyDescent="0.3">
      <c r="E1271" t="s">
        <v>1425</v>
      </c>
      <c r="K1271" s="37">
        <v>-14900</v>
      </c>
      <c r="M1271" s="37">
        <v>-10750</v>
      </c>
      <c r="O1271" s="37">
        <v>-4150</v>
      </c>
      <c r="Q1271">
        <v>-38.6</v>
      </c>
      <c r="R1271" t="s">
        <v>1319</v>
      </c>
    </row>
    <row r="1272" spans="3:18" x14ac:dyDescent="0.3">
      <c r="C1272" t="s">
        <v>364</v>
      </c>
      <c r="D1272" t="s">
        <v>366</v>
      </c>
      <c r="E1272">
        <v>410600</v>
      </c>
      <c r="H1272" t="s">
        <v>1426</v>
      </c>
      <c r="K1272">
        <v>0</v>
      </c>
      <c r="M1272">
        <v>0</v>
      </c>
      <c r="O1272">
        <v>0</v>
      </c>
    </row>
    <row r="1273" spans="3:18" x14ac:dyDescent="0.3">
      <c r="C1273" t="s">
        <v>364</v>
      </c>
      <c r="D1273" t="s">
        <v>366</v>
      </c>
      <c r="E1273">
        <v>4410600</v>
      </c>
      <c r="H1273" t="s">
        <v>1427</v>
      </c>
      <c r="K1273">
        <v>0</v>
      </c>
      <c r="M1273">
        <v>0</v>
      </c>
      <c r="O1273">
        <v>0</v>
      </c>
    </row>
    <row r="1274" spans="3:18" x14ac:dyDescent="0.3">
      <c r="E1274" t="s">
        <v>1428</v>
      </c>
      <c r="K1274">
        <v>0</v>
      </c>
      <c r="M1274">
        <v>0</v>
      </c>
      <c r="O1274">
        <v>0</v>
      </c>
      <c r="R1274" t="s">
        <v>1319</v>
      </c>
    </row>
    <row r="1275" spans="3:18" x14ac:dyDescent="0.3">
      <c r="C1275" t="s">
        <v>364</v>
      </c>
      <c r="D1275" t="s">
        <v>366</v>
      </c>
      <c r="E1275">
        <v>410500</v>
      </c>
      <c r="H1275" t="s">
        <v>1429</v>
      </c>
      <c r="K1275">
        <v>0</v>
      </c>
      <c r="M1275">
        <v>0</v>
      </c>
      <c r="O1275">
        <v>0</v>
      </c>
    </row>
    <row r="1276" spans="3:18" x14ac:dyDescent="0.3">
      <c r="E1276" t="s">
        <v>1430</v>
      </c>
      <c r="K1276">
        <v>0</v>
      </c>
      <c r="M1276">
        <v>0</v>
      </c>
      <c r="O1276">
        <v>0</v>
      </c>
      <c r="R1276" t="s">
        <v>1319</v>
      </c>
    </row>
    <row r="1277" spans="3:18" x14ac:dyDescent="0.3">
      <c r="E1277" t="s">
        <v>1431</v>
      </c>
    </row>
    <row r="1278" spans="3:18" x14ac:dyDescent="0.3">
      <c r="C1278" t="s">
        <v>364</v>
      </c>
      <c r="D1278" t="s">
        <v>366</v>
      </c>
      <c r="E1278">
        <v>450001</v>
      </c>
      <c r="H1278" t="s">
        <v>1432</v>
      </c>
      <c r="K1278">
        <v>0</v>
      </c>
      <c r="M1278">
        <v>0</v>
      </c>
      <c r="O1278">
        <v>0</v>
      </c>
    </row>
    <row r="1279" spans="3:18" x14ac:dyDescent="0.3">
      <c r="E1279" t="s">
        <v>1431</v>
      </c>
      <c r="K1279">
        <v>0</v>
      </c>
      <c r="M1279">
        <v>0</v>
      </c>
      <c r="O1279">
        <v>0</v>
      </c>
      <c r="R1279" t="s">
        <v>1319</v>
      </c>
    </row>
    <row r="1280" spans="3:18" x14ac:dyDescent="0.3">
      <c r="C1280" t="s">
        <v>364</v>
      </c>
      <c r="D1280" t="s">
        <v>366</v>
      </c>
      <c r="E1280">
        <v>410400</v>
      </c>
      <c r="H1280" t="s">
        <v>1433</v>
      </c>
      <c r="K1280">
        <v>0</v>
      </c>
      <c r="M1280">
        <v>0</v>
      </c>
      <c r="O1280">
        <v>0</v>
      </c>
    </row>
    <row r="1281" spans="3:18" x14ac:dyDescent="0.3">
      <c r="C1281" t="s">
        <v>364</v>
      </c>
      <c r="D1281" t="s">
        <v>366</v>
      </c>
      <c r="E1281">
        <v>410450</v>
      </c>
      <c r="H1281" t="s">
        <v>1434</v>
      </c>
      <c r="K1281">
        <v>0</v>
      </c>
      <c r="M1281">
        <v>0</v>
      </c>
      <c r="O1281">
        <v>0</v>
      </c>
    </row>
    <row r="1282" spans="3:18" x14ac:dyDescent="0.3">
      <c r="E1282" t="s">
        <v>1435</v>
      </c>
      <c r="K1282">
        <v>0</v>
      </c>
      <c r="M1282">
        <v>0</v>
      </c>
      <c r="O1282">
        <v>0</v>
      </c>
      <c r="R1282" t="s">
        <v>1319</v>
      </c>
    </row>
    <row r="1283" spans="3:18" x14ac:dyDescent="0.3">
      <c r="E1283" t="s">
        <v>1436</v>
      </c>
      <c r="K1283" s="37">
        <v>-7374027.6799999997</v>
      </c>
      <c r="M1283" s="37">
        <v>-6838566.9199999999</v>
      </c>
      <c r="O1283" s="37">
        <v>-535460.76</v>
      </c>
      <c r="Q1283">
        <v>-7.8</v>
      </c>
      <c r="R1283" t="s">
        <v>1349</v>
      </c>
    </row>
    <row r="1284" spans="3:18" x14ac:dyDescent="0.3">
      <c r="E1284" t="s">
        <v>1437</v>
      </c>
    </row>
    <row r="1285" spans="3:18" x14ac:dyDescent="0.3">
      <c r="C1285" t="s">
        <v>364</v>
      </c>
      <c r="D1285" t="s">
        <v>366</v>
      </c>
      <c r="E1285">
        <v>4400107</v>
      </c>
      <c r="H1285" t="s">
        <v>1438</v>
      </c>
      <c r="K1285">
        <v>0</v>
      </c>
      <c r="M1285">
        <v>0</v>
      </c>
      <c r="O1285">
        <v>0</v>
      </c>
    </row>
    <row r="1286" spans="3:18" x14ac:dyDescent="0.3">
      <c r="K1286">
        <v>0</v>
      </c>
      <c r="M1286">
        <v>0</v>
      </c>
      <c r="O1286">
        <v>0</v>
      </c>
      <c r="R1286" t="s">
        <v>1319</v>
      </c>
    </row>
    <row r="1287" spans="3:18" x14ac:dyDescent="0.3">
      <c r="C1287" t="s">
        <v>364</v>
      </c>
      <c r="D1287" t="s">
        <v>366</v>
      </c>
      <c r="E1287">
        <v>420700</v>
      </c>
      <c r="H1287" t="s">
        <v>1439</v>
      </c>
      <c r="K1287">
        <v>0</v>
      </c>
      <c r="M1287">
        <v>0</v>
      </c>
      <c r="O1287">
        <v>0</v>
      </c>
    </row>
    <row r="1288" spans="3:18" x14ac:dyDescent="0.3">
      <c r="C1288" t="s">
        <v>364</v>
      </c>
      <c r="D1288" t="s">
        <v>366</v>
      </c>
      <c r="E1288">
        <v>430100</v>
      </c>
      <c r="H1288" t="s">
        <v>1440</v>
      </c>
      <c r="K1288">
        <v>0</v>
      </c>
      <c r="M1288">
        <v>0</v>
      </c>
      <c r="O1288">
        <v>0</v>
      </c>
    </row>
    <row r="1289" spans="3:18" x14ac:dyDescent="0.3">
      <c r="C1289" t="s">
        <v>364</v>
      </c>
      <c r="D1289" t="s">
        <v>366</v>
      </c>
      <c r="E1289">
        <v>430101</v>
      </c>
      <c r="H1289" t="s">
        <v>1441</v>
      </c>
      <c r="K1289">
        <v>0</v>
      </c>
      <c r="M1289">
        <v>0</v>
      </c>
      <c r="O1289">
        <v>0</v>
      </c>
    </row>
    <row r="1290" spans="3:18" x14ac:dyDescent="0.3">
      <c r="C1290" t="s">
        <v>364</v>
      </c>
      <c r="D1290" t="s">
        <v>366</v>
      </c>
      <c r="E1290">
        <v>4420700</v>
      </c>
      <c r="H1290" t="s">
        <v>1442</v>
      </c>
      <c r="K1290" s="37">
        <v>-5763837.6900000004</v>
      </c>
      <c r="M1290" s="37">
        <v>-4970389.38</v>
      </c>
      <c r="O1290" s="37">
        <v>-793448.31</v>
      </c>
      <c r="Q1290">
        <v>-16</v>
      </c>
    </row>
    <row r="1291" spans="3:18" x14ac:dyDescent="0.3">
      <c r="C1291" t="s">
        <v>364</v>
      </c>
      <c r="D1291" t="s">
        <v>366</v>
      </c>
      <c r="E1291">
        <v>4420701</v>
      </c>
      <c r="H1291" t="s">
        <v>1443</v>
      </c>
      <c r="K1291">
        <v>0</v>
      </c>
      <c r="M1291">
        <v>0</v>
      </c>
      <c r="O1291">
        <v>0</v>
      </c>
    </row>
    <row r="1292" spans="3:18" x14ac:dyDescent="0.3">
      <c r="C1292" t="s">
        <v>364</v>
      </c>
      <c r="D1292" t="s">
        <v>366</v>
      </c>
      <c r="E1292">
        <v>4430101</v>
      </c>
      <c r="H1292" t="s">
        <v>1441</v>
      </c>
      <c r="K1292">
        <v>0</v>
      </c>
      <c r="M1292">
        <v>0</v>
      </c>
      <c r="O1292">
        <v>0</v>
      </c>
    </row>
    <row r="1293" spans="3:18" x14ac:dyDescent="0.3">
      <c r="E1293" t="s">
        <v>1444</v>
      </c>
      <c r="K1293" s="37">
        <v>-5763837.6900000004</v>
      </c>
      <c r="M1293" s="37">
        <v>-4970389.38</v>
      </c>
      <c r="O1293" s="37">
        <v>-793448.31</v>
      </c>
      <c r="Q1293">
        <v>-16</v>
      </c>
      <c r="R1293" t="s">
        <v>1319</v>
      </c>
    </row>
    <row r="1294" spans="3:18" x14ac:dyDescent="0.3">
      <c r="C1294" t="s">
        <v>364</v>
      </c>
      <c r="D1294" t="s">
        <v>366</v>
      </c>
      <c r="E1294">
        <v>430102</v>
      </c>
      <c r="H1294" t="s">
        <v>1445</v>
      </c>
      <c r="K1294">
        <v>0</v>
      </c>
      <c r="M1294">
        <v>0</v>
      </c>
      <c r="O1294">
        <v>0</v>
      </c>
    </row>
    <row r="1295" spans="3:18" x14ac:dyDescent="0.3">
      <c r="C1295" t="s">
        <v>364</v>
      </c>
      <c r="D1295" t="s">
        <v>366</v>
      </c>
      <c r="E1295">
        <v>4430102</v>
      </c>
      <c r="H1295" t="s">
        <v>1446</v>
      </c>
      <c r="K1295">
        <v>0</v>
      </c>
      <c r="M1295">
        <v>0</v>
      </c>
      <c r="O1295">
        <v>0</v>
      </c>
    </row>
    <row r="1296" spans="3:18" x14ac:dyDescent="0.3">
      <c r="E1296" t="s">
        <v>1447</v>
      </c>
      <c r="K1296">
        <v>0</v>
      </c>
      <c r="M1296">
        <v>0</v>
      </c>
      <c r="O1296">
        <v>0</v>
      </c>
      <c r="R1296" t="s">
        <v>1319</v>
      </c>
    </row>
    <row r="1297" spans="3:18" x14ac:dyDescent="0.3">
      <c r="E1297" t="s">
        <v>1448</v>
      </c>
      <c r="K1297" s="37">
        <v>-5763837.6900000004</v>
      </c>
      <c r="M1297" s="37">
        <v>-4970389.38</v>
      </c>
      <c r="O1297" s="37">
        <v>-793448.31</v>
      </c>
      <c r="Q1297">
        <v>-16</v>
      </c>
      <c r="R1297" t="s">
        <v>1349</v>
      </c>
    </row>
    <row r="1298" spans="3:18" x14ac:dyDescent="0.3">
      <c r="E1298" t="s">
        <v>1449</v>
      </c>
      <c r="K1298" s="37">
        <v>-69684485.030000001</v>
      </c>
      <c r="M1298" s="37">
        <v>-56883530.859999999</v>
      </c>
      <c r="O1298" s="37">
        <v>-12800954.17</v>
      </c>
      <c r="Q1298">
        <v>-22.5</v>
      </c>
      <c r="R1298" t="s">
        <v>438</v>
      </c>
    </row>
    <row r="1299" spans="3:18" x14ac:dyDescent="0.3">
      <c r="C1299" t="s">
        <v>364</v>
      </c>
      <c r="D1299" t="s">
        <v>366</v>
      </c>
      <c r="E1299">
        <v>440100</v>
      </c>
      <c r="H1299" t="s">
        <v>1450</v>
      </c>
      <c r="K1299">
        <v>0</v>
      </c>
      <c r="M1299">
        <v>0</v>
      </c>
      <c r="O1299">
        <v>0</v>
      </c>
    </row>
    <row r="1300" spans="3:18" x14ac:dyDescent="0.3">
      <c r="C1300" t="s">
        <v>364</v>
      </c>
      <c r="D1300" t="s">
        <v>366</v>
      </c>
      <c r="E1300">
        <v>4400108</v>
      </c>
      <c r="H1300" t="s">
        <v>1451</v>
      </c>
      <c r="K1300">
        <v>0</v>
      </c>
      <c r="M1300">
        <v>0</v>
      </c>
      <c r="O1300">
        <v>0</v>
      </c>
    </row>
    <row r="1301" spans="3:18" x14ac:dyDescent="0.3">
      <c r="C1301" t="s">
        <v>364</v>
      </c>
      <c r="D1301" t="s">
        <v>366</v>
      </c>
      <c r="E1301">
        <v>4400109</v>
      </c>
      <c r="H1301" t="s">
        <v>1452</v>
      </c>
      <c r="K1301">
        <v>0</v>
      </c>
      <c r="M1301">
        <v>0</v>
      </c>
      <c r="O1301">
        <v>0</v>
      </c>
    </row>
    <row r="1302" spans="3:18" x14ac:dyDescent="0.3">
      <c r="C1302" t="s">
        <v>364</v>
      </c>
      <c r="D1302" t="s">
        <v>366</v>
      </c>
      <c r="E1302">
        <v>4440100</v>
      </c>
      <c r="H1302" t="s">
        <v>1453</v>
      </c>
      <c r="K1302">
        <v>0</v>
      </c>
      <c r="M1302">
        <v>0</v>
      </c>
      <c r="O1302">
        <v>0</v>
      </c>
    </row>
    <row r="1303" spans="3:18" x14ac:dyDescent="0.3">
      <c r="E1303" t="s">
        <v>1454</v>
      </c>
      <c r="K1303">
        <v>0</v>
      </c>
      <c r="M1303">
        <v>0</v>
      </c>
      <c r="O1303">
        <v>0</v>
      </c>
      <c r="R1303" t="s">
        <v>438</v>
      </c>
    </row>
    <row r="1304" spans="3:18" x14ac:dyDescent="0.3">
      <c r="E1304" t="s">
        <v>1455</v>
      </c>
      <c r="K1304" s="37">
        <v>-69684485.030000001</v>
      </c>
      <c r="M1304" s="37">
        <v>-56883530.859999999</v>
      </c>
      <c r="O1304" s="37">
        <v>-12800954.17</v>
      </c>
      <c r="Q1304">
        <v>-22.5</v>
      </c>
      <c r="R1304" t="s">
        <v>420</v>
      </c>
    </row>
    <row r="1305" spans="3:18" x14ac:dyDescent="0.3">
      <c r="E1305" t="s">
        <v>1456</v>
      </c>
    </row>
    <row r="1306" spans="3:18" x14ac:dyDescent="0.3">
      <c r="C1306" t="s">
        <v>364</v>
      </c>
      <c r="D1306" t="s">
        <v>366</v>
      </c>
      <c r="E1306">
        <v>4420209</v>
      </c>
      <c r="H1306" t="s">
        <v>1457</v>
      </c>
      <c r="K1306">
        <v>0</v>
      </c>
      <c r="M1306">
        <v>0</v>
      </c>
      <c r="O1306">
        <v>0</v>
      </c>
    </row>
    <row r="1307" spans="3:18" x14ac:dyDescent="0.3">
      <c r="K1307">
        <v>0</v>
      </c>
      <c r="M1307">
        <v>0</v>
      </c>
      <c r="O1307">
        <v>0</v>
      </c>
      <c r="R1307" t="s">
        <v>438</v>
      </c>
    </row>
    <row r="1308" spans="3:18" x14ac:dyDescent="0.3">
      <c r="C1308" t="s">
        <v>364</v>
      </c>
      <c r="D1308" t="s">
        <v>366</v>
      </c>
      <c r="E1308">
        <v>420650</v>
      </c>
      <c r="H1308" t="s">
        <v>1458</v>
      </c>
      <c r="K1308">
        <v>0</v>
      </c>
      <c r="M1308">
        <v>0</v>
      </c>
      <c r="O1308">
        <v>0</v>
      </c>
    </row>
    <row r="1309" spans="3:18" x14ac:dyDescent="0.3">
      <c r="C1309" t="s">
        <v>364</v>
      </c>
      <c r="D1309" t="s">
        <v>366</v>
      </c>
      <c r="E1309">
        <v>420651</v>
      </c>
      <c r="H1309" t="s">
        <v>1459</v>
      </c>
      <c r="K1309">
        <v>0</v>
      </c>
      <c r="M1309">
        <v>0</v>
      </c>
      <c r="O1309">
        <v>0</v>
      </c>
    </row>
    <row r="1310" spans="3:18" x14ac:dyDescent="0.3">
      <c r="C1310" t="s">
        <v>364</v>
      </c>
      <c r="D1310" t="s">
        <v>366</v>
      </c>
      <c r="E1310">
        <v>420652</v>
      </c>
      <c r="H1310" t="s">
        <v>1460</v>
      </c>
      <c r="K1310">
        <v>0</v>
      </c>
      <c r="M1310">
        <v>0</v>
      </c>
      <c r="O1310">
        <v>0</v>
      </c>
    </row>
    <row r="1311" spans="3:18" x14ac:dyDescent="0.3">
      <c r="C1311" t="s">
        <v>364</v>
      </c>
      <c r="D1311" t="s">
        <v>366</v>
      </c>
      <c r="E1311">
        <v>420653</v>
      </c>
      <c r="H1311" t="s">
        <v>1461</v>
      </c>
      <c r="K1311">
        <v>0</v>
      </c>
      <c r="M1311">
        <v>0</v>
      </c>
      <c r="O1311">
        <v>0</v>
      </c>
    </row>
    <row r="1312" spans="3:18" x14ac:dyDescent="0.3">
      <c r="C1312" t="s">
        <v>364</v>
      </c>
      <c r="D1312" t="s">
        <v>366</v>
      </c>
      <c r="E1312">
        <v>420654</v>
      </c>
      <c r="H1312" t="s">
        <v>1462</v>
      </c>
      <c r="K1312">
        <v>0</v>
      </c>
      <c r="M1312">
        <v>0</v>
      </c>
      <c r="O1312">
        <v>0</v>
      </c>
    </row>
    <row r="1313" spans="3:17" x14ac:dyDescent="0.3">
      <c r="C1313" t="s">
        <v>364</v>
      </c>
      <c r="D1313" t="s">
        <v>366</v>
      </c>
      <c r="E1313">
        <v>420655</v>
      </c>
      <c r="H1313" t="s">
        <v>1463</v>
      </c>
      <c r="K1313">
        <v>0</v>
      </c>
      <c r="M1313">
        <v>0</v>
      </c>
      <c r="O1313">
        <v>0</v>
      </c>
    </row>
    <row r="1314" spans="3:17" x14ac:dyDescent="0.3">
      <c r="C1314" t="s">
        <v>364</v>
      </c>
      <c r="D1314" t="s">
        <v>366</v>
      </c>
      <c r="E1314">
        <v>420656</v>
      </c>
      <c r="H1314" t="s">
        <v>1464</v>
      </c>
      <c r="K1314">
        <v>0</v>
      </c>
      <c r="M1314">
        <v>0</v>
      </c>
      <c r="O1314">
        <v>0</v>
      </c>
    </row>
    <row r="1315" spans="3:17" x14ac:dyDescent="0.3">
      <c r="C1315" t="s">
        <v>364</v>
      </c>
      <c r="D1315" t="s">
        <v>366</v>
      </c>
      <c r="E1315">
        <v>420657</v>
      </c>
      <c r="H1315" t="s">
        <v>1465</v>
      </c>
      <c r="K1315">
        <v>0</v>
      </c>
      <c r="M1315">
        <v>0</v>
      </c>
      <c r="O1315">
        <v>0</v>
      </c>
    </row>
    <row r="1316" spans="3:17" x14ac:dyDescent="0.3">
      <c r="C1316" t="s">
        <v>364</v>
      </c>
      <c r="D1316" t="s">
        <v>366</v>
      </c>
      <c r="E1316">
        <v>420658</v>
      </c>
      <c r="H1316" t="s">
        <v>1466</v>
      </c>
      <c r="K1316">
        <v>0</v>
      </c>
      <c r="M1316">
        <v>0</v>
      </c>
      <c r="O1316">
        <v>0</v>
      </c>
    </row>
    <row r="1317" spans="3:17" x14ac:dyDescent="0.3">
      <c r="C1317" t="s">
        <v>364</v>
      </c>
      <c r="D1317" t="s">
        <v>366</v>
      </c>
      <c r="E1317">
        <v>420659</v>
      </c>
      <c r="H1317" t="s">
        <v>1467</v>
      </c>
      <c r="K1317">
        <v>0</v>
      </c>
      <c r="M1317">
        <v>0</v>
      </c>
      <c r="O1317">
        <v>0</v>
      </c>
    </row>
    <row r="1318" spans="3:17" x14ac:dyDescent="0.3">
      <c r="C1318" t="s">
        <v>364</v>
      </c>
      <c r="D1318" t="s">
        <v>366</v>
      </c>
      <c r="E1318">
        <v>420670</v>
      </c>
      <c r="H1318" t="s">
        <v>1468</v>
      </c>
      <c r="K1318">
        <v>0</v>
      </c>
      <c r="M1318">
        <v>0</v>
      </c>
      <c r="O1318">
        <v>0</v>
      </c>
    </row>
    <row r="1319" spans="3:17" x14ac:dyDescent="0.3">
      <c r="C1319" t="s">
        <v>364</v>
      </c>
      <c r="D1319" t="s">
        <v>366</v>
      </c>
      <c r="E1319">
        <v>420671</v>
      </c>
      <c r="H1319" t="s">
        <v>775</v>
      </c>
      <c r="K1319">
        <v>0</v>
      </c>
      <c r="M1319">
        <v>0</v>
      </c>
      <c r="O1319">
        <v>0</v>
      </c>
    </row>
    <row r="1320" spans="3:17" x14ac:dyDescent="0.3">
      <c r="C1320" t="s">
        <v>364</v>
      </c>
      <c r="D1320" t="s">
        <v>366</v>
      </c>
      <c r="E1320">
        <v>4420206</v>
      </c>
      <c r="H1320" t="s">
        <v>1469</v>
      </c>
      <c r="K1320">
        <v>0</v>
      </c>
      <c r="M1320">
        <v>0</v>
      </c>
      <c r="O1320">
        <v>0</v>
      </c>
    </row>
    <row r="1321" spans="3:17" x14ac:dyDescent="0.3">
      <c r="C1321" t="s">
        <v>364</v>
      </c>
      <c r="D1321" t="s">
        <v>366</v>
      </c>
      <c r="E1321">
        <v>4420207</v>
      </c>
      <c r="H1321" t="s">
        <v>1470</v>
      </c>
      <c r="K1321">
        <v>0</v>
      </c>
      <c r="M1321">
        <v>0</v>
      </c>
      <c r="O1321">
        <v>0</v>
      </c>
    </row>
    <row r="1322" spans="3:17" x14ac:dyDescent="0.3">
      <c r="C1322" t="s">
        <v>364</v>
      </c>
      <c r="D1322" t="s">
        <v>366</v>
      </c>
      <c r="E1322">
        <v>4420208</v>
      </c>
      <c r="H1322" t="s">
        <v>1471</v>
      </c>
      <c r="K1322" s="37">
        <v>-6324847.9900000002</v>
      </c>
      <c r="M1322" s="37">
        <v>-4929721.41</v>
      </c>
      <c r="O1322" s="37">
        <v>-1395126.58</v>
      </c>
      <c r="Q1322">
        <v>-28.3</v>
      </c>
    </row>
    <row r="1323" spans="3:17" x14ac:dyDescent="0.3">
      <c r="C1323" t="s">
        <v>364</v>
      </c>
      <c r="D1323" t="s">
        <v>366</v>
      </c>
      <c r="E1323">
        <v>4420213</v>
      </c>
      <c r="H1323" t="s">
        <v>1472</v>
      </c>
      <c r="K1323">
        <v>0</v>
      </c>
      <c r="M1323">
        <v>0</v>
      </c>
      <c r="O1323">
        <v>0</v>
      </c>
    </row>
    <row r="1324" spans="3:17" x14ac:dyDescent="0.3">
      <c r="C1324" t="s">
        <v>364</v>
      </c>
      <c r="D1324" t="s">
        <v>366</v>
      </c>
      <c r="E1324">
        <v>4420214</v>
      </c>
      <c r="H1324" t="s">
        <v>1473</v>
      </c>
      <c r="K1324" s="37">
        <v>-47533.94</v>
      </c>
      <c r="M1324" s="37">
        <v>-47533.94</v>
      </c>
      <c r="O1324">
        <v>0</v>
      </c>
    </row>
    <row r="1325" spans="3:17" x14ac:dyDescent="0.3">
      <c r="C1325" t="s">
        <v>364</v>
      </c>
      <c r="D1325" t="s">
        <v>366</v>
      </c>
      <c r="E1325">
        <v>4420215</v>
      </c>
      <c r="H1325" t="s">
        <v>1474</v>
      </c>
      <c r="K1325" s="37">
        <v>-43177.52</v>
      </c>
      <c r="M1325" s="37">
        <v>-43177.52</v>
      </c>
      <c r="O1325">
        <v>0</v>
      </c>
    </row>
    <row r="1326" spans="3:17" x14ac:dyDescent="0.3">
      <c r="C1326" t="s">
        <v>364</v>
      </c>
      <c r="D1326" t="s">
        <v>366</v>
      </c>
      <c r="E1326">
        <v>4420216</v>
      </c>
      <c r="H1326" t="s">
        <v>1475</v>
      </c>
      <c r="K1326">
        <v>0</v>
      </c>
      <c r="M1326">
        <v>0</v>
      </c>
      <c r="O1326">
        <v>0</v>
      </c>
    </row>
    <row r="1327" spans="3:17" x14ac:dyDescent="0.3">
      <c r="C1327" t="s">
        <v>364</v>
      </c>
      <c r="D1327" t="s">
        <v>366</v>
      </c>
      <c r="E1327">
        <v>4420217</v>
      </c>
      <c r="H1327" t="s">
        <v>1476</v>
      </c>
      <c r="K1327" s="37">
        <v>-284949.31</v>
      </c>
      <c r="M1327" s="37">
        <v>-284949.31</v>
      </c>
      <c r="O1327">
        <v>0</v>
      </c>
    </row>
    <row r="1328" spans="3:17" x14ac:dyDescent="0.3">
      <c r="C1328" t="s">
        <v>364</v>
      </c>
      <c r="D1328" t="s">
        <v>366</v>
      </c>
      <c r="E1328">
        <v>4420218</v>
      </c>
      <c r="H1328" t="s">
        <v>1477</v>
      </c>
      <c r="K1328" s="37">
        <v>-18627.400000000001</v>
      </c>
      <c r="M1328" s="37">
        <v>-18627.400000000001</v>
      </c>
      <c r="O1328">
        <v>0</v>
      </c>
    </row>
    <row r="1329" spans="3:18" x14ac:dyDescent="0.3">
      <c r="C1329" t="s">
        <v>364</v>
      </c>
      <c r="D1329" t="s">
        <v>366</v>
      </c>
      <c r="E1329">
        <v>4420219</v>
      </c>
      <c r="H1329" t="s">
        <v>1478</v>
      </c>
      <c r="K1329">
        <v>0</v>
      </c>
      <c r="M1329">
        <v>0</v>
      </c>
      <c r="O1329">
        <v>0</v>
      </c>
    </row>
    <row r="1330" spans="3:18" x14ac:dyDescent="0.3">
      <c r="C1330" t="s">
        <v>364</v>
      </c>
      <c r="D1330" t="s">
        <v>366</v>
      </c>
      <c r="E1330">
        <v>4420220</v>
      </c>
      <c r="H1330" t="s">
        <v>1479</v>
      </c>
      <c r="K1330">
        <v>0</v>
      </c>
      <c r="M1330">
        <v>0</v>
      </c>
      <c r="O1330">
        <v>0</v>
      </c>
    </row>
    <row r="1331" spans="3:18" x14ac:dyDescent="0.3">
      <c r="C1331" t="s">
        <v>364</v>
      </c>
      <c r="D1331" t="s">
        <v>366</v>
      </c>
      <c r="E1331">
        <v>4420221</v>
      </c>
      <c r="H1331" t="s">
        <v>1480</v>
      </c>
      <c r="K1331" s="37">
        <v>-2063240.56</v>
      </c>
      <c r="M1331" s="37">
        <v>-1623573.52</v>
      </c>
      <c r="O1331" s="37">
        <v>-439667.04</v>
      </c>
      <c r="Q1331">
        <v>-27.1</v>
      </c>
    </row>
    <row r="1332" spans="3:18" x14ac:dyDescent="0.3">
      <c r="C1332" t="s">
        <v>364</v>
      </c>
      <c r="D1332" t="s">
        <v>366</v>
      </c>
      <c r="E1332">
        <v>4420222</v>
      </c>
      <c r="H1332" t="s">
        <v>1481</v>
      </c>
      <c r="K1332" s="37">
        <v>-203575.41</v>
      </c>
      <c r="M1332" s="37">
        <v>-143338.23999999999</v>
      </c>
      <c r="O1332" s="37">
        <v>-60237.17</v>
      </c>
      <c r="Q1332">
        <v>-42</v>
      </c>
    </row>
    <row r="1333" spans="3:18" x14ac:dyDescent="0.3">
      <c r="C1333" t="s">
        <v>364</v>
      </c>
      <c r="D1333" t="s">
        <v>366</v>
      </c>
      <c r="E1333">
        <v>4420223</v>
      </c>
      <c r="H1333" t="s">
        <v>1482</v>
      </c>
      <c r="K1333" s="37">
        <v>-83269.39</v>
      </c>
      <c r="M1333" s="37">
        <v>-57335.4</v>
      </c>
      <c r="O1333" s="37">
        <v>-25933.99</v>
      </c>
      <c r="Q1333">
        <v>-45.2</v>
      </c>
    </row>
    <row r="1334" spans="3:18" x14ac:dyDescent="0.3">
      <c r="C1334" t="s">
        <v>364</v>
      </c>
      <c r="D1334" t="s">
        <v>366</v>
      </c>
      <c r="E1334">
        <v>4420224</v>
      </c>
      <c r="H1334" t="s">
        <v>1483</v>
      </c>
      <c r="K1334" s="37">
        <v>-138560.23000000001</v>
      </c>
      <c r="M1334" s="37">
        <v>-85114</v>
      </c>
      <c r="O1334" s="37">
        <v>-53446.23</v>
      </c>
      <c r="Q1334">
        <v>-62.8</v>
      </c>
    </row>
    <row r="1335" spans="3:18" x14ac:dyDescent="0.3">
      <c r="C1335" t="s">
        <v>364</v>
      </c>
      <c r="D1335" t="s">
        <v>366</v>
      </c>
      <c r="E1335">
        <v>4420301</v>
      </c>
      <c r="H1335" t="s">
        <v>1484</v>
      </c>
      <c r="K1335">
        <v>0</v>
      </c>
      <c r="M1335">
        <v>0</v>
      </c>
      <c r="O1335">
        <v>0</v>
      </c>
    </row>
    <row r="1336" spans="3:18" x14ac:dyDescent="0.3">
      <c r="C1336" t="s">
        <v>364</v>
      </c>
      <c r="D1336" t="s">
        <v>366</v>
      </c>
      <c r="E1336">
        <v>4420302</v>
      </c>
      <c r="H1336" t="s">
        <v>1485</v>
      </c>
      <c r="K1336">
        <v>0</v>
      </c>
      <c r="M1336">
        <v>0</v>
      </c>
      <c r="O1336">
        <v>0</v>
      </c>
    </row>
    <row r="1337" spans="3:18" x14ac:dyDescent="0.3">
      <c r="C1337" t="s">
        <v>364</v>
      </c>
      <c r="D1337" t="s">
        <v>366</v>
      </c>
      <c r="E1337">
        <v>4420402</v>
      </c>
      <c r="H1337" t="s">
        <v>1486</v>
      </c>
      <c r="K1337" s="37">
        <v>303825.21000000002</v>
      </c>
      <c r="M1337" s="37">
        <v>239214.55</v>
      </c>
      <c r="O1337" s="37">
        <v>64610.66</v>
      </c>
      <c r="Q1337">
        <v>27</v>
      </c>
    </row>
    <row r="1338" spans="3:18" x14ac:dyDescent="0.3">
      <c r="C1338" t="s">
        <v>364</v>
      </c>
      <c r="D1338" t="s">
        <v>366</v>
      </c>
      <c r="E1338">
        <v>4420403</v>
      </c>
      <c r="H1338" t="s">
        <v>1487</v>
      </c>
      <c r="K1338">
        <v>0</v>
      </c>
      <c r="M1338">
        <v>0</v>
      </c>
      <c r="O1338">
        <v>0</v>
      </c>
    </row>
    <row r="1339" spans="3:18" x14ac:dyDescent="0.3">
      <c r="C1339" t="s">
        <v>364</v>
      </c>
      <c r="D1339" t="s">
        <v>366</v>
      </c>
      <c r="E1339">
        <v>4420404</v>
      </c>
      <c r="H1339" t="s">
        <v>795</v>
      </c>
      <c r="K1339">
        <v>0</v>
      </c>
      <c r="M1339">
        <v>0</v>
      </c>
      <c r="O1339">
        <v>0</v>
      </c>
    </row>
    <row r="1340" spans="3:18" x14ac:dyDescent="0.3">
      <c r="C1340" t="s">
        <v>364</v>
      </c>
      <c r="D1340" t="s">
        <v>366</v>
      </c>
      <c r="E1340">
        <v>4420706</v>
      </c>
      <c r="H1340" t="s">
        <v>1488</v>
      </c>
      <c r="K1340" s="37">
        <v>-6428.28</v>
      </c>
      <c r="M1340" s="37">
        <v>-4799.3900000000003</v>
      </c>
      <c r="O1340" s="37">
        <v>-1628.89</v>
      </c>
      <c r="Q1340">
        <v>-33.9</v>
      </c>
    </row>
    <row r="1341" spans="3:18" x14ac:dyDescent="0.3">
      <c r="C1341" t="s">
        <v>364</v>
      </c>
      <c r="D1341" t="s">
        <v>366</v>
      </c>
      <c r="E1341">
        <v>4420900</v>
      </c>
      <c r="H1341" t="s">
        <v>1489</v>
      </c>
      <c r="K1341">
        <v>0</v>
      </c>
      <c r="M1341">
        <v>0</v>
      </c>
      <c r="O1341">
        <v>0</v>
      </c>
    </row>
    <row r="1342" spans="3:18" x14ac:dyDescent="0.3">
      <c r="C1342" t="s">
        <v>364</v>
      </c>
      <c r="D1342" t="s">
        <v>366</v>
      </c>
      <c r="E1342">
        <v>4420901</v>
      </c>
      <c r="H1342" t="s">
        <v>1490</v>
      </c>
      <c r="K1342">
        <v>0</v>
      </c>
      <c r="M1342">
        <v>0</v>
      </c>
      <c r="O1342">
        <v>0</v>
      </c>
    </row>
    <row r="1343" spans="3:18" x14ac:dyDescent="0.3">
      <c r="C1343" t="s">
        <v>364</v>
      </c>
      <c r="D1343" t="s">
        <v>366</v>
      </c>
      <c r="E1343">
        <v>4420904</v>
      </c>
      <c r="H1343" t="s">
        <v>1491</v>
      </c>
      <c r="K1343">
        <v>0</v>
      </c>
      <c r="M1343">
        <v>0</v>
      </c>
      <c r="O1343">
        <v>0</v>
      </c>
    </row>
    <row r="1344" spans="3:18" x14ac:dyDescent="0.3">
      <c r="E1344" t="s">
        <v>705</v>
      </c>
      <c r="K1344" s="37">
        <v>-8910384.8200000003</v>
      </c>
      <c r="M1344" s="37">
        <v>-6998955.5800000001</v>
      </c>
      <c r="O1344" s="37">
        <v>-1911429.24</v>
      </c>
      <c r="Q1344">
        <v>-27.3</v>
      </c>
      <c r="R1344" t="s">
        <v>438</v>
      </c>
    </row>
    <row r="1345" spans="3:18" x14ac:dyDescent="0.3">
      <c r="C1345" t="s">
        <v>364</v>
      </c>
      <c r="D1345" t="s">
        <v>366</v>
      </c>
      <c r="E1345">
        <v>4420600</v>
      </c>
      <c r="H1345" t="s">
        <v>1492</v>
      </c>
      <c r="K1345" s="37">
        <v>455522.02</v>
      </c>
      <c r="M1345" s="37">
        <v>455522.02</v>
      </c>
      <c r="O1345">
        <v>0</v>
      </c>
    </row>
    <row r="1346" spans="3:18" x14ac:dyDescent="0.3">
      <c r="C1346" t="s">
        <v>364</v>
      </c>
      <c r="D1346" t="s">
        <v>366</v>
      </c>
      <c r="E1346">
        <v>4420601</v>
      </c>
      <c r="H1346" t="s">
        <v>1493</v>
      </c>
      <c r="K1346">
        <v>0</v>
      </c>
      <c r="M1346">
        <v>0</v>
      </c>
      <c r="O1346">
        <v>0</v>
      </c>
    </row>
    <row r="1347" spans="3:18" x14ac:dyDescent="0.3">
      <c r="E1347" t="s">
        <v>1494</v>
      </c>
      <c r="K1347" s="37">
        <v>455522.02</v>
      </c>
      <c r="M1347" s="37">
        <v>455522.02</v>
      </c>
      <c r="O1347">
        <v>0</v>
      </c>
      <c r="R1347" t="s">
        <v>438</v>
      </c>
    </row>
    <row r="1348" spans="3:18" x14ac:dyDescent="0.3">
      <c r="C1348" t="s">
        <v>364</v>
      </c>
      <c r="D1348" t="s">
        <v>366</v>
      </c>
      <c r="E1348">
        <v>421203</v>
      </c>
      <c r="H1348" t="s">
        <v>1495</v>
      </c>
      <c r="K1348">
        <v>0</v>
      </c>
      <c r="M1348">
        <v>0</v>
      </c>
      <c r="O1348">
        <v>0</v>
      </c>
    </row>
    <row r="1349" spans="3:18" x14ac:dyDescent="0.3">
      <c r="E1349" t="s">
        <v>1495</v>
      </c>
      <c r="K1349">
        <v>0</v>
      </c>
      <c r="M1349">
        <v>0</v>
      </c>
      <c r="O1349">
        <v>0</v>
      </c>
      <c r="R1349" t="s">
        <v>438</v>
      </c>
    </row>
    <row r="1350" spans="3:18" x14ac:dyDescent="0.3">
      <c r="C1350" t="s">
        <v>364</v>
      </c>
      <c r="D1350" t="s">
        <v>366</v>
      </c>
      <c r="E1350">
        <v>420206</v>
      </c>
      <c r="H1350" t="s">
        <v>1496</v>
      </c>
      <c r="K1350">
        <v>0</v>
      </c>
      <c r="M1350">
        <v>0</v>
      </c>
      <c r="O1350">
        <v>0</v>
      </c>
    </row>
    <row r="1351" spans="3:18" x14ac:dyDescent="0.3">
      <c r="E1351" t="s">
        <v>1497</v>
      </c>
      <c r="K1351">
        <v>0</v>
      </c>
      <c r="M1351">
        <v>0</v>
      </c>
      <c r="O1351">
        <v>0</v>
      </c>
      <c r="R1351" t="s">
        <v>438</v>
      </c>
    </row>
    <row r="1352" spans="3:18" x14ac:dyDescent="0.3">
      <c r="C1352" t="s">
        <v>364</v>
      </c>
      <c r="D1352" t="s">
        <v>366</v>
      </c>
      <c r="E1352">
        <v>420200</v>
      </c>
      <c r="H1352" t="s">
        <v>1498</v>
      </c>
      <c r="K1352">
        <v>0</v>
      </c>
      <c r="M1352">
        <v>0</v>
      </c>
      <c r="O1352">
        <v>0</v>
      </c>
    </row>
    <row r="1353" spans="3:18" x14ac:dyDescent="0.3">
      <c r="C1353" t="s">
        <v>364</v>
      </c>
      <c r="D1353" t="s">
        <v>366</v>
      </c>
      <c r="E1353">
        <v>420201</v>
      </c>
      <c r="H1353" t="s">
        <v>1499</v>
      </c>
      <c r="K1353">
        <v>0</v>
      </c>
      <c r="M1353">
        <v>0</v>
      </c>
      <c r="O1353">
        <v>0</v>
      </c>
    </row>
    <row r="1354" spans="3:18" x14ac:dyDescent="0.3">
      <c r="C1354" t="s">
        <v>364</v>
      </c>
      <c r="D1354" t="s">
        <v>366</v>
      </c>
      <c r="E1354">
        <v>420202</v>
      </c>
      <c r="H1354" t="s">
        <v>1500</v>
      </c>
      <c r="K1354">
        <v>0</v>
      </c>
      <c r="M1354">
        <v>0</v>
      </c>
      <c r="O1354">
        <v>0</v>
      </c>
    </row>
    <row r="1355" spans="3:18" x14ac:dyDescent="0.3">
      <c r="C1355" t="s">
        <v>364</v>
      </c>
      <c r="D1355" t="s">
        <v>366</v>
      </c>
      <c r="E1355">
        <v>420203</v>
      </c>
      <c r="H1355" t="s">
        <v>1501</v>
      </c>
      <c r="K1355">
        <v>0</v>
      </c>
      <c r="M1355">
        <v>0</v>
      </c>
      <c r="O1355">
        <v>0</v>
      </c>
    </row>
    <row r="1356" spans="3:18" x14ac:dyDescent="0.3">
      <c r="C1356" t="s">
        <v>364</v>
      </c>
      <c r="D1356" t="s">
        <v>366</v>
      </c>
      <c r="E1356">
        <v>420204</v>
      </c>
      <c r="H1356" t="s">
        <v>1502</v>
      </c>
      <c r="K1356">
        <v>0</v>
      </c>
      <c r="M1356">
        <v>0</v>
      </c>
      <c r="O1356">
        <v>0</v>
      </c>
    </row>
    <row r="1357" spans="3:18" x14ac:dyDescent="0.3">
      <c r="C1357" t="s">
        <v>364</v>
      </c>
      <c r="D1357" t="s">
        <v>366</v>
      </c>
      <c r="E1357">
        <v>420205</v>
      </c>
      <c r="H1357" t="s">
        <v>1503</v>
      </c>
      <c r="K1357">
        <v>0</v>
      </c>
      <c r="M1357">
        <v>0</v>
      </c>
      <c r="O1357">
        <v>0</v>
      </c>
    </row>
    <row r="1358" spans="3:18" x14ac:dyDescent="0.3">
      <c r="E1358" t="s">
        <v>1504</v>
      </c>
      <c r="K1358">
        <v>0</v>
      </c>
      <c r="M1358">
        <v>0</v>
      </c>
      <c r="O1358">
        <v>0</v>
      </c>
      <c r="R1358" t="s">
        <v>438</v>
      </c>
    </row>
    <row r="1359" spans="3:18" x14ac:dyDescent="0.3">
      <c r="C1359" t="s">
        <v>364</v>
      </c>
      <c r="D1359" t="s">
        <v>366</v>
      </c>
      <c r="E1359">
        <v>420100</v>
      </c>
      <c r="H1359" t="s">
        <v>1505</v>
      </c>
      <c r="K1359">
        <v>0</v>
      </c>
      <c r="M1359">
        <v>0</v>
      </c>
      <c r="O1359">
        <v>0</v>
      </c>
    </row>
    <row r="1360" spans="3:18" x14ac:dyDescent="0.3">
      <c r="C1360" t="s">
        <v>364</v>
      </c>
      <c r="D1360" t="s">
        <v>366</v>
      </c>
      <c r="E1360">
        <v>420501</v>
      </c>
      <c r="H1360" t="s">
        <v>1506</v>
      </c>
      <c r="K1360">
        <v>0</v>
      </c>
      <c r="M1360">
        <v>0</v>
      </c>
      <c r="O1360">
        <v>0</v>
      </c>
    </row>
    <row r="1361" spans="3:18" x14ac:dyDescent="0.3">
      <c r="C1361" t="s">
        <v>364</v>
      </c>
      <c r="D1361" t="s">
        <v>366</v>
      </c>
      <c r="E1361">
        <v>4420100</v>
      </c>
      <c r="H1361" t="s">
        <v>1507</v>
      </c>
      <c r="K1361">
        <v>0</v>
      </c>
      <c r="M1361">
        <v>0</v>
      </c>
      <c r="O1361">
        <v>0</v>
      </c>
    </row>
    <row r="1362" spans="3:18" x14ac:dyDescent="0.3">
      <c r="C1362" t="s">
        <v>364</v>
      </c>
      <c r="D1362" t="s">
        <v>366</v>
      </c>
      <c r="E1362">
        <v>4420200</v>
      </c>
      <c r="H1362" t="s">
        <v>1508</v>
      </c>
      <c r="K1362">
        <v>0</v>
      </c>
      <c r="M1362">
        <v>0</v>
      </c>
      <c r="O1362">
        <v>0</v>
      </c>
    </row>
    <row r="1363" spans="3:18" x14ac:dyDescent="0.3">
      <c r="C1363" t="s">
        <v>364</v>
      </c>
      <c r="D1363" t="s">
        <v>366</v>
      </c>
      <c r="E1363">
        <v>4420201</v>
      </c>
      <c r="H1363" t="s">
        <v>1509</v>
      </c>
      <c r="K1363" s="37">
        <v>-5717828.7800000003</v>
      </c>
      <c r="M1363" s="37">
        <v>-4849570.25</v>
      </c>
      <c r="O1363" s="37">
        <v>-868258.53</v>
      </c>
      <c r="Q1363">
        <v>-17.899999999999999</v>
      </c>
    </row>
    <row r="1364" spans="3:18" x14ac:dyDescent="0.3">
      <c r="C1364" t="s">
        <v>364</v>
      </c>
      <c r="D1364" t="s">
        <v>366</v>
      </c>
      <c r="E1364">
        <v>4420203</v>
      </c>
      <c r="H1364" t="s">
        <v>1510</v>
      </c>
      <c r="K1364" s="37">
        <v>-3506505.96</v>
      </c>
      <c r="M1364" s="37">
        <v>-2559198.37</v>
      </c>
      <c r="O1364" s="37">
        <v>-947307.59</v>
      </c>
      <c r="Q1364">
        <v>-37</v>
      </c>
    </row>
    <row r="1365" spans="3:18" x14ac:dyDescent="0.3">
      <c r="C1365" t="s">
        <v>364</v>
      </c>
      <c r="D1365" t="s">
        <v>366</v>
      </c>
      <c r="E1365">
        <v>4420205</v>
      </c>
      <c r="H1365" t="s">
        <v>1511</v>
      </c>
      <c r="K1365">
        <v>0</v>
      </c>
      <c r="M1365">
        <v>0</v>
      </c>
      <c r="O1365">
        <v>0</v>
      </c>
    </row>
    <row r="1366" spans="3:18" x14ac:dyDescent="0.3">
      <c r="C1366" t="s">
        <v>364</v>
      </c>
      <c r="D1366" t="s">
        <v>366</v>
      </c>
      <c r="E1366">
        <v>4420210</v>
      </c>
      <c r="H1366" t="s">
        <v>1512</v>
      </c>
      <c r="K1366">
        <v>0</v>
      </c>
      <c r="M1366">
        <v>0</v>
      </c>
      <c r="O1366">
        <v>0</v>
      </c>
    </row>
    <row r="1367" spans="3:18" x14ac:dyDescent="0.3">
      <c r="E1367" t="s">
        <v>1513</v>
      </c>
      <c r="K1367" s="37">
        <v>-9224334.7400000002</v>
      </c>
      <c r="M1367" s="37">
        <v>-7408768.6200000001</v>
      </c>
      <c r="O1367" s="37">
        <v>-1815566.12</v>
      </c>
      <c r="Q1367">
        <v>-24.5</v>
      </c>
      <c r="R1367" t="s">
        <v>438</v>
      </c>
    </row>
    <row r="1368" spans="3:18" x14ac:dyDescent="0.3">
      <c r="C1368" t="s">
        <v>364</v>
      </c>
      <c r="D1368" t="s">
        <v>366</v>
      </c>
      <c r="E1368">
        <v>420300</v>
      </c>
      <c r="H1368" t="s">
        <v>1514</v>
      </c>
      <c r="K1368">
        <v>0</v>
      </c>
      <c r="M1368">
        <v>0</v>
      </c>
      <c r="O1368">
        <v>0</v>
      </c>
    </row>
    <row r="1369" spans="3:18" x14ac:dyDescent="0.3">
      <c r="C1369" t="s">
        <v>364</v>
      </c>
      <c r="D1369" t="s">
        <v>366</v>
      </c>
      <c r="E1369">
        <v>420301</v>
      </c>
      <c r="H1369" t="s">
        <v>1515</v>
      </c>
      <c r="K1369">
        <v>0</v>
      </c>
      <c r="M1369">
        <v>0</v>
      </c>
      <c r="O1369">
        <v>0</v>
      </c>
    </row>
    <row r="1370" spans="3:18" x14ac:dyDescent="0.3">
      <c r="C1370" t="s">
        <v>364</v>
      </c>
      <c r="D1370" t="s">
        <v>366</v>
      </c>
      <c r="E1370">
        <v>420302</v>
      </c>
      <c r="H1370" t="s">
        <v>1516</v>
      </c>
      <c r="K1370">
        <v>0</v>
      </c>
      <c r="M1370">
        <v>0</v>
      </c>
      <c r="O1370">
        <v>0</v>
      </c>
    </row>
    <row r="1371" spans="3:18" x14ac:dyDescent="0.3">
      <c r="C1371" t="s">
        <v>364</v>
      </c>
      <c r="D1371" t="s">
        <v>366</v>
      </c>
      <c r="E1371">
        <v>420303</v>
      </c>
      <c r="H1371" t="s">
        <v>1517</v>
      </c>
      <c r="K1371">
        <v>0</v>
      </c>
      <c r="M1371">
        <v>0</v>
      </c>
      <c r="O1371">
        <v>0</v>
      </c>
    </row>
    <row r="1372" spans="3:18" x14ac:dyDescent="0.3">
      <c r="C1372" t="s">
        <v>364</v>
      </c>
      <c r="D1372" t="s">
        <v>366</v>
      </c>
      <c r="E1372">
        <v>420304</v>
      </c>
      <c r="H1372" t="s">
        <v>1518</v>
      </c>
      <c r="K1372">
        <v>0</v>
      </c>
      <c r="M1372">
        <v>0</v>
      </c>
      <c r="O1372">
        <v>0</v>
      </c>
    </row>
    <row r="1373" spans="3:18" x14ac:dyDescent="0.3">
      <c r="E1373" t="s">
        <v>1519</v>
      </c>
      <c r="K1373">
        <v>0</v>
      </c>
      <c r="M1373">
        <v>0</v>
      </c>
      <c r="O1373">
        <v>0</v>
      </c>
      <c r="R1373" t="s">
        <v>438</v>
      </c>
    </row>
    <row r="1374" spans="3:18" x14ac:dyDescent="0.3">
      <c r="C1374" t="s">
        <v>364</v>
      </c>
      <c r="D1374" t="s">
        <v>366</v>
      </c>
      <c r="E1374">
        <v>420400</v>
      </c>
      <c r="H1374" t="s">
        <v>1520</v>
      </c>
      <c r="K1374">
        <v>0</v>
      </c>
      <c r="M1374">
        <v>0</v>
      </c>
      <c r="O1374">
        <v>0</v>
      </c>
    </row>
    <row r="1375" spans="3:18" x14ac:dyDescent="0.3">
      <c r="C1375" t="s">
        <v>364</v>
      </c>
      <c r="D1375" t="s">
        <v>366</v>
      </c>
      <c r="E1375">
        <v>420401</v>
      </c>
      <c r="H1375" t="s">
        <v>1521</v>
      </c>
      <c r="K1375">
        <v>0</v>
      </c>
      <c r="M1375">
        <v>0</v>
      </c>
      <c r="O1375">
        <v>0</v>
      </c>
    </row>
    <row r="1376" spans="3:18" x14ac:dyDescent="0.3">
      <c r="E1376" t="s">
        <v>1522</v>
      </c>
      <c r="K1376">
        <v>0</v>
      </c>
      <c r="M1376">
        <v>0</v>
      </c>
      <c r="O1376">
        <v>0</v>
      </c>
      <c r="R1376" t="s">
        <v>438</v>
      </c>
    </row>
    <row r="1377" spans="3:18" x14ac:dyDescent="0.3">
      <c r="C1377" t="s">
        <v>364</v>
      </c>
      <c r="D1377" t="s">
        <v>366</v>
      </c>
      <c r="E1377">
        <v>420500</v>
      </c>
      <c r="H1377" t="s">
        <v>1523</v>
      </c>
      <c r="K1377">
        <v>0</v>
      </c>
      <c r="M1377">
        <v>0</v>
      </c>
      <c r="O1377">
        <v>0</v>
      </c>
    </row>
    <row r="1378" spans="3:18" x14ac:dyDescent="0.3">
      <c r="E1378" t="s">
        <v>1524</v>
      </c>
      <c r="K1378">
        <v>0</v>
      </c>
      <c r="M1378">
        <v>0</v>
      </c>
      <c r="O1378">
        <v>0</v>
      </c>
      <c r="R1378" t="s">
        <v>438</v>
      </c>
    </row>
    <row r="1379" spans="3:18" x14ac:dyDescent="0.3">
      <c r="C1379" t="s">
        <v>364</v>
      </c>
      <c r="D1379" t="s">
        <v>366</v>
      </c>
      <c r="E1379">
        <v>420207</v>
      </c>
      <c r="H1379" t="s">
        <v>1525</v>
      </c>
      <c r="K1379">
        <v>0</v>
      </c>
      <c r="M1379">
        <v>0</v>
      </c>
      <c r="O1379">
        <v>0</v>
      </c>
    </row>
    <row r="1380" spans="3:18" x14ac:dyDescent="0.3">
      <c r="K1380">
        <v>0</v>
      </c>
      <c r="M1380">
        <v>0</v>
      </c>
      <c r="O1380">
        <v>0</v>
      </c>
      <c r="R1380" t="s">
        <v>438</v>
      </c>
    </row>
    <row r="1381" spans="3:18" x14ac:dyDescent="0.3">
      <c r="C1381" t="s">
        <v>364</v>
      </c>
      <c r="D1381" t="s">
        <v>366</v>
      </c>
      <c r="E1381">
        <v>420208</v>
      </c>
      <c r="H1381" t="s">
        <v>1526</v>
      </c>
      <c r="K1381">
        <v>0</v>
      </c>
      <c r="M1381">
        <v>0</v>
      </c>
      <c r="O1381">
        <v>0</v>
      </c>
    </row>
    <row r="1382" spans="3:18" x14ac:dyDescent="0.3">
      <c r="K1382">
        <v>0</v>
      </c>
      <c r="M1382">
        <v>0</v>
      </c>
      <c r="O1382">
        <v>0</v>
      </c>
      <c r="R1382" t="s">
        <v>438</v>
      </c>
    </row>
    <row r="1383" spans="3:18" x14ac:dyDescent="0.3">
      <c r="C1383" t="s">
        <v>364</v>
      </c>
      <c r="D1383" t="s">
        <v>366</v>
      </c>
      <c r="E1383">
        <v>4420211</v>
      </c>
      <c r="H1383" t="s">
        <v>1527</v>
      </c>
      <c r="K1383">
        <v>0</v>
      </c>
      <c r="M1383">
        <v>0</v>
      </c>
      <c r="O1383">
        <v>0</v>
      </c>
    </row>
    <row r="1384" spans="3:18" x14ac:dyDescent="0.3">
      <c r="C1384" t="s">
        <v>364</v>
      </c>
      <c r="D1384" t="s">
        <v>366</v>
      </c>
      <c r="E1384">
        <v>4420212</v>
      </c>
      <c r="H1384" t="s">
        <v>1528</v>
      </c>
      <c r="K1384">
        <v>0</v>
      </c>
      <c r="M1384">
        <v>0</v>
      </c>
      <c r="O1384">
        <v>0</v>
      </c>
    </row>
    <row r="1385" spans="3:18" x14ac:dyDescent="0.3">
      <c r="K1385">
        <v>0</v>
      </c>
      <c r="M1385">
        <v>0</v>
      </c>
      <c r="O1385">
        <v>0</v>
      </c>
      <c r="R1385" t="s">
        <v>438</v>
      </c>
    </row>
    <row r="1386" spans="3:18" x14ac:dyDescent="0.3">
      <c r="C1386" t="s">
        <v>364</v>
      </c>
      <c r="D1386" t="s">
        <v>366</v>
      </c>
      <c r="E1386">
        <v>420600</v>
      </c>
      <c r="H1386" t="s">
        <v>1529</v>
      </c>
      <c r="K1386">
        <v>0</v>
      </c>
      <c r="M1386">
        <v>0</v>
      </c>
      <c r="O1386">
        <v>0</v>
      </c>
    </row>
    <row r="1387" spans="3:18" x14ac:dyDescent="0.3">
      <c r="E1387" t="s">
        <v>1530</v>
      </c>
      <c r="K1387">
        <v>0</v>
      </c>
      <c r="M1387">
        <v>0</v>
      </c>
      <c r="O1387">
        <v>0</v>
      </c>
      <c r="R1387" t="s">
        <v>438</v>
      </c>
    </row>
    <row r="1388" spans="3:18" x14ac:dyDescent="0.3">
      <c r="C1388" t="s">
        <v>364</v>
      </c>
      <c r="D1388" t="s">
        <v>366</v>
      </c>
      <c r="E1388">
        <v>4420502</v>
      </c>
      <c r="H1388" t="s">
        <v>1531</v>
      </c>
      <c r="K1388">
        <v>0</v>
      </c>
      <c r="M1388">
        <v>0</v>
      </c>
      <c r="O1388">
        <v>0</v>
      </c>
    </row>
    <row r="1389" spans="3:18" x14ac:dyDescent="0.3">
      <c r="C1389" t="s">
        <v>364</v>
      </c>
      <c r="D1389" t="s">
        <v>366</v>
      </c>
      <c r="E1389">
        <v>4420503</v>
      </c>
      <c r="H1389" t="s">
        <v>1532</v>
      </c>
      <c r="K1389">
        <v>0</v>
      </c>
      <c r="M1389">
        <v>0</v>
      </c>
      <c r="O1389">
        <v>0</v>
      </c>
    </row>
    <row r="1390" spans="3:18" x14ac:dyDescent="0.3">
      <c r="K1390">
        <v>0</v>
      </c>
      <c r="M1390">
        <v>0</v>
      </c>
      <c r="O1390">
        <v>0</v>
      </c>
      <c r="R1390" t="s">
        <v>438</v>
      </c>
    </row>
    <row r="1391" spans="3:18" x14ac:dyDescent="0.3">
      <c r="C1391" t="s">
        <v>364</v>
      </c>
      <c r="D1391" t="s">
        <v>366</v>
      </c>
      <c r="E1391">
        <v>420820</v>
      </c>
      <c r="H1391" t="s">
        <v>1533</v>
      </c>
      <c r="K1391">
        <v>0</v>
      </c>
      <c r="M1391">
        <v>0</v>
      </c>
      <c r="O1391">
        <v>0</v>
      </c>
    </row>
    <row r="1392" spans="3:18" x14ac:dyDescent="0.3">
      <c r="C1392" t="s">
        <v>364</v>
      </c>
      <c r="D1392" t="s">
        <v>366</v>
      </c>
      <c r="E1392">
        <v>420821</v>
      </c>
      <c r="H1392" t="s">
        <v>1534</v>
      </c>
      <c r="K1392">
        <v>0</v>
      </c>
      <c r="M1392">
        <v>0</v>
      </c>
      <c r="O1392">
        <v>0</v>
      </c>
    </row>
    <row r="1393" spans="3:18" x14ac:dyDescent="0.3">
      <c r="C1393" t="s">
        <v>364</v>
      </c>
      <c r="D1393" t="s">
        <v>366</v>
      </c>
      <c r="E1393">
        <v>420822</v>
      </c>
      <c r="H1393" t="s">
        <v>1535</v>
      </c>
      <c r="K1393">
        <v>0</v>
      </c>
      <c r="M1393">
        <v>0</v>
      </c>
      <c r="O1393">
        <v>0</v>
      </c>
    </row>
    <row r="1394" spans="3:18" x14ac:dyDescent="0.3">
      <c r="C1394" t="s">
        <v>364</v>
      </c>
      <c r="D1394" t="s">
        <v>366</v>
      </c>
      <c r="E1394">
        <v>420823</v>
      </c>
      <c r="H1394" t="s">
        <v>1536</v>
      </c>
      <c r="K1394">
        <v>0</v>
      </c>
      <c r="M1394">
        <v>0</v>
      </c>
      <c r="O1394">
        <v>0</v>
      </c>
    </row>
    <row r="1395" spans="3:18" x14ac:dyDescent="0.3">
      <c r="E1395" t="s">
        <v>1537</v>
      </c>
      <c r="K1395">
        <v>0</v>
      </c>
      <c r="M1395">
        <v>0</v>
      </c>
      <c r="O1395">
        <v>0</v>
      </c>
      <c r="R1395" t="s">
        <v>438</v>
      </c>
    </row>
    <row r="1396" spans="3:18" x14ac:dyDescent="0.3">
      <c r="C1396" t="s">
        <v>364</v>
      </c>
      <c r="D1396" t="s">
        <v>366</v>
      </c>
      <c r="E1396">
        <v>420800</v>
      </c>
      <c r="H1396" t="s">
        <v>1538</v>
      </c>
      <c r="K1396">
        <v>0</v>
      </c>
      <c r="M1396">
        <v>0</v>
      </c>
      <c r="O1396">
        <v>0</v>
      </c>
    </row>
    <row r="1397" spans="3:18" x14ac:dyDescent="0.3">
      <c r="C1397" t="s">
        <v>364</v>
      </c>
      <c r="D1397" t="s">
        <v>366</v>
      </c>
      <c r="E1397">
        <v>420801</v>
      </c>
      <c r="H1397" t="s">
        <v>1539</v>
      </c>
      <c r="K1397">
        <v>0</v>
      </c>
      <c r="M1397">
        <v>0</v>
      </c>
      <c r="O1397">
        <v>0</v>
      </c>
    </row>
    <row r="1398" spans="3:18" x14ac:dyDescent="0.3">
      <c r="C1398" t="s">
        <v>364</v>
      </c>
      <c r="D1398" t="s">
        <v>366</v>
      </c>
      <c r="E1398">
        <v>420802</v>
      </c>
      <c r="H1398" t="s">
        <v>1540</v>
      </c>
      <c r="K1398">
        <v>0</v>
      </c>
      <c r="M1398">
        <v>0</v>
      </c>
      <c r="O1398">
        <v>0</v>
      </c>
    </row>
    <row r="1399" spans="3:18" x14ac:dyDescent="0.3">
      <c r="C1399" t="s">
        <v>364</v>
      </c>
      <c r="D1399" t="s">
        <v>366</v>
      </c>
      <c r="E1399">
        <v>420803</v>
      </c>
      <c r="H1399" t="s">
        <v>1541</v>
      </c>
      <c r="K1399">
        <v>0</v>
      </c>
      <c r="M1399">
        <v>0</v>
      </c>
      <c r="O1399">
        <v>0</v>
      </c>
    </row>
    <row r="1400" spans="3:18" x14ac:dyDescent="0.3">
      <c r="E1400" t="s">
        <v>1542</v>
      </c>
      <c r="K1400">
        <v>0</v>
      </c>
      <c r="M1400">
        <v>0</v>
      </c>
      <c r="O1400">
        <v>0</v>
      </c>
      <c r="R1400" t="s">
        <v>438</v>
      </c>
    </row>
    <row r="1401" spans="3:18" x14ac:dyDescent="0.3">
      <c r="C1401" t="s">
        <v>364</v>
      </c>
      <c r="D1401" t="s">
        <v>366</v>
      </c>
      <c r="E1401">
        <v>421200</v>
      </c>
      <c r="H1401" t="s">
        <v>1543</v>
      </c>
      <c r="K1401">
        <v>0</v>
      </c>
      <c r="M1401">
        <v>0</v>
      </c>
      <c r="O1401">
        <v>0</v>
      </c>
    </row>
    <row r="1402" spans="3:18" x14ac:dyDescent="0.3">
      <c r="E1402" t="s">
        <v>1544</v>
      </c>
      <c r="K1402">
        <v>0</v>
      </c>
      <c r="M1402">
        <v>0</v>
      </c>
      <c r="O1402">
        <v>0</v>
      </c>
      <c r="R1402" t="s">
        <v>438</v>
      </c>
    </row>
    <row r="1403" spans="3:18" x14ac:dyDescent="0.3">
      <c r="C1403" t="s">
        <v>364</v>
      </c>
      <c r="D1403" t="s">
        <v>366</v>
      </c>
      <c r="E1403">
        <v>430104</v>
      </c>
      <c r="H1403" t="s">
        <v>1545</v>
      </c>
      <c r="K1403">
        <v>0</v>
      </c>
      <c r="M1403">
        <v>0</v>
      </c>
      <c r="O1403">
        <v>0</v>
      </c>
    </row>
    <row r="1404" spans="3:18" x14ac:dyDescent="0.3">
      <c r="E1404" t="s">
        <v>1546</v>
      </c>
      <c r="K1404">
        <v>0</v>
      </c>
      <c r="M1404">
        <v>0</v>
      </c>
      <c r="O1404">
        <v>0</v>
      </c>
      <c r="R1404" t="s">
        <v>438</v>
      </c>
    </row>
    <row r="1405" spans="3:18" x14ac:dyDescent="0.3">
      <c r="C1405" t="s">
        <v>364</v>
      </c>
      <c r="D1405" t="s">
        <v>366</v>
      </c>
      <c r="E1405">
        <v>421400</v>
      </c>
      <c r="H1405" t="s">
        <v>1547</v>
      </c>
      <c r="K1405">
        <v>0</v>
      </c>
      <c r="M1405">
        <v>0</v>
      </c>
      <c r="O1405">
        <v>0</v>
      </c>
    </row>
    <row r="1406" spans="3:18" x14ac:dyDescent="0.3">
      <c r="C1406" t="s">
        <v>364</v>
      </c>
      <c r="D1406" t="s">
        <v>366</v>
      </c>
      <c r="E1406">
        <v>500107</v>
      </c>
      <c r="H1406" t="s">
        <v>1548</v>
      </c>
      <c r="K1406">
        <v>0</v>
      </c>
      <c r="M1406">
        <v>0</v>
      </c>
      <c r="O1406">
        <v>0</v>
      </c>
    </row>
    <row r="1407" spans="3:18" x14ac:dyDescent="0.3">
      <c r="E1407" t="s">
        <v>1549</v>
      </c>
      <c r="K1407">
        <v>0</v>
      </c>
      <c r="M1407">
        <v>0</v>
      </c>
      <c r="O1407">
        <v>0</v>
      </c>
      <c r="R1407" t="s">
        <v>438</v>
      </c>
    </row>
    <row r="1408" spans="3:18" x14ac:dyDescent="0.3">
      <c r="C1408" t="s">
        <v>364</v>
      </c>
      <c r="D1408" t="s">
        <v>366</v>
      </c>
      <c r="E1408">
        <v>421100</v>
      </c>
      <c r="H1408" t="s">
        <v>1550</v>
      </c>
      <c r="K1408">
        <v>0</v>
      </c>
      <c r="M1408">
        <v>0</v>
      </c>
      <c r="O1408">
        <v>0</v>
      </c>
    </row>
    <row r="1409" spans="3:18" x14ac:dyDescent="0.3">
      <c r="E1409" t="s">
        <v>1551</v>
      </c>
      <c r="K1409">
        <v>0</v>
      </c>
      <c r="M1409">
        <v>0</v>
      </c>
      <c r="O1409">
        <v>0</v>
      </c>
      <c r="R1409" t="s">
        <v>438</v>
      </c>
    </row>
    <row r="1410" spans="3:18" x14ac:dyDescent="0.3">
      <c r="C1410" t="s">
        <v>364</v>
      </c>
      <c r="D1410" t="s">
        <v>366</v>
      </c>
      <c r="E1410">
        <v>421300</v>
      </c>
      <c r="H1410" t="s">
        <v>1552</v>
      </c>
      <c r="K1410">
        <v>0</v>
      </c>
      <c r="M1410">
        <v>0</v>
      </c>
      <c r="O1410">
        <v>0</v>
      </c>
    </row>
    <row r="1411" spans="3:18" x14ac:dyDescent="0.3">
      <c r="E1411" t="s">
        <v>1553</v>
      </c>
      <c r="K1411">
        <v>0</v>
      </c>
      <c r="M1411">
        <v>0</v>
      </c>
      <c r="O1411">
        <v>0</v>
      </c>
      <c r="R1411" t="s">
        <v>438</v>
      </c>
    </row>
    <row r="1412" spans="3:18" x14ac:dyDescent="0.3">
      <c r="C1412" t="s">
        <v>364</v>
      </c>
      <c r="D1412" t="s">
        <v>366</v>
      </c>
      <c r="E1412">
        <v>420608</v>
      </c>
      <c r="H1412" t="s">
        <v>1554</v>
      </c>
      <c r="K1412">
        <v>0</v>
      </c>
      <c r="M1412">
        <v>0</v>
      </c>
      <c r="O1412">
        <v>0</v>
      </c>
    </row>
    <row r="1413" spans="3:18" x14ac:dyDescent="0.3">
      <c r="C1413" t="s">
        <v>364</v>
      </c>
      <c r="D1413" t="s">
        <v>366</v>
      </c>
      <c r="E1413">
        <v>420701</v>
      </c>
      <c r="H1413" t="s">
        <v>1555</v>
      </c>
      <c r="K1413">
        <v>0</v>
      </c>
      <c r="M1413">
        <v>0</v>
      </c>
      <c r="O1413">
        <v>0</v>
      </c>
    </row>
    <row r="1414" spans="3:18" x14ac:dyDescent="0.3">
      <c r="C1414" t="s">
        <v>364</v>
      </c>
      <c r="D1414" t="s">
        <v>366</v>
      </c>
      <c r="E1414">
        <v>420702</v>
      </c>
      <c r="H1414" t="s">
        <v>1556</v>
      </c>
      <c r="K1414">
        <v>0</v>
      </c>
      <c r="M1414">
        <v>0</v>
      </c>
      <c r="O1414">
        <v>0</v>
      </c>
    </row>
    <row r="1415" spans="3:18" x14ac:dyDescent="0.3">
      <c r="C1415" t="s">
        <v>364</v>
      </c>
      <c r="D1415" t="s">
        <v>366</v>
      </c>
      <c r="E1415">
        <v>420703</v>
      </c>
      <c r="H1415" t="s">
        <v>1557</v>
      </c>
      <c r="K1415">
        <v>0</v>
      </c>
      <c r="M1415">
        <v>0</v>
      </c>
      <c r="O1415">
        <v>0</v>
      </c>
    </row>
    <row r="1416" spans="3:18" x14ac:dyDescent="0.3">
      <c r="C1416" t="s">
        <v>364</v>
      </c>
      <c r="D1416" t="s">
        <v>366</v>
      </c>
      <c r="E1416">
        <v>420704</v>
      </c>
      <c r="H1416" t="s">
        <v>1558</v>
      </c>
      <c r="K1416">
        <v>0</v>
      </c>
      <c r="M1416">
        <v>0</v>
      </c>
      <c r="O1416">
        <v>0</v>
      </c>
    </row>
    <row r="1417" spans="3:18" x14ac:dyDescent="0.3">
      <c r="C1417" t="s">
        <v>364</v>
      </c>
      <c r="D1417" t="s">
        <v>366</v>
      </c>
      <c r="E1417">
        <v>420705</v>
      </c>
      <c r="H1417" t="s">
        <v>1559</v>
      </c>
      <c r="K1417">
        <v>0</v>
      </c>
      <c r="M1417">
        <v>0</v>
      </c>
      <c r="O1417">
        <v>0</v>
      </c>
    </row>
    <row r="1418" spans="3:18" x14ac:dyDescent="0.3">
      <c r="C1418" t="s">
        <v>364</v>
      </c>
      <c r="D1418" t="s">
        <v>366</v>
      </c>
      <c r="E1418">
        <v>420706</v>
      </c>
      <c r="H1418" t="s">
        <v>1560</v>
      </c>
      <c r="K1418">
        <v>0</v>
      </c>
      <c r="M1418">
        <v>0</v>
      </c>
      <c r="O1418">
        <v>0</v>
      </c>
    </row>
    <row r="1419" spans="3:18" x14ac:dyDescent="0.3">
      <c r="C1419" t="s">
        <v>364</v>
      </c>
      <c r="D1419" t="s">
        <v>366</v>
      </c>
      <c r="E1419">
        <v>420707</v>
      </c>
      <c r="H1419" t="s">
        <v>1561</v>
      </c>
      <c r="K1419">
        <v>0</v>
      </c>
      <c r="M1419">
        <v>0</v>
      </c>
      <c r="O1419">
        <v>0</v>
      </c>
    </row>
    <row r="1420" spans="3:18" x14ac:dyDescent="0.3">
      <c r="C1420" t="s">
        <v>364</v>
      </c>
      <c r="D1420" t="s">
        <v>366</v>
      </c>
      <c r="E1420">
        <v>420708</v>
      </c>
      <c r="H1420" t="s">
        <v>1562</v>
      </c>
      <c r="K1420">
        <v>0</v>
      </c>
      <c r="M1420">
        <v>0</v>
      </c>
      <c r="O1420">
        <v>0</v>
      </c>
    </row>
    <row r="1421" spans="3:18" x14ac:dyDescent="0.3">
      <c r="C1421" t="s">
        <v>364</v>
      </c>
      <c r="D1421" t="s">
        <v>366</v>
      </c>
      <c r="E1421">
        <v>420711</v>
      </c>
      <c r="H1421" t="s">
        <v>1563</v>
      </c>
      <c r="K1421">
        <v>0</v>
      </c>
      <c r="M1421">
        <v>0</v>
      </c>
      <c r="O1421">
        <v>0</v>
      </c>
    </row>
    <row r="1422" spans="3:18" x14ac:dyDescent="0.3">
      <c r="C1422" t="s">
        <v>364</v>
      </c>
      <c r="D1422" t="s">
        <v>366</v>
      </c>
      <c r="E1422">
        <v>4410102</v>
      </c>
      <c r="H1422" t="s">
        <v>1564</v>
      </c>
      <c r="K1422">
        <v>0</v>
      </c>
      <c r="M1422">
        <v>0</v>
      </c>
      <c r="O1422">
        <v>0</v>
      </c>
    </row>
    <row r="1423" spans="3:18" x14ac:dyDescent="0.3">
      <c r="C1423" t="s">
        <v>364</v>
      </c>
      <c r="D1423" t="s">
        <v>366</v>
      </c>
      <c r="E1423">
        <v>4410103</v>
      </c>
      <c r="H1423" t="s">
        <v>1565</v>
      </c>
      <c r="K1423">
        <v>0</v>
      </c>
      <c r="M1423">
        <v>0</v>
      </c>
      <c r="O1423">
        <v>0</v>
      </c>
    </row>
    <row r="1424" spans="3:18" x14ac:dyDescent="0.3">
      <c r="C1424" t="s">
        <v>364</v>
      </c>
      <c r="D1424" t="s">
        <v>366</v>
      </c>
      <c r="E1424">
        <v>4420704</v>
      </c>
      <c r="H1424" t="s">
        <v>1558</v>
      </c>
      <c r="K1424">
        <v>0</v>
      </c>
      <c r="M1424">
        <v>0</v>
      </c>
      <c r="O1424">
        <v>0</v>
      </c>
    </row>
    <row r="1425" spans="3:18" x14ac:dyDescent="0.3">
      <c r="C1425" t="s">
        <v>364</v>
      </c>
      <c r="D1425" t="s">
        <v>366</v>
      </c>
      <c r="E1425">
        <v>4420750</v>
      </c>
      <c r="H1425" t="s">
        <v>1566</v>
      </c>
      <c r="K1425">
        <v>0</v>
      </c>
      <c r="M1425">
        <v>0</v>
      </c>
      <c r="O1425">
        <v>0</v>
      </c>
    </row>
    <row r="1426" spans="3:18" x14ac:dyDescent="0.3">
      <c r="C1426" t="s">
        <v>364</v>
      </c>
      <c r="D1426" t="s">
        <v>366</v>
      </c>
      <c r="E1426">
        <v>4420751</v>
      </c>
      <c r="H1426" t="s">
        <v>1567</v>
      </c>
      <c r="K1426">
        <v>0</v>
      </c>
      <c r="M1426">
        <v>0</v>
      </c>
      <c r="O1426">
        <v>0</v>
      </c>
    </row>
    <row r="1427" spans="3:18" x14ac:dyDescent="0.3">
      <c r="C1427" t="s">
        <v>364</v>
      </c>
      <c r="D1427" t="s">
        <v>366</v>
      </c>
      <c r="E1427">
        <v>4420910</v>
      </c>
      <c r="H1427" t="s">
        <v>1568</v>
      </c>
      <c r="K1427">
        <v>0</v>
      </c>
      <c r="M1427">
        <v>0</v>
      </c>
      <c r="O1427">
        <v>0</v>
      </c>
    </row>
    <row r="1428" spans="3:18" x14ac:dyDescent="0.3">
      <c r="C1428" t="s">
        <v>364</v>
      </c>
      <c r="D1428" t="s">
        <v>366</v>
      </c>
      <c r="E1428">
        <v>4420911</v>
      </c>
      <c r="H1428" t="s">
        <v>1569</v>
      </c>
      <c r="K1428">
        <v>0</v>
      </c>
      <c r="M1428">
        <v>0</v>
      </c>
      <c r="O1428">
        <v>0</v>
      </c>
    </row>
    <row r="1429" spans="3:18" x14ac:dyDescent="0.3">
      <c r="C1429" t="s">
        <v>364</v>
      </c>
      <c r="D1429" t="s">
        <v>366</v>
      </c>
      <c r="E1429">
        <v>5500112</v>
      </c>
      <c r="H1429" t="s">
        <v>1570</v>
      </c>
      <c r="K1429" s="37">
        <v>5547348.6399999997</v>
      </c>
      <c r="M1429" s="37">
        <v>4380334.05</v>
      </c>
      <c r="O1429" s="37">
        <v>1167014.5900000001</v>
      </c>
      <c r="Q1429">
        <v>26.6</v>
      </c>
    </row>
    <row r="1430" spans="3:18" x14ac:dyDescent="0.3">
      <c r="C1430" t="s">
        <v>364</v>
      </c>
      <c r="D1430" t="s">
        <v>366</v>
      </c>
      <c r="E1430">
        <v>5500114</v>
      </c>
      <c r="H1430" t="s">
        <v>1571</v>
      </c>
      <c r="K1430">
        <v>0</v>
      </c>
      <c r="M1430">
        <v>0</v>
      </c>
      <c r="O1430">
        <v>0</v>
      </c>
    </row>
    <row r="1431" spans="3:18" x14ac:dyDescent="0.3">
      <c r="C1431" t="s">
        <v>364</v>
      </c>
      <c r="D1431" t="s">
        <v>366</v>
      </c>
      <c r="E1431">
        <v>5500118</v>
      </c>
      <c r="H1431" t="s">
        <v>1572</v>
      </c>
      <c r="K1431">
        <v>0</v>
      </c>
      <c r="M1431">
        <v>0</v>
      </c>
      <c r="O1431">
        <v>0</v>
      </c>
    </row>
    <row r="1432" spans="3:18" x14ac:dyDescent="0.3">
      <c r="C1432" t="s">
        <v>364</v>
      </c>
      <c r="D1432" t="s">
        <v>366</v>
      </c>
      <c r="E1432">
        <v>5540007</v>
      </c>
      <c r="H1432" t="s">
        <v>1573</v>
      </c>
      <c r="K1432">
        <v>0</v>
      </c>
      <c r="M1432">
        <v>0</v>
      </c>
      <c r="O1432">
        <v>0</v>
      </c>
    </row>
    <row r="1433" spans="3:18" x14ac:dyDescent="0.3">
      <c r="E1433" t="s">
        <v>1574</v>
      </c>
      <c r="K1433" s="37">
        <v>5547348.6399999997</v>
      </c>
      <c r="M1433" s="37">
        <v>4380334.05</v>
      </c>
      <c r="O1433" s="37">
        <v>1167014.5900000001</v>
      </c>
      <c r="Q1433">
        <v>26.6</v>
      </c>
      <c r="R1433" t="s">
        <v>438</v>
      </c>
    </row>
    <row r="1434" spans="3:18" x14ac:dyDescent="0.3">
      <c r="E1434" t="s">
        <v>1575</v>
      </c>
      <c r="K1434" s="37">
        <v>-12131848.9</v>
      </c>
      <c r="M1434" s="37">
        <v>-9571868.1300000008</v>
      </c>
      <c r="O1434" s="37">
        <v>-2559980.77</v>
      </c>
      <c r="Q1434">
        <v>-26.7</v>
      </c>
      <c r="R1434" t="s">
        <v>420</v>
      </c>
    </row>
    <row r="1435" spans="3:18" x14ac:dyDescent="0.3">
      <c r="E1435" t="s">
        <v>1578</v>
      </c>
    </row>
    <row r="1436" spans="3:18" x14ac:dyDescent="0.3">
      <c r="C1436" t="s">
        <v>364</v>
      </c>
      <c r="D1436" t="s">
        <v>366</v>
      </c>
      <c r="E1436">
        <v>510100</v>
      </c>
      <c r="H1436" t="s">
        <v>1579</v>
      </c>
      <c r="K1436">
        <v>0</v>
      </c>
      <c r="M1436">
        <v>0</v>
      </c>
      <c r="O1436">
        <v>0</v>
      </c>
    </row>
    <row r="1437" spans="3:18" x14ac:dyDescent="0.3">
      <c r="C1437" t="s">
        <v>364</v>
      </c>
      <c r="D1437" t="s">
        <v>366</v>
      </c>
      <c r="E1437">
        <v>510101</v>
      </c>
      <c r="H1437" t="s">
        <v>1580</v>
      </c>
      <c r="K1437">
        <v>0</v>
      </c>
      <c r="M1437">
        <v>0</v>
      </c>
      <c r="O1437">
        <v>0</v>
      </c>
    </row>
    <row r="1438" spans="3:18" x14ac:dyDescent="0.3">
      <c r="C1438" t="s">
        <v>364</v>
      </c>
      <c r="D1438" t="s">
        <v>366</v>
      </c>
      <c r="E1438">
        <v>510102</v>
      </c>
      <c r="H1438" t="s">
        <v>1581</v>
      </c>
      <c r="K1438">
        <v>0</v>
      </c>
      <c r="M1438">
        <v>0</v>
      </c>
      <c r="O1438">
        <v>0</v>
      </c>
    </row>
    <row r="1439" spans="3:18" x14ac:dyDescent="0.3">
      <c r="C1439" t="s">
        <v>364</v>
      </c>
      <c r="D1439" t="s">
        <v>366</v>
      </c>
      <c r="E1439">
        <v>510103</v>
      </c>
      <c r="H1439" t="s">
        <v>1582</v>
      </c>
      <c r="K1439">
        <v>0</v>
      </c>
      <c r="M1439">
        <v>0</v>
      </c>
      <c r="O1439">
        <v>0</v>
      </c>
    </row>
    <row r="1440" spans="3:18" x14ac:dyDescent="0.3">
      <c r="C1440" t="s">
        <v>364</v>
      </c>
      <c r="D1440" t="s">
        <v>366</v>
      </c>
      <c r="E1440">
        <v>510104</v>
      </c>
      <c r="H1440" t="s">
        <v>1583</v>
      </c>
      <c r="K1440">
        <v>0</v>
      </c>
      <c r="M1440">
        <v>0</v>
      </c>
      <c r="O1440">
        <v>0</v>
      </c>
    </row>
    <row r="1441" spans="3:15" x14ac:dyDescent="0.3">
      <c r="C1441" t="s">
        <v>364</v>
      </c>
      <c r="D1441" t="s">
        <v>366</v>
      </c>
      <c r="E1441">
        <v>510105</v>
      </c>
      <c r="H1441" t="s">
        <v>1584</v>
      </c>
      <c r="K1441">
        <v>0</v>
      </c>
      <c r="M1441">
        <v>0</v>
      </c>
      <c r="O1441">
        <v>0</v>
      </c>
    </row>
    <row r="1442" spans="3:15" x14ac:dyDescent="0.3">
      <c r="C1442" t="s">
        <v>364</v>
      </c>
      <c r="D1442" t="s">
        <v>366</v>
      </c>
      <c r="E1442">
        <v>510107</v>
      </c>
      <c r="H1442" t="s">
        <v>1585</v>
      </c>
      <c r="K1442">
        <v>0</v>
      </c>
      <c r="M1442">
        <v>0</v>
      </c>
      <c r="O1442">
        <v>0</v>
      </c>
    </row>
    <row r="1443" spans="3:15" x14ac:dyDescent="0.3">
      <c r="C1443" t="s">
        <v>364</v>
      </c>
      <c r="D1443" t="s">
        <v>366</v>
      </c>
      <c r="E1443">
        <v>510108</v>
      </c>
      <c r="H1443" t="s">
        <v>1586</v>
      </c>
      <c r="K1443">
        <v>0</v>
      </c>
      <c r="M1443">
        <v>0</v>
      </c>
      <c r="O1443">
        <v>0</v>
      </c>
    </row>
    <row r="1444" spans="3:15" x14ac:dyDescent="0.3">
      <c r="C1444" t="s">
        <v>364</v>
      </c>
      <c r="D1444" t="s">
        <v>366</v>
      </c>
      <c r="E1444">
        <v>510109</v>
      </c>
      <c r="H1444" t="s">
        <v>1587</v>
      </c>
      <c r="K1444">
        <v>0</v>
      </c>
      <c r="M1444">
        <v>0</v>
      </c>
      <c r="O1444">
        <v>0</v>
      </c>
    </row>
    <row r="1445" spans="3:15" x14ac:dyDescent="0.3">
      <c r="C1445" t="s">
        <v>364</v>
      </c>
      <c r="D1445" t="s">
        <v>366</v>
      </c>
      <c r="E1445">
        <v>510110</v>
      </c>
      <c r="H1445" t="s">
        <v>1588</v>
      </c>
      <c r="K1445">
        <v>0</v>
      </c>
      <c r="M1445">
        <v>0</v>
      </c>
      <c r="O1445">
        <v>0</v>
      </c>
    </row>
    <row r="1446" spans="3:15" x14ac:dyDescent="0.3">
      <c r="C1446" t="s">
        <v>364</v>
      </c>
      <c r="D1446" t="s">
        <v>366</v>
      </c>
      <c r="E1446">
        <v>510111</v>
      </c>
      <c r="H1446" t="s">
        <v>1589</v>
      </c>
      <c r="K1446">
        <v>0</v>
      </c>
      <c r="M1446">
        <v>0</v>
      </c>
      <c r="O1446">
        <v>0</v>
      </c>
    </row>
    <row r="1447" spans="3:15" x14ac:dyDescent="0.3">
      <c r="C1447" t="s">
        <v>364</v>
      </c>
      <c r="D1447" t="s">
        <v>366</v>
      </c>
      <c r="E1447">
        <v>510112</v>
      </c>
      <c r="H1447" t="s">
        <v>1590</v>
      </c>
      <c r="K1447">
        <v>0</v>
      </c>
      <c r="M1447">
        <v>0</v>
      </c>
      <c r="O1447">
        <v>0</v>
      </c>
    </row>
    <row r="1448" spans="3:15" x14ac:dyDescent="0.3">
      <c r="C1448" t="s">
        <v>364</v>
      </c>
      <c r="D1448" t="s">
        <v>366</v>
      </c>
      <c r="E1448">
        <v>510113</v>
      </c>
      <c r="H1448" t="s">
        <v>1591</v>
      </c>
      <c r="K1448">
        <v>0</v>
      </c>
      <c r="M1448">
        <v>0</v>
      </c>
      <c r="O1448">
        <v>0</v>
      </c>
    </row>
    <row r="1449" spans="3:15" x14ac:dyDescent="0.3">
      <c r="C1449" t="s">
        <v>364</v>
      </c>
      <c r="D1449" t="s">
        <v>366</v>
      </c>
      <c r="E1449">
        <v>510114</v>
      </c>
      <c r="H1449" t="s">
        <v>1592</v>
      </c>
      <c r="K1449">
        <v>0</v>
      </c>
      <c r="M1449">
        <v>0</v>
      </c>
      <c r="O1449">
        <v>0</v>
      </c>
    </row>
    <row r="1450" spans="3:15" x14ac:dyDescent="0.3">
      <c r="C1450" t="s">
        <v>364</v>
      </c>
      <c r="D1450" t="s">
        <v>366</v>
      </c>
      <c r="E1450">
        <v>510115</v>
      </c>
      <c r="H1450" t="s">
        <v>1593</v>
      </c>
      <c r="K1450">
        <v>0</v>
      </c>
      <c r="M1450">
        <v>0</v>
      </c>
      <c r="O1450">
        <v>0</v>
      </c>
    </row>
    <row r="1451" spans="3:15" x14ac:dyDescent="0.3">
      <c r="C1451" t="s">
        <v>364</v>
      </c>
      <c r="D1451" t="s">
        <v>366</v>
      </c>
      <c r="E1451">
        <v>510116</v>
      </c>
      <c r="H1451" t="s">
        <v>1594</v>
      </c>
      <c r="K1451">
        <v>0</v>
      </c>
      <c r="M1451">
        <v>0</v>
      </c>
      <c r="O1451">
        <v>0</v>
      </c>
    </row>
    <row r="1452" spans="3:15" x14ac:dyDescent="0.3">
      <c r="C1452" t="s">
        <v>364</v>
      </c>
      <c r="D1452" t="s">
        <v>366</v>
      </c>
      <c r="E1452">
        <v>510118</v>
      </c>
      <c r="H1452" t="s">
        <v>1595</v>
      </c>
      <c r="K1452">
        <v>0</v>
      </c>
      <c r="M1452">
        <v>0</v>
      </c>
      <c r="O1452">
        <v>0</v>
      </c>
    </row>
    <row r="1453" spans="3:15" x14ac:dyDescent="0.3">
      <c r="C1453" t="s">
        <v>364</v>
      </c>
      <c r="D1453" t="s">
        <v>366</v>
      </c>
      <c r="E1453">
        <v>510119</v>
      </c>
      <c r="H1453" t="s">
        <v>1596</v>
      </c>
      <c r="K1453">
        <v>0</v>
      </c>
      <c r="M1453">
        <v>0</v>
      </c>
      <c r="O1453">
        <v>0</v>
      </c>
    </row>
    <row r="1454" spans="3:15" x14ac:dyDescent="0.3">
      <c r="C1454" t="s">
        <v>364</v>
      </c>
      <c r="D1454" t="s">
        <v>366</v>
      </c>
      <c r="E1454">
        <v>510120</v>
      </c>
      <c r="H1454" t="s">
        <v>1597</v>
      </c>
      <c r="K1454">
        <v>0</v>
      </c>
      <c r="M1454">
        <v>0</v>
      </c>
      <c r="O1454">
        <v>0</v>
      </c>
    </row>
    <row r="1455" spans="3:15" x14ac:dyDescent="0.3">
      <c r="C1455" t="s">
        <v>364</v>
      </c>
      <c r="D1455" t="s">
        <v>366</v>
      </c>
      <c r="E1455">
        <v>510121</v>
      </c>
      <c r="H1455" t="s">
        <v>1598</v>
      </c>
      <c r="K1455">
        <v>0</v>
      </c>
      <c r="M1455">
        <v>0</v>
      </c>
      <c r="O1455">
        <v>0</v>
      </c>
    </row>
    <row r="1456" spans="3:15" x14ac:dyDescent="0.3">
      <c r="C1456" t="s">
        <v>364</v>
      </c>
      <c r="D1456" t="s">
        <v>366</v>
      </c>
      <c r="E1456">
        <v>510122</v>
      </c>
      <c r="H1456" t="s">
        <v>1599</v>
      </c>
      <c r="K1456">
        <v>0</v>
      </c>
      <c r="M1456">
        <v>0</v>
      </c>
      <c r="O1456">
        <v>0</v>
      </c>
    </row>
    <row r="1457" spans="3:15" x14ac:dyDescent="0.3">
      <c r="C1457" t="s">
        <v>364</v>
      </c>
      <c r="D1457" t="s">
        <v>366</v>
      </c>
      <c r="E1457">
        <v>510123</v>
      </c>
      <c r="H1457" t="s">
        <v>1600</v>
      </c>
      <c r="K1457">
        <v>0</v>
      </c>
      <c r="M1457">
        <v>0</v>
      </c>
      <c r="O1457">
        <v>0</v>
      </c>
    </row>
    <row r="1458" spans="3:15" x14ac:dyDescent="0.3">
      <c r="C1458" t="s">
        <v>364</v>
      </c>
      <c r="D1458" t="s">
        <v>366</v>
      </c>
      <c r="E1458">
        <v>510124</v>
      </c>
      <c r="H1458" t="s">
        <v>1601</v>
      </c>
      <c r="K1458">
        <v>0</v>
      </c>
      <c r="M1458">
        <v>0</v>
      </c>
      <c r="O1458">
        <v>0</v>
      </c>
    </row>
    <row r="1459" spans="3:15" x14ac:dyDescent="0.3">
      <c r="C1459" t="s">
        <v>364</v>
      </c>
      <c r="D1459" t="s">
        <v>366</v>
      </c>
      <c r="E1459">
        <v>510125</v>
      </c>
      <c r="H1459" t="s">
        <v>1602</v>
      </c>
      <c r="K1459">
        <v>0</v>
      </c>
      <c r="M1459">
        <v>0</v>
      </c>
      <c r="O1459">
        <v>0</v>
      </c>
    </row>
    <row r="1460" spans="3:15" x14ac:dyDescent="0.3">
      <c r="C1460" t="s">
        <v>364</v>
      </c>
      <c r="D1460" t="s">
        <v>366</v>
      </c>
      <c r="E1460">
        <v>510126</v>
      </c>
      <c r="H1460" t="s">
        <v>1603</v>
      </c>
      <c r="K1460">
        <v>0</v>
      </c>
      <c r="M1460">
        <v>0</v>
      </c>
      <c r="O1460">
        <v>0</v>
      </c>
    </row>
    <row r="1461" spans="3:15" x14ac:dyDescent="0.3">
      <c r="C1461" t="s">
        <v>364</v>
      </c>
      <c r="D1461" t="s">
        <v>366</v>
      </c>
      <c r="E1461">
        <v>510127</v>
      </c>
      <c r="H1461" t="s">
        <v>1604</v>
      </c>
      <c r="K1461">
        <v>0</v>
      </c>
      <c r="M1461">
        <v>0</v>
      </c>
      <c r="O1461">
        <v>0</v>
      </c>
    </row>
    <row r="1462" spans="3:15" x14ac:dyDescent="0.3">
      <c r="C1462" t="s">
        <v>364</v>
      </c>
      <c r="D1462" t="s">
        <v>366</v>
      </c>
      <c r="E1462">
        <v>510128</v>
      </c>
      <c r="H1462" t="s">
        <v>1605</v>
      </c>
      <c r="K1462">
        <v>0</v>
      </c>
      <c r="M1462">
        <v>0</v>
      </c>
      <c r="O1462">
        <v>0</v>
      </c>
    </row>
    <row r="1463" spans="3:15" x14ac:dyDescent="0.3">
      <c r="C1463" t="s">
        <v>364</v>
      </c>
      <c r="D1463" t="s">
        <v>366</v>
      </c>
      <c r="E1463">
        <v>510129</v>
      </c>
      <c r="H1463" t="s">
        <v>1606</v>
      </c>
      <c r="K1463">
        <v>0</v>
      </c>
      <c r="M1463">
        <v>0</v>
      </c>
      <c r="O1463">
        <v>0</v>
      </c>
    </row>
    <row r="1464" spans="3:15" x14ac:dyDescent="0.3">
      <c r="C1464" t="s">
        <v>364</v>
      </c>
      <c r="D1464" t="s">
        <v>366</v>
      </c>
      <c r="E1464">
        <v>510130</v>
      </c>
      <c r="H1464" t="s">
        <v>1607</v>
      </c>
      <c r="K1464">
        <v>0</v>
      </c>
      <c r="M1464">
        <v>0</v>
      </c>
      <c r="O1464">
        <v>0</v>
      </c>
    </row>
    <row r="1465" spans="3:15" x14ac:dyDescent="0.3">
      <c r="C1465" t="s">
        <v>364</v>
      </c>
      <c r="D1465" t="s">
        <v>366</v>
      </c>
      <c r="E1465">
        <v>510148</v>
      </c>
      <c r="H1465" t="s">
        <v>1608</v>
      </c>
      <c r="K1465">
        <v>0</v>
      </c>
      <c r="M1465">
        <v>0</v>
      </c>
      <c r="O1465">
        <v>0</v>
      </c>
    </row>
    <row r="1466" spans="3:15" x14ac:dyDescent="0.3">
      <c r="C1466" t="s">
        <v>364</v>
      </c>
      <c r="D1466" t="s">
        <v>366</v>
      </c>
      <c r="E1466">
        <v>5510100</v>
      </c>
      <c r="H1466" t="s">
        <v>1579</v>
      </c>
      <c r="K1466">
        <v>0</v>
      </c>
      <c r="M1466">
        <v>0</v>
      </c>
      <c r="O1466">
        <v>0</v>
      </c>
    </row>
    <row r="1467" spans="3:15" x14ac:dyDescent="0.3">
      <c r="C1467" t="s">
        <v>364</v>
      </c>
      <c r="D1467" t="s">
        <v>366</v>
      </c>
      <c r="E1467">
        <v>5510101</v>
      </c>
      <c r="H1467" t="s">
        <v>1580</v>
      </c>
      <c r="K1467">
        <v>0</v>
      </c>
      <c r="M1467">
        <v>0</v>
      </c>
      <c r="O1467">
        <v>0</v>
      </c>
    </row>
    <row r="1468" spans="3:15" x14ac:dyDescent="0.3">
      <c r="C1468" t="s">
        <v>364</v>
      </c>
      <c r="D1468" t="s">
        <v>366</v>
      </c>
      <c r="E1468">
        <v>5510102</v>
      </c>
      <c r="H1468" t="s">
        <v>1581</v>
      </c>
      <c r="K1468">
        <v>0</v>
      </c>
      <c r="M1468">
        <v>0</v>
      </c>
      <c r="O1468">
        <v>0</v>
      </c>
    </row>
    <row r="1469" spans="3:15" x14ac:dyDescent="0.3">
      <c r="C1469" t="s">
        <v>364</v>
      </c>
      <c r="D1469" t="s">
        <v>366</v>
      </c>
      <c r="E1469">
        <v>5510104</v>
      </c>
      <c r="H1469" t="s">
        <v>1583</v>
      </c>
      <c r="K1469">
        <v>0</v>
      </c>
      <c r="M1469">
        <v>0</v>
      </c>
      <c r="O1469">
        <v>0</v>
      </c>
    </row>
    <row r="1470" spans="3:15" x14ac:dyDescent="0.3">
      <c r="C1470" t="s">
        <v>364</v>
      </c>
      <c r="D1470" t="s">
        <v>366</v>
      </c>
      <c r="E1470">
        <v>5510108</v>
      </c>
      <c r="H1470" t="s">
        <v>1586</v>
      </c>
      <c r="K1470">
        <v>0</v>
      </c>
      <c r="M1470">
        <v>0</v>
      </c>
      <c r="O1470">
        <v>0</v>
      </c>
    </row>
    <row r="1471" spans="3:15" x14ac:dyDescent="0.3">
      <c r="C1471" t="s">
        <v>364</v>
      </c>
      <c r="D1471" t="s">
        <v>366</v>
      </c>
      <c r="E1471">
        <v>5510112</v>
      </c>
      <c r="H1471" t="s">
        <v>1590</v>
      </c>
      <c r="K1471">
        <v>0</v>
      </c>
      <c r="M1471">
        <v>0</v>
      </c>
      <c r="O1471">
        <v>0</v>
      </c>
    </row>
    <row r="1472" spans="3:15" x14ac:dyDescent="0.3">
      <c r="C1472" t="s">
        <v>364</v>
      </c>
      <c r="D1472" t="s">
        <v>366</v>
      </c>
      <c r="E1472">
        <v>5510113</v>
      </c>
      <c r="H1472" t="s">
        <v>1591</v>
      </c>
      <c r="K1472">
        <v>0</v>
      </c>
      <c r="M1472">
        <v>0</v>
      </c>
      <c r="O1472">
        <v>0</v>
      </c>
    </row>
    <row r="1473" spans="3:18" x14ac:dyDescent="0.3">
      <c r="C1473" t="s">
        <v>364</v>
      </c>
      <c r="D1473" t="s">
        <v>366</v>
      </c>
      <c r="E1473">
        <v>5510115</v>
      </c>
      <c r="H1473" t="s">
        <v>1593</v>
      </c>
      <c r="K1473">
        <v>0</v>
      </c>
      <c r="M1473">
        <v>0</v>
      </c>
      <c r="O1473">
        <v>0</v>
      </c>
    </row>
    <row r="1474" spans="3:18" x14ac:dyDescent="0.3">
      <c r="C1474" t="s">
        <v>364</v>
      </c>
      <c r="D1474" t="s">
        <v>366</v>
      </c>
      <c r="E1474">
        <v>5510116</v>
      </c>
      <c r="H1474" t="s">
        <v>1594</v>
      </c>
      <c r="K1474">
        <v>0</v>
      </c>
      <c r="M1474">
        <v>0</v>
      </c>
      <c r="O1474">
        <v>0</v>
      </c>
    </row>
    <row r="1475" spans="3:18" x14ac:dyDescent="0.3">
      <c r="C1475" t="s">
        <v>364</v>
      </c>
      <c r="D1475" t="s">
        <v>366</v>
      </c>
      <c r="E1475">
        <v>5510118</v>
      </c>
      <c r="H1475" t="s">
        <v>1595</v>
      </c>
      <c r="K1475">
        <v>0</v>
      </c>
      <c r="M1475">
        <v>0</v>
      </c>
      <c r="O1475">
        <v>0</v>
      </c>
    </row>
    <row r="1476" spans="3:18" x14ac:dyDescent="0.3">
      <c r="C1476" t="s">
        <v>364</v>
      </c>
      <c r="D1476" t="s">
        <v>366</v>
      </c>
      <c r="E1476">
        <v>5510121</v>
      </c>
      <c r="H1476" t="s">
        <v>1598</v>
      </c>
      <c r="K1476">
        <v>0</v>
      </c>
      <c r="M1476">
        <v>0</v>
      </c>
      <c r="O1476">
        <v>0</v>
      </c>
    </row>
    <row r="1477" spans="3:18" x14ac:dyDescent="0.3">
      <c r="C1477" t="s">
        <v>364</v>
      </c>
      <c r="D1477" t="s">
        <v>366</v>
      </c>
      <c r="E1477">
        <v>5510141</v>
      </c>
      <c r="H1477" t="s">
        <v>1609</v>
      </c>
      <c r="K1477">
        <v>0</v>
      </c>
      <c r="M1477">
        <v>0</v>
      </c>
      <c r="O1477">
        <v>0</v>
      </c>
    </row>
    <row r="1478" spans="3:18" x14ac:dyDescent="0.3">
      <c r="C1478" t="s">
        <v>364</v>
      </c>
      <c r="D1478" t="s">
        <v>366</v>
      </c>
      <c r="E1478">
        <v>5510148</v>
      </c>
      <c r="H1478" t="s">
        <v>1610</v>
      </c>
      <c r="K1478" s="37">
        <v>228000</v>
      </c>
      <c r="M1478">
        <v>0</v>
      </c>
      <c r="O1478" s="37">
        <v>228000</v>
      </c>
    </row>
    <row r="1479" spans="3:18" x14ac:dyDescent="0.3">
      <c r="E1479" t="s">
        <v>1578</v>
      </c>
      <c r="K1479" s="37">
        <v>228000</v>
      </c>
      <c r="M1479">
        <v>0</v>
      </c>
      <c r="O1479" s="37">
        <v>228000</v>
      </c>
      <c r="R1479" t="s">
        <v>438</v>
      </c>
    </row>
    <row r="1480" spans="3:18" x14ac:dyDescent="0.3">
      <c r="C1480" t="s">
        <v>364</v>
      </c>
      <c r="D1480" t="s">
        <v>366</v>
      </c>
      <c r="E1480">
        <v>510106</v>
      </c>
      <c r="H1480" t="s">
        <v>1611</v>
      </c>
      <c r="K1480">
        <v>0</v>
      </c>
      <c r="M1480">
        <v>0</v>
      </c>
      <c r="O1480">
        <v>0</v>
      </c>
    </row>
    <row r="1481" spans="3:18" x14ac:dyDescent="0.3">
      <c r="C1481" t="s">
        <v>364</v>
      </c>
      <c r="D1481" t="s">
        <v>366</v>
      </c>
      <c r="E1481">
        <v>510117</v>
      </c>
      <c r="H1481" t="s">
        <v>1612</v>
      </c>
      <c r="K1481">
        <v>0</v>
      </c>
      <c r="M1481">
        <v>0</v>
      </c>
      <c r="O1481">
        <v>0</v>
      </c>
    </row>
    <row r="1482" spans="3:18" x14ac:dyDescent="0.3">
      <c r="C1482" t="s">
        <v>364</v>
      </c>
      <c r="D1482" t="s">
        <v>366</v>
      </c>
      <c r="E1482">
        <v>510200</v>
      </c>
      <c r="H1482" t="s">
        <v>1613</v>
      </c>
      <c r="K1482">
        <v>0</v>
      </c>
      <c r="M1482">
        <v>0</v>
      </c>
      <c r="O1482">
        <v>0</v>
      </c>
    </row>
    <row r="1483" spans="3:18" x14ac:dyDescent="0.3">
      <c r="C1483" t="s">
        <v>364</v>
      </c>
      <c r="D1483" t="s">
        <v>366</v>
      </c>
      <c r="E1483">
        <v>510201</v>
      </c>
      <c r="H1483" t="s">
        <v>1614</v>
      </c>
      <c r="K1483">
        <v>0</v>
      </c>
      <c r="M1483">
        <v>0</v>
      </c>
      <c r="O1483">
        <v>0</v>
      </c>
    </row>
    <row r="1484" spans="3:18" x14ac:dyDescent="0.3">
      <c r="C1484" t="s">
        <v>364</v>
      </c>
      <c r="D1484" t="s">
        <v>366</v>
      </c>
      <c r="E1484">
        <v>510202</v>
      </c>
      <c r="H1484" t="s">
        <v>1615</v>
      </c>
      <c r="K1484">
        <v>0</v>
      </c>
      <c r="M1484">
        <v>0</v>
      </c>
      <c r="O1484">
        <v>0</v>
      </c>
    </row>
    <row r="1485" spans="3:18" x14ac:dyDescent="0.3">
      <c r="C1485" t="s">
        <v>364</v>
      </c>
      <c r="D1485" t="s">
        <v>366</v>
      </c>
      <c r="E1485">
        <v>510203</v>
      </c>
      <c r="H1485" t="s">
        <v>1616</v>
      </c>
      <c r="K1485">
        <v>0</v>
      </c>
      <c r="M1485">
        <v>0</v>
      </c>
      <c r="O1485">
        <v>0</v>
      </c>
    </row>
    <row r="1486" spans="3:18" x14ac:dyDescent="0.3">
      <c r="C1486" t="s">
        <v>364</v>
      </c>
      <c r="D1486" t="s">
        <v>366</v>
      </c>
      <c r="E1486">
        <v>510204</v>
      </c>
      <c r="H1486" t="s">
        <v>1617</v>
      </c>
      <c r="K1486">
        <v>0</v>
      </c>
      <c r="M1486">
        <v>0</v>
      </c>
      <c r="O1486">
        <v>0</v>
      </c>
    </row>
    <row r="1487" spans="3:18" x14ac:dyDescent="0.3">
      <c r="C1487" t="s">
        <v>364</v>
      </c>
      <c r="D1487" t="s">
        <v>366</v>
      </c>
      <c r="E1487">
        <v>510205</v>
      </c>
      <c r="H1487" t="s">
        <v>1618</v>
      </c>
      <c r="K1487">
        <v>0</v>
      </c>
      <c r="M1487">
        <v>0</v>
      </c>
      <c r="O1487">
        <v>0</v>
      </c>
    </row>
    <row r="1488" spans="3:18" x14ac:dyDescent="0.3">
      <c r="C1488" t="s">
        <v>364</v>
      </c>
      <c r="D1488" t="s">
        <v>366</v>
      </c>
      <c r="E1488">
        <v>510206</v>
      </c>
      <c r="H1488" t="s">
        <v>1619</v>
      </c>
      <c r="K1488">
        <v>0</v>
      </c>
      <c r="M1488">
        <v>0</v>
      </c>
      <c r="O1488">
        <v>0</v>
      </c>
    </row>
    <row r="1489" spans="3:15" x14ac:dyDescent="0.3">
      <c r="C1489" t="s">
        <v>364</v>
      </c>
      <c r="D1489" t="s">
        <v>366</v>
      </c>
      <c r="E1489">
        <v>510207</v>
      </c>
      <c r="H1489" t="s">
        <v>1620</v>
      </c>
      <c r="K1489">
        <v>0</v>
      </c>
      <c r="M1489">
        <v>0</v>
      </c>
      <c r="O1489">
        <v>0</v>
      </c>
    </row>
    <row r="1490" spans="3:15" x14ac:dyDescent="0.3">
      <c r="C1490" t="s">
        <v>364</v>
      </c>
      <c r="D1490" t="s">
        <v>366</v>
      </c>
      <c r="E1490">
        <v>510300</v>
      </c>
      <c r="H1490" t="s">
        <v>1621</v>
      </c>
      <c r="K1490">
        <v>0</v>
      </c>
      <c r="M1490">
        <v>0</v>
      </c>
      <c r="O1490">
        <v>0</v>
      </c>
    </row>
    <row r="1491" spans="3:15" x14ac:dyDescent="0.3">
      <c r="C1491" t="s">
        <v>364</v>
      </c>
      <c r="D1491" t="s">
        <v>366</v>
      </c>
      <c r="E1491">
        <v>510301</v>
      </c>
      <c r="H1491" t="s">
        <v>1622</v>
      </c>
      <c r="K1491">
        <v>0</v>
      </c>
      <c r="M1491">
        <v>0</v>
      </c>
      <c r="O1491">
        <v>0</v>
      </c>
    </row>
    <row r="1492" spans="3:15" x14ac:dyDescent="0.3">
      <c r="C1492" t="s">
        <v>364</v>
      </c>
      <c r="D1492" t="s">
        <v>366</v>
      </c>
      <c r="E1492">
        <v>510400</v>
      </c>
      <c r="H1492" t="s">
        <v>1623</v>
      </c>
      <c r="K1492">
        <v>0</v>
      </c>
      <c r="M1492">
        <v>0</v>
      </c>
      <c r="O1492">
        <v>0</v>
      </c>
    </row>
    <row r="1493" spans="3:15" x14ac:dyDescent="0.3">
      <c r="C1493" t="s">
        <v>364</v>
      </c>
      <c r="D1493" t="s">
        <v>366</v>
      </c>
      <c r="E1493">
        <v>510401</v>
      </c>
      <c r="H1493" t="s">
        <v>1624</v>
      </c>
      <c r="K1493">
        <v>0</v>
      </c>
      <c r="M1493">
        <v>0</v>
      </c>
      <c r="O1493">
        <v>0</v>
      </c>
    </row>
    <row r="1494" spans="3:15" x14ac:dyDescent="0.3">
      <c r="C1494" t="s">
        <v>364</v>
      </c>
      <c r="D1494" t="s">
        <v>366</v>
      </c>
      <c r="E1494">
        <v>510402</v>
      </c>
      <c r="H1494" t="s">
        <v>1625</v>
      </c>
      <c r="K1494">
        <v>0</v>
      </c>
      <c r="M1494">
        <v>0</v>
      </c>
      <c r="O1494">
        <v>0</v>
      </c>
    </row>
    <row r="1495" spans="3:15" x14ac:dyDescent="0.3">
      <c r="C1495" t="s">
        <v>364</v>
      </c>
      <c r="D1495" t="s">
        <v>366</v>
      </c>
      <c r="E1495">
        <v>510403</v>
      </c>
      <c r="H1495" t="s">
        <v>1626</v>
      </c>
      <c r="K1495">
        <v>0</v>
      </c>
      <c r="M1495">
        <v>0</v>
      </c>
      <c r="O1495">
        <v>0</v>
      </c>
    </row>
    <row r="1496" spans="3:15" x14ac:dyDescent="0.3">
      <c r="C1496" t="s">
        <v>364</v>
      </c>
      <c r="D1496" t="s">
        <v>366</v>
      </c>
      <c r="E1496">
        <v>510404</v>
      </c>
      <c r="H1496" t="s">
        <v>1627</v>
      </c>
      <c r="K1496">
        <v>0</v>
      </c>
      <c r="M1496">
        <v>0</v>
      </c>
      <c r="O1496">
        <v>0</v>
      </c>
    </row>
    <row r="1497" spans="3:15" x14ac:dyDescent="0.3">
      <c r="C1497" t="s">
        <v>364</v>
      </c>
      <c r="D1497" t="s">
        <v>366</v>
      </c>
      <c r="E1497">
        <v>510405</v>
      </c>
      <c r="H1497" t="s">
        <v>1628</v>
      </c>
      <c r="K1497">
        <v>0</v>
      </c>
      <c r="M1497">
        <v>0</v>
      </c>
      <c r="O1497">
        <v>0</v>
      </c>
    </row>
    <row r="1498" spans="3:15" x14ac:dyDescent="0.3">
      <c r="C1498" t="s">
        <v>364</v>
      </c>
      <c r="D1498" t="s">
        <v>366</v>
      </c>
      <c r="E1498">
        <v>510406</v>
      </c>
      <c r="H1498" t="s">
        <v>1629</v>
      </c>
      <c r="K1498">
        <v>0</v>
      </c>
      <c r="M1498">
        <v>0</v>
      </c>
      <c r="O1498">
        <v>0</v>
      </c>
    </row>
    <row r="1499" spans="3:15" x14ac:dyDescent="0.3">
      <c r="C1499" t="s">
        <v>364</v>
      </c>
      <c r="D1499" t="s">
        <v>366</v>
      </c>
      <c r="E1499">
        <v>510500</v>
      </c>
      <c r="H1499" t="s">
        <v>1630</v>
      </c>
      <c r="K1499">
        <v>0</v>
      </c>
      <c r="M1499">
        <v>0</v>
      </c>
      <c r="O1499">
        <v>0</v>
      </c>
    </row>
    <row r="1500" spans="3:15" x14ac:dyDescent="0.3">
      <c r="C1500" t="s">
        <v>364</v>
      </c>
      <c r="D1500" t="s">
        <v>366</v>
      </c>
      <c r="E1500">
        <v>510501</v>
      </c>
      <c r="H1500" t="s">
        <v>1631</v>
      </c>
      <c r="K1500">
        <v>0</v>
      </c>
      <c r="M1500">
        <v>0</v>
      </c>
      <c r="O1500">
        <v>0</v>
      </c>
    </row>
    <row r="1501" spans="3:15" x14ac:dyDescent="0.3">
      <c r="C1501" t="s">
        <v>364</v>
      </c>
      <c r="D1501" t="s">
        <v>366</v>
      </c>
      <c r="E1501">
        <v>510502</v>
      </c>
      <c r="H1501" t="s">
        <v>1632</v>
      </c>
      <c r="K1501">
        <v>0</v>
      </c>
      <c r="M1501">
        <v>0</v>
      </c>
      <c r="O1501">
        <v>0</v>
      </c>
    </row>
    <row r="1502" spans="3:15" x14ac:dyDescent="0.3">
      <c r="C1502" t="s">
        <v>364</v>
      </c>
      <c r="D1502" t="s">
        <v>366</v>
      </c>
      <c r="E1502">
        <v>510503</v>
      </c>
      <c r="H1502" t="s">
        <v>1633</v>
      </c>
      <c r="K1502">
        <v>0</v>
      </c>
      <c r="M1502">
        <v>0</v>
      </c>
      <c r="O1502">
        <v>0</v>
      </c>
    </row>
    <row r="1503" spans="3:15" x14ac:dyDescent="0.3">
      <c r="C1503" t="s">
        <v>364</v>
      </c>
      <c r="D1503" t="s">
        <v>366</v>
      </c>
      <c r="E1503">
        <v>510504</v>
      </c>
      <c r="H1503" t="s">
        <v>1634</v>
      </c>
      <c r="K1503">
        <v>0</v>
      </c>
      <c r="M1503">
        <v>0</v>
      </c>
      <c r="O1503">
        <v>0</v>
      </c>
    </row>
    <row r="1504" spans="3:15" x14ac:dyDescent="0.3">
      <c r="C1504" t="s">
        <v>364</v>
      </c>
      <c r="D1504" t="s">
        <v>366</v>
      </c>
      <c r="E1504">
        <v>510505</v>
      </c>
      <c r="H1504" t="s">
        <v>1635</v>
      </c>
      <c r="K1504">
        <v>0</v>
      </c>
      <c r="M1504">
        <v>0</v>
      </c>
      <c r="O1504">
        <v>0</v>
      </c>
    </row>
    <row r="1505" spans="3:15" x14ac:dyDescent="0.3">
      <c r="C1505" t="s">
        <v>364</v>
      </c>
      <c r="D1505" t="s">
        <v>366</v>
      </c>
      <c r="E1505">
        <v>510506</v>
      </c>
      <c r="H1505" t="s">
        <v>1636</v>
      </c>
      <c r="K1505">
        <v>0</v>
      </c>
      <c r="M1505">
        <v>0</v>
      </c>
      <c r="O1505">
        <v>0</v>
      </c>
    </row>
    <row r="1506" spans="3:15" x14ac:dyDescent="0.3">
      <c r="C1506" t="s">
        <v>364</v>
      </c>
      <c r="D1506" t="s">
        <v>366</v>
      </c>
      <c r="E1506">
        <v>510600</v>
      </c>
      <c r="H1506" t="s">
        <v>1637</v>
      </c>
      <c r="K1506">
        <v>0</v>
      </c>
      <c r="M1506">
        <v>0</v>
      </c>
      <c r="O1506">
        <v>0</v>
      </c>
    </row>
    <row r="1507" spans="3:15" x14ac:dyDescent="0.3">
      <c r="C1507" t="s">
        <v>364</v>
      </c>
      <c r="D1507" t="s">
        <v>366</v>
      </c>
      <c r="E1507">
        <v>510601</v>
      </c>
      <c r="H1507" t="s">
        <v>1638</v>
      </c>
      <c r="K1507">
        <v>0</v>
      </c>
      <c r="M1507">
        <v>0</v>
      </c>
      <c r="O1507">
        <v>0</v>
      </c>
    </row>
    <row r="1508" spans="3:15" x14ac:dyDescent="0.3">
      <c r="C1508" t="s">
        <v>364</v>
      </c>
      <c r="D1508" t="s">
        <v>366</v>
      </c>
      <c r="E1508">
        <v>510602</v>
      </c>
      <c r="H1508" t="s">
        <v>1639</v>
      </c>
      <c r="K1508">
        <v>0</v>
      </c>
      <c r="M1508">
        <v>0</v>
      </c>
      <c r="O1508">
        <v>0</v>
      </c>
    </row>
    <row r="1509" spans="3:15" x14ac:dyDescent="0.3">
      <c r="C1509" t="s">
        <v>364</v>
      </c>
      <c r="D1509" t="s">
        <v>366</v>
      </c>
      <c r="E1509">
        <v>510603</v>
      </c>
      <c r="H1509" t="s">
        <v>1640</v>
      </c>
      <c r="K1509">
        <v>0</v>
      </c>
      <c r="M1509">
        <v>0</v>
      </c>
      <c r="O1509">
        <v>0</v>
      </c>
    </row>
    <row r="1510" spans="3:15" x14ac:dyDescent="0.3">
      <c r="C1510" t="s">
        <v>364</v>
      </c>
      <c r="D1510" t="s">
        <v>366</v>
      </c>
      <c r="E1510">
        <v>510604</v>
      </c>
      <c r="H1510" t="s">
        <v>1641</v>
      </c>
      <c r="K1510">
        <v>0</v>
      </c>
      <c r="M1510">
        <v>0</v>
      </c>
      <c r="O1510">
        <v>0</v>
      </c>
    </row>
    <row r="1511" spans="3:15" x14ac:dyDescent="0.3">
      <c r="C1511" t="s">
        <v>364</v>
      </c>
      <c r="D1511" t="s">
        <v>366</v>
      </c>
      <c r="E1511">
        <v>510605</v>
      </c>
      <c r="H1511" t="s">
        <v>1642</v>
      </c>
      <c r="K1511">
        <v>0</v>
      </c>
      <c r="M1511">
        <v>0</v>
      </c>
      <c r="O1511">
        <v>0</v>
      </c>
    </row>
    <row r="1512" spans="3:15" x14ac:dyDescent="0.3">
      <c r="C1512" t="s">
        <v>364</v>
      </c>
      <c r="D1512" t="s">
        <v>366</v>
      </c>
      <c r="E1512">
        <v>510700</v>
      </c>
      <c r="H1512" t="s">
        <v>1643</v>
      </c>
      <c r="K1512">
        <v>0</v>
      </c>
      <c r="M1512">
        <v>0</v>
      </c>
      <c r="O1512">
        <v>0</v>
      </c>
    </row>
    <row r="1513" spans="3:15" x14ac:dyDescent="0.3">
      <c r="C1513" t="s">
        <v>364</v>
      </c>
      <c r="D1513" t="s">
        <v>366</v>
      </c>
      <c r="E1513">
        <v>510702</v>
      </c>
      <c r="H1513" t="s">
        <v>1644</v>
      </c>
      <c r="K1513">
        <v>0</v>
      </c>
      <c r="M1513">
        <v>0</v>
      </c>
      <c r="O1513">
        <v>0</v>
      </c>
    </row>
    <row r="1514" spans="3:15" x14ac:dyDescent="0.3">
      <c r="C1514" t="s">
        <v>364</v>
      </c>
      <c r="D1514" t="s">
        <v>366</v>
      </c>
      <c r="E1514">
        <v>510703</v>
      </c>
      <c r="H1514" t="s">
        <v>1645</v>
      </c>
      <c r="K1514">
        <v>0</v>
      </c>
      <c r="M1514">
        <v>0</v>
      </c>
      <c r="O1514">
        <v>0</v>
      </c>
    </row>
    <row r="1515" spans="3:15" x14ac:dyDescent="0.3">
      <c r="C1515" t="s">
        <v>364</v>
      </c>
      <c r="D1515" t="s">
        <v>366</v>
      </c>
      <c r="E1515">
        <v>510704</v>
      </c>
      <c r="H1515" t="s">
        <v>1646</v>
      </c>
      <c r="K1515">
        <v>0</v>
      </c>
      <c r="M1515">
        <v>0</v>
      </c>
      <c r="O1515">
        <v>0</v>
      </c>
    </row>
    <row r="1516" spans="3:15" x14ac:dyDescent="0.3">
      <c r="C1516" t="s">
        <v>364</v>
      </c>
      <c r="D1516" t="s">
        <v>366</v>
      </c>
      <c r="E1516">
        <v>510705</v>
      </c>
      <c r="H1516" t="s">
        <v>1647</v>
      </c>
      <c r="K1516">
        <v>0</v>
      </c>
      <c r="M1516">
        <v>0</v>
      </c>
      <c r="O1516">
        <v>0</v>
      </c>
    </row>
    <row r="1517" spans="3:15" x14ac:dyDescent="0.3">
      <c r="C1517" t="s">
        <v>364</v>
      </c>
      <c r="D1517" t="s">
        <v>366</v>
      </c>
      <c r="E1517">
        <v>510800</v>
      </c>
      <c r="H1517" t="s">
        <v>1648</v>
      </c>
      <c r="K1517">
        <v>0</v>
      </c>
      <c r="M1517">
        <v>0</v>
      </c>
      <c r="O1517">
        <v>0</v>
      </c>
    </row>
    <row r="1518" spans="3:15" x14ac:dyDescent="0.3">
      <c r="C1518" t="s">
        <v>364</v>
      </c>
      <c r="D1518" t="s">
        <v>366</v>
      </c>
      <c r="E1518">
        <v>510801</v>
      </c>
      <c r="H1518" t="s">
        <v>1649</v>
      </c>
      <c r="K1518">
        <v>0</v>
      </c>
      <c r="M1518">
        <v>0</v>
      </c>
      <c r="O1518">
        <v>0</v>
      </c>
    </row>
    <row r="1519" spans="3:15" x14ac:dyDescent="0.3">
      <c r="C1519" t="s">
        <v>364</v>
      </c>
      <c r="D1519" t="s">
        <v>366</v>
      </c>
      <c r="E1519">
        <v>510802</v>
      </c>
      <c r="H1519" t="s">
        <v>1650</v>
      </c>
      <c r="K1519">
        <v>0</v>
      </c>
      <c r="M1519">
        <v>0</v>
      </c>
      <c r="O1519">
        <v>0</v>
      </c>
    </row>
    <row r="1520" spans="3:15" x14ac:dyDescent="0.3">
      <c r="C1520" t="s">
        <v>364</v>
      </c>
      <c r="D1520" t="s">
        <v>366</v>
      </c>
      <c r="E1520">
        <v>510803</v>
      </c>
      <c r="H1520" t="s">
        <v>1651</v>
      </c>
      <c r="K1520">
        <v>0</v>
      </c>
      <c r="M1520">
        <v>0</v>
      </c>
      <c r="O1520">
        <v>0</v>
      </c>
    </row>
    <row r="1521" spans="3:15" x14ac:dyDescent="0.3">
      <c r="C1521" t="s">
        <v>364</v>
      </c>
      <c r="D1521" t="s">
        <v>366</v>
      </c>
      <c r="E1521">
        <v>510900</v>
      </c>
      <c r="H1521" t="s">
        <v>1652</v>
      </c>
      <c r="K1521">
        <v>0</v>
      </c>
      <c r="M1521">
        <v>0</v>
      </c>
      <c r="O1521">
        <v>0</v>
      </c>
    </row>
    <row r="1522" spans="3:15" x14ac:dyDescent="0.3">
      <c r="C1522" t="s">
        <v>364</v>
      </c>
      <c r="D1522" t="s">
        <v>366</v>
      </c>
      <c r="E1522">
        <v>510901</v>
      </c>
      <c r="H1522" t="s">
        <v>1653</v>
      </c>
      <c r="K1522">
        <v>0</v>
      </c>
      <c r="M1522">
        <v>0</v>
      </c>
      <c r="O1522">
        <v>0</v>
      </c>
    </row>
    <row r="1523" spans="3:15" x14ac:dyDescent="0.3">
      <c r="C1523" t="s">
        <v>364</v>
      </c>
      <c r="D1523" t="s">
        <v>366</v>
      </c>
      <c r="E1523">
        <v>510902</v>
      </c>
      <c r="H1523" t="s">
        <v>1654</v>
      </c>
      <c r="K1523">
        <v>0</v>
      </c>
      <c r="M1523">
        <v>0</v>
      </c>
      <c r="O1523">
        <v>0</v>
      </c>
    </row>
    <row r="1524" spans="3:15" x14ac:dyDescent="0.3">
      <c r="C1524" t="s">
        <v>364</v>
      </c>
      <c r="D1524" t="s">
        <v>366</v>
      </c>
      <c r="E1524">
        <v>511100</v>
      </c>
      <c r="H1524" t="s">
        <v>1655</v>
      </c>
      <c r="K1524">
        <v>0</v>
      </c>
      <c r="M1524">
        <v>0</v>
      </c>
      <c r="O1524">
        <v>0</v>
      </c>
    </row>
    <row r="1525" spans="3:15" x14ac:dyDescent="0.3">
      <c r="C1525" t="s">
        <v>364</v>
      </c>
      <c r="D1525" t="s">
        <v>366</v>
      </c>
      <c r="E1525">
        <v>511101</v>
      </c>
      <c r="H1525" t="s">
        <v>1656</v>
      </c>
      <c r="K1525">
        <v>0</v>
      </c>
      <c r="M1525">
        <v>0</v>
      </c>
      <c r="O1525">
        <v>0</v>
      </c>
    </row>
    <row r="1526" spans="3:15" x14ac:dyDescent="0.3">
      <c r="C1526" t="s">
        <v>364</v>
      </c>
      <c r="D1526" t="s">
        <v>366</v>
      </c>
      <c r="E1526">
        <v>511102</v>
      </c>
      <c r="H1526" t="s">
        <v>1657</v>
      </c>
      <c r="K1526">
        <v>0</v>
      </c>
      <c r="M1526">
        <v>0</v>
      </c>
      <c r="O1526">
        <v>0</v>
      </c>
    </row>
    <row r="1527" spans="3:15" x14ac:dyDescent="0.3">
      <c r="C1527" t="s">
        <v>364</v>
      </c>
      <c r="D1527" t="s">
        <v>366</v>
      </c>
      <c r="E1527">
        <v>511103</v>
      </c>
      <c r="H1527" t="s">
        <v>1658</v>
      </c>
      <c r="K1527">
        <v>0</v>
      </c>
      <c r="M1527">
        <v>0</v>
      </c>
      <c r="O1527">
        <v>0</v>
      </c>
    </row>
    <row r="1528" spans="3:15" x14ac:dyDescent="0.3">
      <c r="C1528" t="s">
        <v>364</v>
      </c>
      <c r="D1528" t="s">
        <v>366</v>
      </c>
      <c r="E1528">
        <v>511104</v>
      </c>
      <c r="H1528" t="s">
        <v>1659</v>
      </c>
      <c r="K1528">
        <v>0</v>
      </c>
      <c r="M1528">
        <v>0</v>
      </c>
      <c r="O1528">
        <v>0</v>
      </c>
    </row>
    <row r="1529" spans="3:15" x14ac:dyDescent="0.3">
      <c r="C1529" t="s">
        <v>364</v>
      </c>
      <c r="D1529" t="s">
        <v>366</v>
      </c>
      <c r="E1529">
        <v>511105</v>
      </c>
      <c r="H1529" t="s">
        <v>1660</v>
      </c>
      <c r="K1529">
        <v>0</v>
      </c>
      <c r="M1529">
        <v>0</v>
      </c>
      <c r="O1529">
        <v>0</v>
      </c>
    </row>
    <row r="1530" spans="3:15" x14ac:dyDescent="0.3">
      <c r="C1530" t="s">
        <v>364</v>
      </c>
      <c r="D1530" t="s">
        <v>366</v>
      </c>
      <c r="E1530">
        <v>511106</v>
      </c>
      <c r="H1530" t="s">
        <v>1661</v>
      </c>
      <c r="K1530">
        <v>0</v>
      </c>
      <c r="M1530">
        <v>0</v>
      </c>
      <c r="O1530">
        <v>0</v>
      </c>
    </row>
    <row r="1531" spans="3:15" x14ac:dyDescent="0.3">
      <c r="C1531" t="s">
        <v>364</v>
      </c>
      <c r="D1531" t="s">
        <v>366</v>
      </c>
      <c r="E1531">
        <v>511107</v>
      </c>
      <c r="H1531" t="s">
        <v>1662</v>
      </c>
      <c r="K1531">
        <v>0</v>
      </c>
      <c r="M1531">
        <v>0</v>
      </c>
      <c r="O1531">
        <v>0</v>
      </c>
    </row>
    <row r="1532" spans="3:15" x14ac:dyDescent="0.3">
      <c r="C1532" t="s">
        <v>364</v>
      </c>
      <c r="D1532" t="s">
        <v>366</v>
      </c>
      <c r="E1532">
        <v>511108</v>
      </c>
      <c r="H1532" t="s">
        <v>1663</v>
      </c>
      <c r="K1532">
        <v>0</v>
      </c>
      <c r="M1532">
        <v>0</v>
      </c>
      <c r="O1532">
        <v>0</v>
      </c>
    </row>
    <row r="1533" spans="3:15" x14ac:dyDescent="0.3">
      <c r="C1533" t="s">
        <v>364</v>
      </c>
      <c r="D1533" t="s">
        <v>366</v>
      </c>
      <c r="E1533">
        <v>511200</v>
      </c>
      <c r="H1533" t="s">
        <v>1664</v>
      </c>
      <c r="K1533">
        <v>0</v>
      </c>
      <c r="M1533">
        <v>0</v>
      </c>
      <c r="O1533">
        <v>0</v>
      </c>
    </row>
    <row r="1534" spans="3:15" x14ac:dyDescent="0.3">
      <c r="C1534" t="s">
        <v>364</v>
      </c>
      <c r="D1534" t="s">
        <v>366</v>
      </c>
      <c r="E1534">
        <v>511201</v>
      </c>
      <c r="H1534" t="s">
        <v>1665</v>
      </c>
      <c r="K1534">
        <v>0</v>
      </c>
      <c r="M1534">
        <v>0</v>
      </c>
      <c r="O1534">
        <v>0</v>
      </c>
    </row>
    <row r="1535" spans="3:15" x14ac:dyDescent="0.3">
      <c r="C1535" t="s">
        <v>364</v>
      </c>
      <c r="D1535" t="s">
        <v>366</v>
      </c>
      <c r="E1535">
        <v>511202</v>
      </c>
      <c r="H1535" t="s">
        <v>1666</v>
      </c>
      <c r="K1535">
        <v>0</v>
      </c>
      <c r="M1535">
        <v>0</v>
      </c>
      <c r="O1535">
        <v>0</v>
      </c>
    </row>
    <row r="1536" spans="3:15" x14ac:dyDescent="0.3">
      <c r="C1536" t="s">
        <v>364</v>
      </c>
      <c r="D1536" t="s">
        <v>366</v>
      </c>
      <c r="E1536">
        <v>511203</v>
      </c>
      <c r="H1536" t="s">
        <v>1667</v>
      </c>
      <c r="K1536">
        <v>0</v>
      </c>
      <c r="M1536">
        <v>0</v>
      </c>
      <c r="O1536">
        <v>0</v>
      </c>
    </row>
    <row r="1537" spans="3:18" x14ac:dyDescent="0.3">
      <c r="C1537" t="s">
        <v>364</v>
      </c>
      <c r="D1537" t="s">
        <v>366</v>
      </c>
      <c r="E1537">
        <v>511204</v>
      </c>
      <c r="H1537" t="s">
        <v>1668</v>
      </c>
      <c r="K1537">
        <v>0</v>
      </c>
      <c r="M1537">
        <v>0</v>
      </c>
      <c r="O1537">
        <v>0</v>
      </c>
    </row>
    <row r="1538" spans="3:18" x14ac:dyDescent="0.3">
      <c r="C1538" t="s">
        <v>364</v>
      </c>
      <c r="D1538" t="s">
        <v>366</v>
      </c>
      <c r="E1538">
        <v>511300</v>
      </c>
      <c r="H1538" t="s">
        <v>1669</v>
      </c>
      <c r="K1538">
        <v>0</v>
      </c>
      <c r="M1538">
        <v>0</v>
      </c>
      <c r="O1538">
        <v>0</v>
      </c>
    </row>
    <row r="1539" spans="3:18" x14ac:dyDescent="0.3">
      <c r="C1539" t="s">
        <v>364</v>
      </c>
      <c r="D1539" t="s">
        <v>366</v>
      </c>
      <c r="E1539">
        <v>5510204</v>
      </c>
      <c r="H1539" t="s">
        <v>1617</v>
      </c>
      <c r="K1539" s="37">
        <v>1107</v>
      </c>
      <c r="M1539" s="37">
        <v>1107</v>
      </c>
      <c r="O1539">
        <v>0</v>
      </c>
    </row>
    <row r="1540" spans="3:18" x14ac:dyDescent="0.3">
      <c r="C1540" t="s">
        <v>364</v>
      </c>
      <c r="D1540" t="s">
        <v>366</v>
      </c>
      <c r="E1540">
        <v>5510604</v>
      </c>
      <c r="H1540" t="s">
        <v>1641</v>
      </c>
      <c r="K1540" s="37">
        <v>25581.41</v>
      </c>
      <c r="M1540" s="37">
        <v>2676.02</v>
      </c>
      <c r="O1540" s="37">
        <v>22905.39</v>
      </c>
      <c r="Q1540">
        <v>855.9</v>
      </c>
    </row>
    <row r="1541" spans="3:18" x14ac:dyDescent="0.3">
      <c r="C1541" t="s">
        <v>364</v>
      </c>
      <c r="D1541" t="s">
        <v>366</v>
      </c>
      <c r="E1541">
        <v>5510871</v>
      </c>
      <c r="H1541" t="s">
        <v>1670</v>
      </c>
      <c r="K1541">
        <v>0</v>
      </c>
      <c r="M1541">
        <v>0</v>
      </c>
      <c r="O1541">
        <v>0</v>
      </c>
    </row>
    <row r="1542" spans="3:18" x14ac:dyDescent="0.3">
      <c r="C1542" t="s">
        <v>364</v>
      </c>
      <c r="D1542" t="s">
        <v>366</v>
      </c>
      <c r="E1542">
        <v>5511101</v>
      </c>
      <c r="H1542" t="s">
        <v>1656</v>
      </c>
      <c r="K1542">
        <v>0</v>
      </c>
      <c r="M1542">
        <v>0</v>
      </c>
      <c r="O1542">
        <v>0</v>
      </c>
    </row>
    <row r="1543" spans="3:18" x14ac:dyDescent="0.3">
      <c r="C1543" t="s">
        <v>364</v>
      </c>
      <c r="D1543" t="s">
        <v>366</v>
      </c>
      <c r="E1543">
        <v>5511200</v>
      </c>
      <c r="H1543" t="s">
        <v>1664</v>
      </c>
      <c r="K1543" s="37">
        <v>20544.77</v>
      </c>
      <c r="M1543" s="37">
        <v>20173.18</v>
      </c>
      <c r="O1543">
        <v>371.59</v>
      </c>
      <c r="Q1543">
        <v>1.8</v>
      </c>
    </row>
    <row r="1544" spans="3:18" x14ac:dyDescent="0.3">
      <c r="C1544" t="s">
        <v>364</v>
      </c>
      <c r="D1544" t="s">
        <v>366</v>
      </c>
      <c r="E1544">
        <v>5511203</v>
      </c>
      <c r="H1544" t="s">
        <v>1671</v>
      </c>
      <c r="K1544">
        <v>0</v>
      </c>
      <c r="M1544">
        <v>0</v>
      </c>
      <c r="O1544">
        <v>0</v>
      </c>
    </row>
    <row r="1545" spans="3:18" x14ac:dyDescent="0.3">
      <c r="E1545" t="s">
        <v>1672</v>
      </c>
      <c r="K1545" s="37">
        <v>47233.18</v>
      </c>
      <c r="M1545" s="37">
        <v>23956.2</v>
      </c>
      <c r="O1545" s="37">
        <v>23276.98</v>
      </c>
      <c r="Q1545">
        <v>97.2</v>
      </c>
      <c r="R1545" t="s">
        <v>438</v>
      </c>
    </row>
    <row r="1546" spans="3:18" x14ac:dyDescent="0.3">
      <c r="C1546" t="s">
        <v>364</v>
      </c>
      <c r="D1546" t="s">
        <v>366</v>
      </c>
      <c r="E1546">
        <v>5510107</v>
      </c>
      <c r="H1546" t="s">
        <v>1596</v>
      </c>
      <c r="K1546" s="37">
        <v>18892.34</v>
      </c>
      <c r="M1546" s="37">
        <v>15354</v>
      </c>
      <c r="O1546" s="37">
        <v>3538.34</v>
      </c>
      <c r="Q1546">
        <v>23</v>
      </c>
    </row>
    <row r="1547" spans="3:18" x14ac:dyDescent="0.3">
      <c r="C1547" t="s">
        <v>364</v>
      </c>
      <c r="D1547" t="s">
        <v>366</v>
      </c>
      <c r="E1547">
        <v>5510110</v>
      </c>
      <c r="H1547" t="s">
        <v>1588</v>
      </c>
      <c r="K1547" s="37">
        <v>3044</v>
      </c>
      <c r="M1547" s="37">
        <v>3044</v>
      </c>
      <c r="O1547">
        <v>0</v>
      </c>
    </row>
    <row r="1548" spans="3:18" x14ac:dyDescent="0.3">
      <c r="C1548" t="s">
        <v>364</v>
      </c>
      <c r="D1548" t="s">
        <v>366</v>
      </c>
      <c r="E1548">
        <v>5510119</v>
      </c>
      <c r="H1548" t="s">
        <v>1673</v>
      </c>
      <c r="K1548" s="37">
        <v>193000</v>
      </c>
      <c r="M1548" s="37">
        <v>157500</v>
      </c>
      <c r="O1548" s="37">
        <v>35500</v>
      </c>
      <c r="Q1548">
        <v>22.5</v>
      </c>
    </row>
    <row r="1549" spans="3:18" x14ac:dyDescent="0.3">
      <c r="C1549" t="s">
        <v>364</v>
      </c>
      <c r="D1549" t="s">
        <v>366</v>
      </c>
      <c r="E1549">
        <v>5510407</v>
      </c>
      <c r="H1549" t="s">
        <v>1674</v>
      </c>
      <c r="K1549" s="37">
        <v>2894.87</v>
      </c>
      <c r="M1549" s="37">
        <v>2273.6</v>
      </c>
      <c r="O1549">
        <v>621.27</v>
      </c>
      <c r="Q1549">
        <v>27.3</v>
      </c>
    </row>
    <row r="1550" spans="3:18" x14ac:dyDescent="0.3">
      <c r="C1550" t="s">
        <v>364</v>
      </c>
      <c r="D1550" t="s">
        <v>366</v>
      </c>
      <c r="E1550">
        <v>5510507</v>
      </c>
      <c r="H1550" t="s">
        <v>1675</v>
      </c>
      <c r="K1550" s="37">
        <v>2130</v>
      </c>
      <c r="M1550" s="37">
        <v>1570</v>
      </c>
      <c r="O1550">
        <v>560</v>
      </c>
      <c r="Q1550">
        <v>35.700000000000003</v>
      </c>
    </row>
    <row r="1551" spans="3:18" x14ac:dyDescent="0.3">
      <c r="C1551" t="s">
        <v>364</v>
      </c>
      <c r="D1551" t="s">
        <v>366</v>
      </c>
      <c r="E1551">
        <v>5510510</v>
      </c>
      <c r="H1551" t="s">
        <v>1676</v>
      </c>
      <c r="K1551" s="37">
        <v>18647.900000000001</v>
      </c>
      <c r="M1551" s="37">
        <v>14918.32</v>
      </c>
      <c r="O1551" s="37">
        <v>3729.58</v>
      </c>
      <c r="Q1551">
        <v>25</v>
      </c>
    </row>
    <row r="1552" spans="3:18" x14ac:dyDescent="0.3">
      <c r="C1552" t="s">
        <v>364</v>
      </c>
      <c r="D1552" t="s">
        <v>366</v>
      </c>
      <c r="E1552">
        <v>5510600</v>
      </c>
      <c r="H1552" t="s">
        <v>1677</v>
      </c>
      <c r="K1552">
        <v>0</v>
      </c>
      <c r="M1552">
        <v>0</v>
      </c>
      <c r="O1552">
        <v>0</v>
      </c>
    </row>
    <row r="1553" spans="3:18" x14ac:dyDescent="0.3">
      <c r="C1553" t="s">
        <v>364</v>
      </c>
      <c r="D1553" t="s">
        <v>366</v>
      </c>
      <c r="E1553">
        <v>5511207</v>
      </c>
      <c r="H1553" t="s">
        <v>1678</v>
      </c>
      <c r="K1553">
        <v>0</v>
      </c>
      <c r="M1553">
        <v>0</v>
      </c>
      <c r="O1553">
        <v>0</v>
      </c>
    </row>
    <row r="1554" spans="3:18" x14ac:dyDescent="0.3">
      <c r="K1554" s="37">
        <v>238609.11</v>
      </c>
      <c r="M1554" s="37">
        <v>194659.92</v>
      </c>
      <c r="O1554" s="37">
        <v>43949.19</v>
      </c>
      <c r="Q1554">
        <v>22.6</v>
      </c>
      <c r="R1554" t="s">
        <v>438</v>
      </c>
    </row>
    <row r="1555" spans="3:18" x14ac:dyDescent="0.3">
      <c r="C1555" t="s">
        <v>364</v>
      </c>
      <c r="D1555" t="s">
        <v>366</v>
      </c>
      <c r="E1555">
        <v>430105</v>
      </c>
      <c r="H1555" t="s">
        <v>1679</v>
      </c>
      <c r="K1555">
        <v>0</v>
      </c>
      <c r="M1555">
        <v>0</v>
      </c>
      <c r="O1555">
        <v>0</v>
      </c>
    </row>
    <row r="1556" spans="3:18" x14ac:dyDescent="0.3">
      <c r="C1556" t="s">
        <v>364</v>
      </c>
      <c r="D1556" t="s">
        <v>366</v>
      </c>
      <c r="E1556">
        <v>500100</v>
      </c>
      <c r="H1556" t="s">
        <v>1680</v>
      </c>
      <c r="K1556">
        <v>0</v>
      </c>
      <c r="M1556">
        <v>0</v>
      </c>
      <c r="O1556">
        <v>0</v>
      </c>
    </row>
    <row r="1557" spans="3:18" x14ac:dyDescent="0.3">
      <c r="C1557" t="s">
        <v>364</v>
      </c>
      <c r="D1557" t="s">
        <v>366</v>
      </c>
      <c r="E1557">
        <v>500101</v>
      </c>
      <c r="H1557" t="s">
        <v>1681</v>
      </c>
      <c r="K1557">
        <v>0</v>
      </c>
      <c r="M1557">
        <v>0</v>
      </c>
      <c r="O1557">
        <v>0</v>
      </c>
    </row>
    <row r="1558" spans="3:18" x14ac:dyDescent="0.3">
      <c r="C1558" t="s">
        <v>364</v>
      </c>
      <c r="D1558" t="s">
        <v>366</v>
      </c>
      <c r="E1558">
        <v>500102</v>
      </c>
      <c r="H1558" t="s">
        <v>1682</v>
      </c>
      <c r="K1558">
        <v>0</v>
      </c>
      <c r="M1558">
        <v>0</v>
      </c>
      <c r="O1558">
        <v>0</v>
      </c>
    </row>
    <row r="1559" spans="3:18" x14ac:dyDescent="0.3">
      <c r="C1559" t="s">
        <v>364</v>
      </c>
      <c r="D1559" t="s">
        <v>366</v>
      </c>
      <c r="E1559">
        <v>500103</v>
      </c>
      <c r="H1559" t="s">
        <v>1683</v>
      </c>
      <c r="K1559">
        <v>0</v>
      </c>
      <c r="M1559">
        <v>0</v>
      </c>
      <c r="O1559">
        <v>0</v>
      </c>
    </row>
    <row r="1560" spans="3:18" x14ac:dyDescent="0.3">
      <c r="C1560" t="s">
        <v>364</v>
      </c>
      <c r="D1560" t="s">
        <v>366</v>
      </c>
      <c r="E1560">
        <v>500104</v>
      </c>
      <c r="H1560" t="s">
        <v>1684</v>
      </c>
      <c r="K1560">
        <v>0</v>
      </c>
      <c r="M1560">
        <v>0</v>
      </c>
      <c r="O1560">
        <v>0</v>
      </c>
    </row>
    <row r="1561" spans="3:18" x14ac:dyDescent="0.3">
      <c r="C1561" t="s">
        <v>364</v>
      </c>
      <c r="D1561" t="s">
        <v>366</v>
      </c>
      <c r="E1561">
        <v>500105</v>
      </c>
      <c r="H1561" t="s">
        <v>1685</v>
      </c>
      <c r="K1561">
        <v>0</v>
      </c>
      <c r="M1561">
        <v>0</v>
      </c>
      <c r="O1561">
        <v>0</v>
      </c>
    </row>
    <row r="1562" spans="3:18" x14ac:dyDescent="0.3">
      <c r="C1562" t="s">
        <v>364</v>
      </c>
      <c r="D1562" t="s">
        <v>366</v>
      </c>
      <c r="E1562">
        <v>500106</v>
      </c>
      <c r="H1562" t="s">
        <v>1686</v>
      </c>
      <c r="K1562">
        <v>0</v>
      </c>
      <c r="M1562">
        <v>0</v>
      </c>
      <c r="O1562">
        <v>0</v>
      </c>
    </row>
    <row r="1563" spans="3:18" x14ac:dyDescent="0.3">
      <c r="C1563" t="s">
        <v>364</v>
      </c>
      <c r="D1563" t="s">
        <v>366</v>
      </c>
      <c r="E1563">
        <v>500108</v>
      </c>
      <c r="H1563" t="s">
        <v>1687</v>
      </c>
      <c r="K1563">
        <v>0</v>
      </c>
      <c r="M1563">
        <v>0</v>
      </c>
      <c r="O1563">
        <v>0</v>
      </c>
    </row>
    <row r="1564" spans="3:18" x14ac:dyDescent="0.3">
      <c r="C1564" t="s">
        <v>364</v>
      </c>
      <c r="D1564" t="s">
        <v>366</v>
      </c>
      <c r="E1564">
        <v>500109</v>
      </c>
      <c r="H1564" t="s">
        <v>1688</v>
      </c>
      <c r="K1564">
        <v>0</v>
      </c>
      <c r="M1564">
        <v>0</v>
      </c>
      <c r="O1564">
        <v>0</v>
      </c>
    </row>
    <row r="1565" spans="3:18" x14ac:dyDescent="0.3">
      <c r="C1565" t="s">
        <v>364</v>
      </c>
      <c r="D1565" t="s">
        <v>366</v>
      </c>
      <c r="E1565">
        <v>5500100</v>
      </c>
      <c r="H1565" t="s">
        <v>1689</v>
      </c>
      <c r="K1565" s="37">
        <v>17226088.620000001</v>
      </c>
      <c r="M1565" s="37">
        <v>13572743.84</v>
      </c>
      <c r="O1565" s="37">
        <v>3653344.78</v>
      </c>
      <c r="Q1565">
        <v>26.9</v>
      </c>
    </row>
    <row r="1566" spans="3:18" x14ac:dyDescent="0.3">
      <c r="C1566" t="s">
        <v>364</v>
      </c>
      <c r="D1566" t="s">
        <v>366</v>
      </c>
      <c r="E1566">
        <v>5500109</v>
      </c>
      <c r="H1566" t="s">
        <v>1690</v>
      </c>
      <c r="K1566">
        <v>0</v>
      </c>
      <c r="M1566">
        <v>0</v>
      </c>
      <c r="O1566">
        <v>0</v>
      </c>
    </row>
    <row r="1567" spans="3:18" x14ac:dyDescent="0.3">
      <c r="C1567" t="s">
        <v>364</v>
      </c>
      <c r="D1567" t="s">
        <v>366</v>
      </c>
      <c r="E1567">
        <v>5500113</v>
      </c>
      <c r="H1567" t="s">
        <v>1691</v>
      </c>
      <c r="K1567">
        <v>0</v>
      </c>
      <c r="M1567">
        <v>0</v>
      </c>
      <c r="O1567">
        <v>0</v>
      </c>
    </row>
    <row r="1568" spans="3:18" x14ac:dyDescent="0.3">
      <c r="C1568" t="s">
        <v>364</v>
      </c>
      <c r="D1568" t="s">
        <v>366</v>
      </c>
      <c r="E1568">
        <v>5500116</v>
      </c>
      <c r="H1568" t="s">
        <v>1692</v>
      </c>
      <c r="K1568" s="37">
        <v>326877.68</v>
      </c>
      <c r="M1568" s="37">
        <v>263943.44</v>
      </c>
      <c r="O1568" s="37">
        <v>62934.239999999998</v>
      </c>
      <c r="Q1568">
        <v>23.8</v>
      </c>
    </row>
    <row r="1569" spans="3:17" x14ac:dyDescent="0.3">
      <c r="C1569" t="s">
        <v>364</v>
      </c>
      <c r="D1569" t="s">
        <v>366</v>
      </c>
      <c r="E1569">
        <v>5500119</v>
      </c>
      <c r="H1569" t="s">
        <v>1693</v>
      </c>
      <c r="K1569" s="37">
        <v>309274.42</v>
      </c>
      <c r="M1569" s="37">
        <v>309274.42</v>
      </c>
      <c r="O1569">
        <v>0</v>
      </c>
    </row>
    <row r="1570" spans="3:17" x14ac:dyDescent="0.3">
      <c r="C1570" t="s">
        <v>364</v>
      </c>
      <c r="D1570" t="s">
        <v>366</v>
      </c>
      <c r="E1570">
        <v>5500300</v>
      </c>
      <c r="H1570" t="s">
        <v>1694</v>
      </c>
      <c r="K1570" s="37">
        <v>27269.4</v>
      </c>
      <c r="M1570" s="37">
        <v>21171.61</v>
      </c>
      <c r="O1570" s="37">
        <v>6097.79</v>
      </c>
      <c r="Q1570">
        <v>28.8</v>
      </c>
    </row>
    <row r="1571" spans="3:17" x14ac:dyDescent="0.3">
      <c r="C1571" t="s">
        <v>364</v>
      </c>
      <c r="D1571" t="s">
        <v>366</v>
      </c>
      <c r="E1571">
        <v>5500301</v>
      </c>
      <c r="H1571" t="s">
        <v>1695</v>
      </c>
      <c r="K1571" s="37">
        <v>146631.07</v>
      </c>
      <c r="M1571" s="37">
        <v>118363.64</v>
      </c>
      <c r="O1571" s="37">
        <v>28267.43</v>
      </c>
      <c r="Q1571">
        <v>23.9</v>
      </c>
    </row>
    <row r="1572" spans="3:17" x14ac:dyDescent="0.3">
      <c r="C1572" t="s">
        <v>364</v>
      </c>
      <c r="D1572" t="s">
        <v>366</v>
      </c>
      <c r="E1572">
        <v>5500303</v>
      </c>
      <c r="H1572" t="s">
        <v>1696</v>
      </c>
      <c r="K1572" s="37">
        <v>1148.81</v>
      </c>
      <c r="M1572">
        <v>908.43</v>
      </c>
      <c r="O1572">
        <v>240.38</v>
      </c>
      <c r="Q1572">
        <v>26.5</v>
      </c>
    </row>
    <row r="1573" spans="3:17" x14ac:dyDescent="0.3">
      <c r="C1573" t="s">
        <v>364</v>
      </c>
      <c r="D1573" t="s">
        <v>366</v>
      </c>
      <c r="E1573">
        <v>5500304</v>
      </c>
      <c r="H1573" t="s">
        <v>1697</v>
      </c>
      <c r="K1573" s="37">
        <v>2445.4299999999998</v>
      </c>
      <c r="M1573" s="37">
        <v>1928.08</v>
      </c>
      <c r="O1573">
        <v>517.35</v>
      </c>
      <c r="Q1573">
        <v>26.8</v>
      </c>
    </row>
    <row r="1574" spans="3:17" x14ac:dyDescent="0.3">
      <c r="C1574" t="s">
        <v>364</v>
      </c>
      <c r="D1574" t="s">
        <v>366</v>
      </c>
      <c r="E1574">
        <v>5500305</v>
      </c>
      <c r="H1574" t="s">
        <v>1698</v>
      </c>
      <c r="K1574" s="37">
        <v>122854.18</v>
      </c>
      <c r="M1574" s="37">
        <v>81833.289999999994</v>
      </c>
      <c r="O1574" s="37">
        <v>41020.89</v>
      </c>
      <c r="Q1574">
        <v>50.1</v>
      </c>
    </row>
    <row r="1575" spans="3:17" x14ac:dyDescent="0.3">
      <c r="C1575" t="s">
        <v>364</v>
      </c>
      <c r="D1575" t="s">
        <v>366</v>
      </c>
      <c r="E1575">
        <v>5500306</v>
      </c>
      <c r="H1575" t="s">
        <v>1699</v>
      </c>
      <c r="K1575">
        <v>0</v>
      </c>
      <c r="M1575">
        <v>0</v>
      </c>
      <c r="O1575">
        <v>0</v>
      </c>
    </row>
    <row r="1576" spans="3:17" x14ac:dyDescent="0.3">
      <c r="C1576" t="s">
        <v>364</v>
      </c>
      <c r="D1576" t="s">
        <v>366</v>
      </c>
      <c r="E1576">
        <v>5500307</v>
      </c>
      <c r="H1576" t="s">
        <v>1700</v>
      </c>
      <c r="K1576" s="37">
        <v>8855.77</v>
      </c>
      <c r="M1576" s="37">
        <v>6659.9</v>
      </c>
      <c r="O1576" s="37">
        <v>2195.87</v>
      </c>
      <c r="Q1576">
        <v>33</v>
      </c>
    </row>
    <row r="1577" spans="3:17" x14ac:dyDescent="0.3">
      <c r="C1577" t="s">
        <v>364</v>
      </c>
      <c r="D1577" t="s">
        <v>366</v>
      </c>
      <c r="E1577">
        <v>5500400</v>
      </c>
      <c r="H1577" t="s">
        <v>1701</v>
      </c>
      <c r="K1577" s="37">
        <v>807626.02</v>
      </c>
      <c r="M1577" s="37">
        <v>532534.26</v>
      </c>
      <c r="O1577" s="37">
        <v>275091.76</v>
      </c>
      <c r="Q1577">
        <v>51.7</v>
      </c>
    </row>
    <row r="1578" spans="3:17" x14ac:dyDescent="0.3">
      <c r="C1578" t="s">
        <v>364</v>
      </c>
      <c r="D1578" t="s">
        <v>366</v>
      </c>
      <c r="E1578">
        <v>5500500</v>
      </c>
      <c r="H1578" t="s">
        <v>1702</v>
      </c>
      <c r="K1578">
        <v>0</v>
      </c>
      <c r="M1578">
        <v>0</v>
      </c>
      <c r="O1578">
        <v>0</v>
      </c>
    </row>
    <row r="1579" spans="3:17" x14ac:dyDescent="0.3">
      <c r="C1579" t="s">
        <v>364</v>
      </c>
      <c r="D1579" t="s">
        <v>366</v>
      </c>
      <c r="E1579">
        <v>5500501</v>
      </c>
      <c r="H1579" t="s">
        <v>1703</v>
      </c>
      <c r="K1579" s="37">
        <v>55343.5</v>
      </c>
      <c r="M1579" s="37">
        <v>44274.8</v>
      </c>
      <c r="O1579" s="37">
        <v>11068.7</v>
      </c>
      <c r="Q1579">
        <v>25</v>
      </c>
    </row>
    <row r="1580" spans="3:17" x14ac:dyDescent="0.3">
      <c r="C1580" t="s">
        <v>364</v>
      </c>
      <c r="D1580" t="s">
        <v>366</v>
      </c>
      <c r="E1580">
        <v>5510606</v>
      </c>
      <c r="H1580" t="s">
        <v>1704</v>
      </c>
      <c r="K1580" s="37">
        <v>375688.18</v>
      </c>
      <c r="M1580" s="37">
        <v>316491.3</v>
      </c>
      <c r="O1580" s="37">
        <v>59196.88</v>
      </c>
      <c r="Q1580">
        <v>18.7</v>
      </c>
    </row>
    <row r="1581" spans="3:17" x14ac:dyDescent="0.3">
      <c r="C1581" t="s">
        <v>364</v>
      </c>
      <c r="D1581" t="s">
        <v>366</v>
      </c>
      <c r="E1581">
        <v>5510607</v>
      </c>
      <c r="H1581" t="s">
        <v>1705</v>
      </c>
      <c r="K1581">
        <v>0</v>
      </c>
      <c r="M1581">
        <v>0</v>
      </c>
      <c r="O1581">
        <v>0</v>
      </c>
    </row>
    <row r="1582" spans="3:17" x14ac:dyDescent="0.3">
      <c r="C1582" t="s">
        <v>364</v>
      </c>
      <c r="D1582" t="s">
        <v>366</v>
      </c>
      <c r="E1582">
        <v>5510608</v>
      </c>
      <c r="H1582" t="s">
        <v>1706</v>
      </c>
      <c r="K1582">
        <v>0</v>
      </c>
      <c r="M1582">
        <v>0</v>
      </c>
      <c r="O1582">
        <v>0</v>
      </c>
    </row>
    <row r="1583" spans="3:17" x14ac:dyDescent="0.3">
      <c r="C1583" t="s">
        <v>364</v>
      </c>
      <c r="D1583" t="s">
        <v>366</v>
      </c>
      <c r="E1583">
        <v>5511201</v>
      </c>
      <c r="H1583" t="s">
        <v>1707</v>
      </c>
      <c r="K1583" s="37">
        <v>10500</v>
      </c>
      <c r="M1583" s="37">
        <v>10000</v>
      </c>
      <c r="O1583">
        <v>500</v>
      </c>
      <c r="Q1583">
        <v>5</v>
      </c>
    </row>
    <row r="1584" spans="3:17" x14ac:dyDescent="0.3">
      <c r="C1584" t="s">
        <v>364</v>
      </c>
      <c r="D1584" t="s">
        <v>366</v>
      </c>
      <c r="E1584">
        <v>5540000</v>
      </c>
      <c r="H1584" t="s">
        <v>1708</v>
      </c>
      <c r="K1584" s="37">
        <v>10720.39</v>
      </c>
      <c r="M1584" s="37">
        <v>10307.290000000001</v>
      </c>
      <c r="O1584">
        <v>413.1</v>
      </c>
      <c r="Q1584">
        <v>4</v>
      </c>
    </row>
    <row r="1585" spans="3:18" x14ac:dyDescent="0.3">
      <c r="C1585" t="s">
        <v>364</v>
      </c>
      <c r="D1585" t="s">
        <v>366</v>
      </c>
      <c r="E1585">
        <v>5540001</v>
      </c>
      <c r="H1585" t="s">
        <v>1709</v>
      </c>
      <c r="K1585" s="37">
        <v>1025430.89</v>
      </c>
      <c r="M1585" s="37">
        <v>985916.64</v>
      </c>
      <c r="O1585" s="37">
        <v>39514.25</v>
      </c>
      <c r="Q1585">
        <v>4</v>
      </c>
    </row>
    <row r="1586" spans="3:18" x14ac:dyDescent="0.3">
      <c r="C1586" t="s">
        <v>364</v>
      </c>
      <c r="D1586" t="s">
        <v>366</v>
      </c>
      <c r="E1586">
        <v>5540008</v>
      </c>
      <c r="H1586" t="s">
        <v>1710</v>
      </c>
      <c r="K1586">
        <v>0</v>
      </c>
      <c r="M1586">
        <v>0</v>
      </c>
      <c r="O1586">
        <v>0</v>
      </c>
    </row>
    <row r="1587" spans="3:18" x14ac:dyDescent="0.3">
      <c r="C1587" t="s">
        <v>364</v>
      </c>
      <c r="D1587" t="s">
        <v>366</v>
      </c>
      <c r="E1587">
        <v>5540009</v>
      </c>
      <c r="H1587" t="s">
        <v>1708</v>
      </c>
      <c r="K1587">
        <v>0</v>
      </c>
      <c r="M1587">
        <v>0</v>
      </c>
      <c r="O1587">
        <v>0</v>
      </c>
    </row>
    <row r="1588" spans="3:18" x14ac:dyDescent="0.3">
      <c r="C1588" t="s">
        <v>364</v>
      </c>
      <c r="D1588" t="s">
        <v>366</v>
      </c>
      <c r="E1588">
        <v>5540010</v>
      </c>
      <c r="H1588" t="s">
        <v>1711</v>
      </c>
      <c r="K1588">
        <v>0</v>
      </c>
      <c r="M1588">
        <v>0</v>
      </c>
      <c r="O1588">
        <v>0</v>
      </c>
    </row>
    <row r="1589" spans="3:18" x14ac:dyDescent="0.3">
      <c r="C1589" t="s">
        <v>364</v>
      </c>
      <c r="D1589" t="s">
        <v>366</v>
      </c>
      <c r="E1589">
        <v>5540050</v>
      </c>
      <c r="H1589" t="s">
        <v>1712</v>
      </c>
      <c r="K1589">
        <v>0</v>
      </c>
      <c r="M1589">
        <v>0</v>
      </c>
      <c r="O1589">
        <v>0</v>
      </c>
    </row>
    <row r="1590" spans="3:18" x14ac:dyDescent="0.3">
      <c r="C1590" t="s">
        <v>364</v>
      </c>
      <c r="D1590" t="s">
        <v>366</v>
      </c>
      <c r="E1590">
        <v>5540051</v>
      </c>
      <c r="H1590" t="s">
        <v>1713</v>
      </c>
      <c r="K1590">
        <v>0</v>
      </c>
      <c r="M1590">
        <v>0</v>
      </c>
      <c r="O1590">
        <v>0</v>
      </c>
    </row>
    <row r="1591" spans="3:18" x14ac:dyDescent="0.3">
      <c r="C1591" t="s">
        <v>364</v>
      </c>
      <c r="D1591" t="s">
        <v>366</v>
      </c>
      <c r="E1591">
        <v>5540052</v>
      </c>
      <c r="H1591" t="s">
        <v>1714</v>
      </c>
      <c r="K1591">
        <v>0</v>
      </c>
      <c r="M1591">
        <v>0</v>
      </c>
      <c r="O1591">
        <v>0</v>
      </c>
    </row>
    <row r="1592" spans="3:18" x14ac:dyDescent="0.3">
      <c r="C1592" t="s">
        <v>364</v>
      </c>
      <c r="D1592" t="s">
        <v>366</v>
      </c>
      <c r="E1592">
        <v>5540053</v>
      </c>
      <c r="H1592" t="s">
        <v>1715</v>
      </c>
      <c r="K1592">
        <v>0</v>
      </c>
      <c r="M1592">
        <v>0</v>
      </c>
      <c r="O1592">
        <v>0</v>
      </c>
    </row>
    <row r="1593" spans="3:18" x14ac:dyDescent="0.3">
      <c r="C1593" t="s">
        <v>364</v>
      </c>
      <c r="D1593" t="s">
        <v>366</v>
      </c>
      <c r="E1593">
        <v>5540054</v>
      </c>
      <c r="H1593" t="s">
        <v>1716</v>
      </c>
      <c r="K1593">
        <v>0</v>
      </c>
      <c r="M1593">
        <v>0</v>
      </c>
      <c r="O1593">
        <v>0</v>
      </c>
    </row>
    <row r="1594" spans="3:18" x14ac:dyDescent="0.3">
      <c r="C1594" t="s">
        <v>364</v>
      </c>
      <c r="D1594" t="s">
        <v>366</v>
      </c>
      <c r="E1594">
        <v>5540055</v>
      </c>
      <c r="H1594" t="s">
        <v>1717</v>
      </c>
      <c r="K1594">
        <v>0</v>
      </c>
      <c r="M1594">
        <v>0</v>
      </c>
      <c r="O1594">
        <v>0</v>
      </c>
    </row>
    <row r="1595" spans="3:18" x14ac:dyDescent="0.3">
      <c r="E1595" t="s">
        <v>1718</v>
      </c>
      <c r="K1595" s="37">
        <v>20456754.359999999</v>
      </c>
      <c r="M1595" s="37">
        <v>16276350.939999999</v>
      </c>
      <c r="O1595" s="37">
        <v>4180403.42</v>
      </c>
      <c r="Q1595">
        <v>25.7</v>
      </c>
      <c r="R1595" t="s">
        <v>438</v>
      </c>
    </row>
    <row r="1596" spans="3:18" x14ac:dyDescent="0.3">
      <c r="C1596" t="s">
        <v>364</v>
      </c>
      <c r="D1596" t="s">
        <v>366</v>
      </c>
      <c r="E1596">
        <v>420709</v>
      </c>
      <c r="H1596" t="s">
        <v>1719</v>
      </c>
      <c r="K1596">
        <v>0</v>
      </c>
      <c r="M1596">
        <v>0</v>
      </c>
      <c r="O1596">
        <v>0</v>
      </c>
    </row>
    <row r="1597" spans="3:18" x14ac:dyDescent="0.3">
      <c r="C1597" t="s">
        <v>364</v>
      </c>
      <c r="D1597" t="s">
        <v>366</v>
      </c>
      <c r="E1597">
        <v>420710</v>
      </c>
      <c r="H1597" t="s">
        <v>1720</v>
      </c>
      <c r="K1597">
        <v>0</v>
      </c>
      <c r="M1597">
        <v>0</v>
      </c>
      <c r="O1597">
        <v>0</v>
      </c>
    </row>
    <row r="1598" spans="3:18" x14ac:dyDescent="0.3">
      <c r="C1598" t="s">
        <v>364</v>
      </c>
      <c r="D1598" t="s">
        <v>366</v>
      </c>
      <c r="E1598">
        <v>4420709</v>
      </c>
      <c r="H1598" t="s">
        <v>1719</v>
      </c>
      <c r="K1598" s="37">
        <v>134557.85999999999</v>
      </c>
      <c r="M1598" s="37">
        <v>14534970.42</v>
      </c>
      <c r="O1598" s="37">
        <v>-14400412.560000001</v>
      </c>
      <c r="Q1598">
        <v>-99.1</v>
      </c>
    </row>
    <row r="1599" spans="3:18" x14ac:dyDescent="0.3">
      <c r="C1599" t="s">
        <v>364</v>
      </c>
      <c r="D1599" t="s">
        <v>366</v>
      </c>
      <c r="E1599">
        <v>4420710</v>
      </c>
      <c r="H1599" t="s">
        <v>1720</v>
      </c>
      <c r="K1599" s="37">
        <v>-4938419.93</v>
      </c>
      <c r="M1599" s="37">
        <v>-5973922.5899999999</v>
      </c>
      <c r="O1599" s="37">
        <v>1035502.66</v>
      </c>
      <c r="Q1599">
        <v>17.3</v>
      </c>
    </row>
    <row r="1600" spans="3:18" x14ac:dyDescent="0.3">
      <c r="C1600" t="s">
        <v>364</v>
      </c>
      <c r="D1600" t="s">
        <v>366</v>
      </c>
      <c r="E1600">
        <v>4420719</v>
      </c>
      <c r="H1600" t="s">
        <v>1721</v>
      </c>
      <c r="K1600">
        <v>0</v>
      </c>
      <c r="M1600">
        <v>0</v>
      </c>
      <c r="O1600">
        <v>0</v>
      </c>
    </row>
    <row r="1601" spans="3:18" x14ac:dyDescent="0.3">
      <c r="C1601" t="s">
        <v>364</v>
      </c>
      <c r="D1601" t="s">
        <v>366</v>
      </c>
      <c r="E1601">
        <v>4420730</v>
      </c>
      <c r="H1601" t="s">
        <v>1722</v>
      </c>
      <c r="K1601">
        <v>0</v>
      </c>
      <c r="M1601">
        <v>0</v>
      </c>
      <c r="O1601">
        <v>0</v>
      </c>
    </row>
    <row r="1602" spans="3:18" x14ac:dyDescent="0.3">
      <c r="C1602" t="s">
        <v>364</v>
      </c>
      <c r="D1602" t="s">
        <v>366</v>
      </c>
      <c r="E1602">
        <v>5510505</v>
      </c>
      <c r="H1602" t="s">
        <v>1723</v>
      </c>
      <c r="K1602" s="37">
        <v>43157.55</v>
      </c>
      <c r="M1602">
        <v>0</v>
      </c>
      <c r="O1602" s="37">
        <v>43157.55</v>
      </c>
    </row>
    <row r="1603" spans="3:18" x14ac:dyDescent="0.3">
      <c r="E1603" t="s">
        <v>1724</v>
      </c>
      <c r="K1603" s="37">
        <v>-4760704.5199999996</v>
      </c>
      <c r="M1603" s="37">
        <v>8561047.8300000001</v>
      </c>
      <c r="O1603" s="37">
        <v>-13321752.35</v>
      </c>
      <c r="Q1603">
        <v>-155.6</v>
      </c>
      <c r="R1603" t="s">
        <v>438</v>
      </c>
    </row>
    <row r="1604" spans="3:18" x14ac:dyDescent="0.3">
      <c r="C1604" t="s">
        <v>364</v>
      </c>
      <c r="D1604" t="s">
        <v>366</v>
      </c>
      <c r="E1604">
        <v>420712</v>
      </c>
      <c r="H1604" t="s">
        <v>1719</v>
      </c>
      <c r="K1604">
        <v>0</v>
      </c>
      <c r="M1604">
        <v>0</v>
      </c>
      <c r="O1604">
        <v>0</v>
      </c>
    </row>
    <row r="1605" spans="3:18" x14ac:dyDescent="0.3">
      <c r="C1605" t="s">
        <v>364</v>
      </c>
      <c r="D1605" t="s">
        <v>366</v>
      </c>
      <c r="E1605">
        <v>420713</v>
      </c>
      <c r="H1605" t="s">
        <v>1720</v>
      </c>
      <c r="K1605">
        <v>0</v>
      </c>
      <c r="M1605">
        <v>0</v>
      </c>
      <c r="O1605">
        <v>0</v>
      </c>
    </row>
    <row r="1606" spans="3:18" x14ac:dyDescent="0.3">
      <c r="C1606" t="s">
        <v>364</v>
      </c>
      <c r="D1606" t="s">
        <v>366</v>
      </c>
      <c r="E1606">
        <v>420714</v>
      </c>
      <c r="H1606" t="s">
        <v>1720</v>
      </c>
      <c r="K1606">
        <v>0</v>
      </c>
      <c r="M1606">
        <v>0</v>
      </c>
      <c r="O1606">
        <v>0</v>
      </c>
    </row>
    <row r="1607" spans="3:18" x14ac:dyDescent="0.3">
      <c r="C1607" t="s">
        <v>364</v>
      </c>
      <c r="D1607" t="s">
        <v>366</v>
      </c>
      <c r="E1607">
        <v>4420712</v>
      </c>
      <c r="H1607" t="s">
        <v>1725</v>
      </c>
      <c r="K1607">
        <v>0</v>
      </c>
      <c r="M1607">
        <v>0</v>
      </c>
      <c r="O1607">
        <v>0</v>
      </c>
    </row>
    <row r="1608" spans="3:18" x14ac:dyDescent="0.3">
      <c r="C1608" t="s">
        <v>364</v>
      </c>
      <c r="D1608" t="s">
        <v>366</v>
      </c>
      <c r="E1608">
        <v>4420713</v>
      </c>
      <c r="H1608" t="s">
        <v>1726</v>
      </c>
      <c r="K1608" s="37">
        <v>21046335.18</v>
      </c>
      <c r="M1608" s="37">
        <v>2036197.41</v>
      </c>
      <c r="O1608" s="37">
        <v>19010137.77</v>
      </c>
      <c r="Q1608">
        <v>933.6</v>
      </c>
    </row>
    <row r="1609" spans="3:18" x14ac:dyDescent="0.3">
      <c r="C1609" t="s">
        <v>364</v>
      </c>
      <c r="D1609" t="s">
        <v>366</v>
      </c>
      <c r="E1609">
        <v>4420725</v>
      </c>
      <c r="H1609" t="s">
        <v>1727</v>
      </c>
      <c r="K1609">
        <v>0</v>
      </c>
      <c r="M1609">
        <v>0</v>
      </c>
      <c r="O1609">
        <v>0</v>
      </c>
    </row>
    <row r="1610" spans="3:18" x14ac:dyDescent="0.3">
      <c r="C1610" t="s">
        <v>364</v>
      </c>
      <c r="D1610" t="s">
        <v>366</v>
      </c>
      <c r="E1610">
        <v>4420726</v>
      </c>
      <c r="H1610" t="s">
        <v>1728</v>
      </c>
      <c r="K1610" s="37">
        <v>-3804843.42</v>
      </c>
      <c r="M1610" s="37">
        <v>-3370527.4</v>
      </c>
      <c r="O1610" s="37">
        <v>-434316.02</v>
      </c>
      <c r="Q1610">
        <v>-12.9</v>
      </c>
    </row>
    <row r="1611" spans="3:18" x14ac:dyDescent="0.3">
      <c r="E1611" t="s">
        <v>1729</v>
      </c>
      <c r="K1611" s="37">
        <v>17241491.760000002</v>
      </c>
      <c r="M1611" s="37">
        <v>-1334329.99</v>
      </c>
      <c r="O1611" s="37">
        <v>18575821.75</v>
      </c>
      <c r="Q1611">
        <v>1392.1</v>
      </c>
      <c r="R1611" t="s">
        <v>438</v>
      </c>
    </row>
    <row r="1612" spans="3:18" x14ac:dyDescent="0.3">
      <c r="E1612" t="s">
        <v>1730</v>
      </c>
      <c r="K1612" s="37">
        <v>33451383.890000001</v>
      </c>
      <c r="M1612" s="37">
        <v>23721684.899999999</v>
      </c>
      <c r="O1612" s="37">
        <v>9729698.9900000002</v>
      </c>
      <c r="Q1612">
        <v>41</v>
      </c>
      <c r="R1612" t="s">
        <v>420</v>
      </c>
    </row>
    <row r="1613" spans="3:18" x14ac:dyDescent="0.3">
      <c r="E1613" t="s">
        <v>1731</v>
      </c>
      <c r="K1613" s="37">
        <v>-48364950.039999999</v>
      </c>
      <c r="M1613" s="37">
        <v>-42733714.090000004</v>
      </c>
      <c r="O1613" s="37">
        <v>-5631235.9500000002</v>
      </c>
      <c r="Q1613">
        <v>-13.2</v>
      </c>
      <c r="R1613" t="s">
        <v>403</v>
      </c>
    </row>
    <row r="1615" spans="3:18" x14ac:dyDescent="0.3">
      <c r="E1615" t="s">
        <v>1732</v>
      </c>
    </row>
    <row r="1616" spans="3:18" x14ac:dyDescent="0.3">
      <c r="C1616" t="s">
        <v>364</v>
      </c>
      <c r="D1616" t="s">
        <v>366</v>
      </c>
      <c r="E1616">
        <v>430103</v>
      </c>
      <c r="H1616" t="s">
        <v>1733</v>
      </c>
      <c r="K1616">
        <v>0</v>
      </c>
      <c r="M1616">
        <v>0</v>
      </c>
      <c r="O1616">
        <v>0</v>
      </c>
    </row>
    <row r="1617" spans="3:18" x14ac:dyDescent="0.3">
      <c r="C1617" t="s">
        <v>364</v>
      </c>
      <c r="D1617" t="s">
        <v>366</v>
      </c>
      <c r="E1617">
        <v>511420</v>
      </c>
      <c r="H1617" t="s">
        <v>1734</v>
      </c>
      <c r="K1617">
        <v>0</v>
      </c>
      <c r="M1617">
        <v>0</v>
      </c>
      <c r="O1617">
        <v>0</v>
      </c>
    </row>
    <row r="1618" spans="3:18" x14ac:dyDescent="0.3">
      <c r="C1618" t="s">
        <v>364</v>
      </c>
      <c r="D1618" t="s">
        <v>366</v>
      </c>
      <c r="E1618">
        <v>511421</v>
      </c>
      <c r="H1618" t="s">
        <v>1735</v>
      </c>
      <c r="K1618">
        <v>0</v>
      </c>
      <c r="M1618">
        <v>0</v>
      </c>
      <c r="O1618">
        <v>0</v>
      </c>
    </row>
    <row r="1619" spans="3:18" x14ac:dyDescent="0.3">
      <c r="C1619" t="s">
        <v>364</v>
      </c>
      <c r="D1619" t="s">
        <v>366</v>
      </c>
      <c r="E1619">
        <v>4430103</v>
      </c>
      <c r="H1619" t="s">
        <v>1733</v>
      </c>
      <c r="K1619">
        <v>0</v>
      </c>
      <c r="M1619">
        <v>0</v>
      </c>
      <c r="O1619">
        <v>0</v>
      </c>
    </row>
    <row r="1620" spans="3:18" x14ac:dyDescent="0.3">
      <c r="C1620" t="s">
        <v>364</v>
      </c>
      <c r="D1620" t="s">
        <v>366</v>
      </c>
      <c r="E1620">
        <v>5511420</v>
      </c>
      <c r="H1620" t="s">
        <v>1736</v>
      </c>
      <c r="K1620">
        <v>0</v>
      </c>
      <c r="M1620">
        <v>0</v>
      </c>
      <c r="O1620">
        <v>0</v>
      </c>
    </row>
    <row r="1621" spans="3:18" x14ac:dyDescent="0.3">
      <c r="C1621" t="s">
        <v>364</v>
      </c>
      <c r="D1621" t="s">
        <v>366</v>
      </c>
      <c r="E1621">
        <v>5511421</v>
      </c>
      <c r="H1621" t="s">
        <v>1737</v>
      </c>
      <c r="K1621">
        <v>0</v>
      </c>
      <c r="M1621">
        <v>0</v>
      </c>
      <c r="O1621">
        <v>0</v>
      </c>
    </row>
    <row r="1622" spans="3:18" x14ac:dyDescent="0.3">
      <c r="C1622" t="s">
        <v>364</v>
      </c>
      <c r="D1622" t="s">
        <v>366</v>
      </c>
      <c r="E1622">
        <v>5511422</v>
      </c>
      <c r="H1622" t="s">
        <v>1177</v>
      </c>
      <c r="K1622">
        <v>0</v>
      </c>
      <c r="M1622">
        <v>0</v>
      </c>
      <c r="O1622">
        <v>0</v>
      </c>
    </row>
    <row r="1623" spans="3:18" x14ac:dyDescent="0.3">
      <c r="C1623" t="s">
        <v>364</v>
      </c>
      <c r="D1623" t="s">
        <v>366</v>
      </c>
      <c r="E1623">
        <v>5511424</v>
      </c>
      <c r="H1623" t="s">
        <v>1738</v>
      </c>
      <c r="K1623" s="37">
        <v>-24612455.98</v>
      </c>
      <c r="M1623" s="37">
        <v>-24681051.670000002</v>
      </c>
      <c r="O1623" s="37">
        <v>68595.69</v>
      </c>
      <c r="Q1623">
        <v>0.3</v>
      </c>
    </row>
    <row r="1624" spans="3:18" x14ac:dyDescent="0.3">
      <c r="E1624" t="s">
        <v>1739</v>
      </c>
      <c r="K1624" s="37">
        <v>-24612455.98</v>
      </c>
      <c r="M1624" s="37">
        <v>-24681051.670000002</v>
      </c>
      <c r="O1624" s="37">
        <v>68595.69</v>
      </c>
      <c r="Q1624">
        <v>0.3</v>
      </c>
      <c r="R1624" t="s">
        <v>420</v>
      </c>
    </row>
    <row r="1625" spans="3:18" x14ac:dyDescent="0.3">
      <c r="C1625" t="s">
        <v>364</v>
      </c>
      <c r="D1625" t="s">
        <v>366</v>
      </c>
      <c r="E1625">
        <v>5511425</v>
      </c>
      <c r="H1625" t="s">
        <v>1740</v>
      </c>
      <c r="K1625" s="37">
        <v>897808.32</v>
      </c>
      <c r="M1625" s="37">
        <v>3589846.2</v>
      </c>
      <c r="O1625" s="37">
        <v>-2692037.88</v>
      </c>
      <c r="Q1625">
        <v>-75</v>
      </c>
    </row>
    <row r="1626" spans="3:18" x14ac:dyDescent="0.3">
      <c r="C1626" t="s">
        <v>364</v>
      </c>
      <c r="D1626" t="s">
        <v>366</v>
      </c>
      <c r="E1626">
        <v>5511426</v>
      </c>
      <c r="H1626" t="s">
        <v>1015</v>
      </c>
      <c r="K1626" s="37">
        <v>-56002</v>
      </c>
      <c r="M1626" s="37">
        <v>-62626.33</v>
      </c>
      <c r="O1626" s="37">
        <v>6624.33</v>
      </c>
      <c r="Q1626">
        <v>10.6</v>
      </c>
    </row>
    <row r="1627" spans="3:18" x14ac:dyDescent="0.3">
      <c r="C1627" t="s">
        <v>364</v>
      </c>
      <c r="D1627" t="s">
        <v>366</v>
      </c>
      <c r="E1627">
        <v>5511427</v>
      </c>
      <c r="H1627" t="s">
        <v>1016</v>
      </c>
      <c r="K1627">
        <v>0</v>
      </c>
      <c r="M1627">
        <v>0</v>
      </c>
      <c r="O1627">
        <v>0</v>
      </c>
    </row>
    <row r="1628" spans="3:18" x14ac:dyDescent="0.3">
      <c r="E1628" t="s">
        <v>1741</v>
      </c>
      <c r="K1628" s="37">
        <v>841806.32</v>
      </c>
      <c r="M1628" s="37">
        <v>3527219.87</v>
      </c>
      <c r="O1628" s="37">
        <v>-2685413.55</v>
      </c>
      <c r="Q1628">
        <v>-76.099999999999994</v>
      </c>
      <c r="R1628" t="s">
        <v>420</v>
      </c>
    </row>
    <row r="1629" spans="3:18" x14ac:dyDescent="0.3">
      <c r="C1629" t="s">
        <v>364</v>
      </c>
      <c r="D1629" t="s">
        <v>366</v>
      </c>
      <c r="E1629">
        <v>511410</v>
      </c>
      <c r="H1629" t="s">
        <v>1742</v>
      </c>
      <c r="K1629">
        <v>0</v>
      </c>
      <c r="M1629">
        <v>0</v>
      </c>
      <c r="O1629">
        <v>0</v>
      </c>
    </row>
    <row r="1630" spans="3:18" x14ac:dyDescent="0.3">
      <c r="C1630" t="s">
        <v>364</v>
      </c>
      <c r="D1630" t="s">
        <v>366</v>
      </c>
      <c r="E1630">
        <v>511411</v>
      </c>
      <c r="H1630" t="s">
        <v>1743</v>
      </c>
      <c r="K1630">
        <v>0</v>
      </c>
      <c r="M1630">
        <v>0</v>
      </c>
      <c r="O1630">
        <v>0</v>
      </c>
    </row>
    <row r="1631" spans="3:18" x14ac:dyDescent="0.3">
      <c r="C1631" t="s">
        <v>364</v>
      </c>
      <c r="D1631" t="s">
        <v>366</v>
      </c>
      <c r="E1631">
        <v>511412</v>
      </c>
      <c r="H1631" t="s">
        <v>1744</v>
      </c>
      <c r="K1631">
        <v>0</v>
      </c>
      <c r="M1631">
        <v>0</v>
      </c>
      <c r="O1631">
        <v>0</v>
      </c>
    </row>
    <row r="1632" spans="3:18" x14ac:dyDescent="0.3">
      <c r="C1632" t="s">
        <v>364</v>
      </c>
      <c r="D1632" t="s">
        <v>366</v>
      </c>
      <c r="E1632">
        <v>511413</v>
      </c>
      <c r="H1632" t="s">
        <v>1745</v>
      </c>
      <c r="K1632">
        <v>0</v>
      </c>
      <c r="M1632">
        <v>0</v>
      </c>
      <c r="O1632">
        <v>0</v>
      </c>
    </row>
    <row r="1633" spans="3:18" x14ac:dyDescent="0.3">
      <c r="C1633" t="s">
        <v>364</v>
      </c>
      <c r="D1633" t="s">
        <v>366</v>
      </c>
      <c r="E1633">
        <v>511414</v>
      </c>
      <c r="H1633" t="s">
        <v>1746</v>
      </c>
      <c r="K1633">
        <v>0</v>
      </c>
      <c r="M1633">
        <v>0</v>
      </c>
      <c r="O1633">
        <v>0</v>
      </c>
    </row>
    <row r="1634" spans="3:18" x14ac:dyDescent="0.3">
      <c r="C1634" t="s">
        <v>364</v>
      </c>
      <c r="D1634" t="s">
        <v>366</v>
      </c>
      <c r="E1634">
        <v>511415</v>
      </c>
      <c r="H1634" t="s">
        <v>1747</v>
      </c>
      <c r="K1634">
        <v>0</v>
      </c>
      <c r="M1634">
        <v>0</v>
      </c>
      <c r="O1634">
        <v>0</v>
      </c>
    </row>
    <row r="1635" spans="3:18" x14ac:dyDescent="0.3">
      <c r="C1635" t="s">
        <v>364</v>
      </c>
      <c r="D1635" t="s">
        <v>366</v>
      </c>
      <c r="E1635">
        <v>5511410</v>
      </c>
      <c r="H1635" t="s">
        <v>1035</v>
      </c>
      <c r="K1635">
        <v>0</v>
      </c>
      <c r="M1635">
        <v>0</v>
      </c>
      <c r="O1635">
        <v>0</v>
      </c>
    </row>
    <row r="1636" spans="3:18" x14ac:dyDescent="0.3">
      <c r="C1636" t="s">
        <v>364</v>
      </c>
      <c r="D1636" t="s">
        <v>366</v>
      </c>
      <c r="E1636">
        <v>5511411</v>
      </c>
      <c r="H1636" t="s">
        <v>1743</v>
      </c>
      <c r="K1636">
        <v>0</v>
      </c>
      <c r="M1636">
        <v>0</v>
      </c>
      <c r="O1636">
        <v>0</v>
      </c>
    </row>
    <row r="1637" spans="3:18" x14ac:dyDescent="0.3">
      <c r="C1637" t="s">
        <v>364</v>
      </c>
      <c r="D1637" t="s">
        <v>366</v>
      </c>
      <c r="E1637">
        <v>5511412</v>
      </c>
      <c r="H1637" t="s">
        <v>1023</v>
      </c>
      <c r="K1637">
        <v>0</v>
      </c>
      <c r="M1637">
        <v>0</v>
      </c>
      <c r="O1637">
        <v>0</v>
      </c>
    </row>
    <row r="1638" spans="3:18" x14ac:dyDescent="0.3">
      <c r="C1638" t="s">
        <v>364</v>
      </c>
      <c r="D1638" t="s">
        <v>366</v>
      </c>
      <c r="E1638">
        <v>5511417</v>
      </c>
      <c r="H1638" t="s">
        <v>1748</v>
      </c>
      <c r="K1638" s="37">
        <v>-10342624.68</v>
      </c>
      <c r="M1638" s="37">
        <v>-12580242.42</v>
      </c>
      <c r="O1638" s="37">
        <v>2237617.7400000002</v>
      </c>
      <c r="Q1638">
        <v>17.8</v>
      </c>
    </row>
    <row r="1639" spans="3:18" x14ac:dyDescent="0.3">
      <c r="C1639" t="s">
        <v>364</v>
      </c>
      <c r="D1639" t="s">
        <v>366</v>
      </c>
      <c r="E1639">
        <v>5511418</v>
      </c>
      <c r="H1639" t="s">
        <v>1749</v>
      </c>
      <c r="K1639" s="37">
        <v>-9771626.8300000001</v>
      </c>
      <c r="M1639" s="37">
        <v>-9648023.0500000007</v>
      </c>
      <c r="O1639" s="37">
        <v>-123603.78</v>
      </c>
      <c r="Q1639">
        <v>-1.3</v>
      </c>
    </row>
    <row r="1640" spans="3:18" x14ac:dyDescent="0.3">
      <c r="E1640" t="s">
        <v>1750</v>
      </c>
      <c r="K1640" s="37">
        <v>-20114251.510000002</v>
      </c>
      <c r="M1640" s="37">
        <v>-22228265.469999999</v>
      </c>
      <c r="O1640" s="37">
        <v>2114013.96</v>
      </c>
      <c r="Q1640">
        <v>9.5</v>
      </c>
      <c r="R1640" t="s">
        <v>420</v>
      </c>
    </row>
    <row r="1641" spans="3:18" x14ac:dyDescent="0.3">
      <c r="C1641" t="s">
        <v>364</v>
      </c>
      <c r="D1641" t="s">
        <v>366</v>
      </c>
      <c r="E1641">
        <v>511400</v>
      </c>
      <c r="H1641" t="s">
        <v>1751</v>
      </c>
      <c r="K1641">
        <v>0</v>
      </c>
      <c r="M1641">
        <v>0</v>
      </c>
      <c r="O1641">
        <v>0</v>
      </c>
    </row>
    <row r="1642" spans="3:18" x14ac:dyDescent="0.3">
      <c r="C1642" t="s">
        <v>364</v>
      </c>
      <c r="D1642" t="s">
        <v>366</v>
      </c>
      <c r="E1642">
        <v>5511400</v>
      </c>
      <c r="H1642" t="s">
        <v>1751</v>
      </c>
      <c r="K1642">
        <v>0</v>
      </c>
      <c r="M1642">
        <v>0</v>
      </c>
      <c r="O1642">
        <v>0</v>
      </c>
    </row>
    <row r="1643" spans="3:18" x14ac:dyDescent="0.3">
      <c r="C1643" t="s">
        <v>364</v>
      </c>
      <c r="D1643" t="s">
        <v>366</v>
      </c>
      <c r="E1643">
        <v>5511402</v>
      </c>
      <c r="H1643" t="s">
        <v>1752</v>
      </c>
      <c r="K1643">
        <v>0</v>
      </c>
      <c r="M1643">
        <v>0</v>
      </c>
      <c r="O1643">
        <v>0</v>
      </c>
    </row>
    <row r="1644" spans="3:18" x14ac:dyDescent="0.3">
      <c r="E1644" t="s">
        <v>1753</v>
      </c>
      <c r="K1644">
        <v>0</v>
      </c>
      <c r="M1644">
        <v>0</v>
      </c>
      <c r="O1644">
        <v>0</v>
      </c>
      <c r="R1644" t="s">
        <v>420</v>
      </c>
    </row>
    <row r="1645" spans="3:18" x14ac:dyDescent="0.3">
      <c r="C1645" t="s">
        <v>364</v>
      </c>
      <c r="D1645" t="s">
        <v>366</v>
      </c>
      <c r="E1645">
        <v>5511423</v>
      </c>
      <c r="H1645" t="s">
        <v>1754</v>
      </c>
      <c r="K1645">
        <v>0</v>
      </c>
      <c r="M1645">
        <v>0</v>
      </c>
      <c r="O1645">
        <v>0</v>
      </c>
    </row>
    <row r="1646" spans="3:18" x14ac:dyDescent="0.3">
      <c r="C1646" t="s">
        <v>364</v>
      </c>
      <c r="D1646" t="s">
        <v>366</v>
      </c>
      <c r="E1646">
        <v>5511428</v>
      </c>
      <c r="H1646" t="s">
        <v>1040</v>
      </c>
      <c r="K1646">
        <v>0</v>
      </c>
      <c r="M1646">
        <v>0</v>
      </c>
      <c r="O1646">
        <v>0</v>
      </c>
    </row>
    <row r="1647" spans="3:18" x14ac:dyDescent="0.3">
      <c r="C1647" t="s">
        <v>364</v>
      </c>
      <c r="D1647" t="s">
        <v>366</v>
      </c>
      <c r="E1647">
        <v>5511429</v>
      </c>
      <c r="H1647" t="s">
        <v>1041</v>
      </c>
      <c r="K1647">
        <v>0</v>
      </c>
      <c r="M1647">
        <v>0</v>
      </c>
      <c r="O1647">
        <v>0</v>
      </c>
    </row>
    <row r="1648" spans="3:18" x14ac:dyDescent="0.3">
      <c r="C1648" t="s">
        <v>364</v>
      </c>
      <c r="D1648" t="s">
        <v>366</v>
      </c>
      <c r="E1648">
        <v>5511430</v>
      </c>
      <c r="H1648" t="s">
        <v>1042</v>
      </c>
      <c r="K1648">
        <v>0</v>
      </c>
      <c r="M1648">
        <v>0</v>
      </c>
      <c r="O1648">
        <v>0</v>
      </c>
    </row>
    <row r="1649" spans="1:18" x14ac:dyDescent="0.3">
      <c r="E1649" t="s">
        <v>1755</v>
      </c>
      <c r="K1649">
        <v>0</v>
      </c>
      <c r="M1649">
        <v>0</v>
      </c>
      <c r="O1649">
        <v>0</v>
      </c>
      <c r="R1649" t="s">
        <v>420</v>
      </c>
    </row>
    <row r="1650" spans="1:18" x14ac:dyDescent="0.3">
      <c r="E1650" t="s">
        <v>1756</v>
      </c>
      <c r="K1650" s="37">
        <v>-43884901.170000002</v>
      </c>
      <c r="M1650" s="37">
        <v>-43382097.270000003</v>
      </c>
      <c r="O1650" s="37">
        <v>-502803.9</v>
      </c>
      <c r="Q1650">
        <v>-1.2</v>
      </c>
      <c r="R1650" t="s">
        <v>403</v>
      </c>
    </row>
    <row r="1652" spans="1:18" x14ac:dyDescent="0.3">
      <c r="E1652" t="s">
        <v>1757</v>
      </c>
      <c r="K1652" s="37">
        <v>-92249851.209999993</v>
      </c>
      <c r="M1652" s="37">
        <v>-86115811.359999999</v>
      </c>
      <c r="O1652" s="37">
        <v>-6134039.8499999996</v>
      </c>
      <c r="Q1652">
        <v>-7.1</v>
      </c>
      <c r="R1652" t="s">
        <v>1192</v>
      </c>
    </row>
    <row r="1654" spans="1:18" x14ac:dyDescent="0.3">
      <c r="C1654" t="s">
        <v>364</v>
      </c>
      <c r="D1654" t="s">
        <v>366</v>
      </c>
      <c r="E1654">
        <v>520000</v>
      </c>
      <c r="H1654" t="s">
        <v>1758</v>
      </c>
      <c r="K1654">
        <v>0</v>
      </c>
      <c r="M1654">
        <v>0</v>
      </c>
      <c r="O1654">
        <v>0</v>
      </c>
    </row>
    <row r="1655" spans="1:18" x14ac:dyDescent="0.3">
      <c r="C1655" t="s">
        <v>364</v>
      </c>
      <c r="D1655" t="s">
        <v>366</v>
      </c>
      <c r="E1655">
        <v>5520001</v>
      </c>
      <c r="H1655" t="s">
        <v>1759</v>
      </c>
      <c r="K1655">
        <v>0</v>
      </c>
      <c r="M1655">
        <v>0</v>
      </c>
      <c r="O1655">
        <v>0</v>
      </c>
    </row>
    <row r="1656" spans="1:18" x14ac:dyDescent="0.3">
      <c r="C1656" t="s">
        <v>364</v>
      </c>
      <c r="D1656" t="s">
        <v>366</v>
      </c>
      <c r="E1656">
        <v>5520003</v>
      </c>
      <c r="H1656" t="s">
        <v>1760</v>
      </c>
      <c r="K1656">
        <v>0</v>
      </c>
      <c r="M1656">
        <v>0</v>
      </c>
      <c r="O1656">
        <v>0</v>
      </c>
    </row>
    <row r="1657" spans="1:18" x14ac:dyDescent="0.3">
      <c r="E1657" t="s">
        <v>1761</v>
      </c>
      <c r="K1657">
        <v>0</v>
      </c>
      <c r="M1657">
        <v>0</v>
      </c>
      <c r="O1657">
        <v>0</v>
      </c>
      <c r="R1657" t="s">
        <v>1192</v>
      </c>
    </row>
    <row r="1659" spans="1:18" x14ac:dyDescent="0.3">
      <c r="E1659" t="s">
        <v>1762</v>
      </c>
      <c r="K1659" s="37">
        <v>-92249851.209999993</v>
      </c>
      <c r="M1659" s="37">
        <v>-86115811.359999999</v>
      </c>
      <c r="O1659" s="37">
        <v>-6134039.8499999996</v>
      </c>
      <c r="Q1659">
        <v>-7.1</v>
      </c>
      <c r="R1659" t="s">
        <v>1763</v>
      </c>
    </row>
    <row r="1663" spans="1:18" x14ac:dyDescent="0.3">
      <c r="A1663" t="s">
        <v>2715</v>
      </c>
    </row>
    <row r="1664" spans="1:18" x14ac:dyDescent="0.3">
      <c r="A1664" t="s">
        <v>1764</v>
      </c>
    </row>
    <row r="1666" spans="1:18" x14ac:dyDescent="0.3">
      <c r="A1666" t="s">
        <v>363</v>
      </c>
      <c r="F1666" t="s">
        <v>364</v>
      </c>
      <c r="G1666" t="s">
        <v>365</v>
      </c>
      <c r="I1666" t="s">
        <v>366</v>
      </c>
      <c r="N1666" t="s">
        <v>367</v>
      </c>
      <c r="P1666" t="s">
        <v>60</v>
      </c>
    </row>
    <row r="1668" spans="1:18" x14ac:dyDescent="0.3">
      <c r="B1668" t="s">
        <v>368</v>
      </c>
      <c r="C1668" t="s">
        <v>369</v>
      </c>
      <c r="D1668" t="s">
        <v>370</v>
      </c>
      <c r="E1668" t="s">
        <v>371</v>
      </c>
      <c r="J1668" t="s">
        <v>372</v>
      </c>
      <c r="L1668" t="s">
        <v>373</v>
      </c>
      <c r="O1668" t="s">
        <v>374</v>
      </c>
      <c r="Q1668" t="s">
        <v>375</v>
      </c>
      <c r="R1668" t="s">
        <v>376</v>
      </c>
    </row>
    <row r="1669" spans="1:18" x14ac:dyDescent="0.3">
      <c r="B1669" t="s">
        <v>377</v>
      </c>
      <c r="C1669" t="s">
        <v>378</v>
      </c>
      <c r="D1669" t="s">
        <v>379</v>
      </c>
      <c r="J1669" t="s">
        <v>381</v>
      </c>
      <c r="L1669" t="s">
        <v>2716</v>
      </c>
      <c r="O1669" t="s">
        <v>382</v>
      </c>
      <c r="Q1669" t="s">
        <v>383</v>
      </c>
      <c r="R1669" t="s">
        <v>384</v>
      </c>
    </row>
    <row r="1671" spans="1:18" x14ac:dyDescent="0.3">
      <c r="E1671" t="s">
        <v>1765</v>
      </c>
    </row>
    <row r="1672" spans="1:18" x14ac:dyDescent="0.3">
      <c r="K1672" s="37">
        <v>92249851.209999993</v>
      </c>
      <c r="M1672" s="37">
        <v>86115811.359999999</v>
      </c>
      <c r="O1672" s="37">
        <v>6134039.8499999996</v>
      </c>
      <c r="Q1672">
        <v>7.1</v>
      </c>
      <c r="R1672" t="s">
        <v>1763</v>
      </c>
    </row>
    <row r="1674" spans="1:18" x14ac:dyDescent="0.3">
      <c r="A1674" t="s">
        <v>2715</v>
      </c>
    </row>
    <row r="1675" spans="1:18" x14ac:dyDescent="0.3">
      <c r="A1675" t="s">
        <v>1766</v>
      </c>
    </row>
    <row r="1677" spans="1:18" x14ac:dyDescent="0.3">
      <c r="A1677" t="s">
        <v>363</v>
      </c>
      <c r="F1677" t="s">
        <v>364</v>
      </c>
      <c r="G1677" t="s">
        <v>365</v>
      </c>
      <c r="I1677" t="s">
        <v>366</v>
      </c>
      <c r="N1677" t="s">
        <v>367</v>
      </c>
      <c r="P1677" t="s">
        <v>60</v>
      </c>
    </row>
    <row r="1679" spans="1:18" x14ac:dyDescent="0.3">
      <c r="B1679" t="s">
        <v>368</v>
      </c>
      <c r="C1679" t="s">
        <v>369</v>
      </c>
      <c r="D1679" t="s">
        <v>370</v>
      </c>
      <c r="E1679" t="s">
        <v>371</v>
      </c>
      <c r="J1679" t="s">
        <v>372</v>
      </c>
      <c r="L1679" t="s">
        <v>373</v>
      </c>
      <c r="O1679" t="s">
        <v>374</v>
      </c>
      <c r="Q1679" t="s">
        <v>375</v>
      </c>
      <c r="R1679" t="s">
        <v>376</v>
      </c>
    </row>
    <row r="1680" spans="1:18" x14ac:dyDescent="0.3">
      <c r="B1680" t="s">
        <v>377</v>
      </c>
      <c r="C1680" t="s">
        <v>378</v>
      </c>
      <c r="D1680" t="s">
        <v>379</v>
      </c>
      <c r="J1680" t="s">
        <v>381</v>
      </c>
      <c r="L1680" t="s">
        <v>2716</v>
      </c>
      <c r="O1680" t="s">
        <v>382</v>
      </c>
      <c r="Q1680" t="s">
        <v>383</v>
      </c>
      <c r="R1680" t="s">
        <v>384</v>
      </c>
    </row>
    <row r="1682" spans="3:15" x14ac:dyDescent="0.3">
      <c r="E1682" t="s">
        <v>1767</v>
      </c>
    </row>
    <row r="1683" spans="3:15" x14ac:dyDescent="0.3">
      <c r="E1683" t="s">
        <v>1768</v>
      </c>
    </row>
    <row r="1684" spans="3:15" x14ac:dyDescent="0.3">
      <c r="C1684" t="s">
        <v>364</v>
      </c>
      <c r="D1684" t="s">
        <v>366</v>
      </c>
      <c r="E1684">
        <v>1133010</v>
      </c>
      <c r="H1684" t="s">
        <v>1769</v>
      </c>
      <c r="K1684">
        <v>0</v>
      </c>
      <c r="M1684">
        <v>0</v>
      </c>
      <c r="O1684">
        <v>0</v>
      </c>
    </row>
    <row r="1685" spans="3:15" x14ac:dyDescent="0.3">
      <c r="C1685" t="s">
        <v>364</v>
      </c>
      <c r="D1685" t="s">
        <v>366</v>
      </c>
      <c r="E1685">
        <v>1133250</v>
      </c>
      <c r="H1685" t="s">
        <v>1770</v>
      </c>
      <c r="K1685">
        <v>0</v>
      </c>
      <c r="M1685">
        <v>0</v>
      </c>
      <c r="O1685">
        <v>0</v>
      </c>
    </row>
    <row r="1686" spans="3:15" x14ac:dyDescent="0.3">
      <c r="C1686" t="s">
        <v>364</v>
      </c>
      <c r="D1686" t="s">
        <v>366</v>
      </c>
      <c r="E1686">
        <v>1134003</v>
      </c>
      <c r="H1686" t="s">
        <v>1771</v>
      </c>
      <c r="K1686">
        <v>0</v>
      </c>
      <c r="M1686">
        <v>0</v>
      </c>
      <c r="O1686">
        <v>0</v>
      </c>
    </row>
    <row r="1687" spans="3:15" x14ac:dyDescent="0.3">
      <c r="C1687" t="s">
        <v>364</v>
      </c>
      <c r="D1687" t="s">
        <v>366</v>
      </c>
      <c r="E1687">
        <v>1135203</v>
      </c>
      <c r="H1687" t="s">
        <v>1772</v>
      </c>
      <c r="K1687">
        <v>0</v>
      </c>
      <c r="M1687">
        <v>0</v>
      </c>
      <c r="O1687">
        <v>0</v>
      </c>
    </row>
    <row r="1688" spans="3:15" x14ac:dyDescent="0.3">
      <c r="C1688" t="s">
        <v>364</v>
      </c>
      <c r="D1688" t="s">
        <v>366</v>
      </c>
      <c r="E1688">
        <v>1135304</v>
      </c>
      <c r="H1688" t="s">
        <v>1773</v>
      </c>
      <c r="K1688">
        <v>0</v>
      </c>
      <c r="M1688">
        <v>0</v>
      </c>
      <c r="O1688">
        <v>0</v>
      </c>
    </row>
    <row r="1689" spans="3:15" x14ac:dyDescent="0.3">
      <c r="C1689" t="s">
        <v>364</v>
      </c>
      <c r="D1689" t="s">
        <v>366</v>
      </c>
      <c r="E1689">
        <v>1136260</v>
      </c>
      <c r="H1689" t="s">
        <v>1774</v>
      </c>
      <c r="K1689">
        <v>0</v>
      </c>
      <c r="M1689">
        <v>0</v>
      </c>
      <c r="O1689">
        <v>0</v>
      </c>
    </row>
    <row r="1690" spans="3:15" x14ac:dyDescent="0.3">
      <c r="C1690" t="s">
        <v>364</v>
      </c>
      <c r="D1690" t="s">
        <v>366</v>
      </c>
      <c r="E1690">
        <v>1138204</v>
      </c>
      <c r="H1690" t="s">
        <v>1775</v>
      </c>
      <c r="K1690">
        <v>0</v>
      </c>
      <c r="M1690">
        <v>0</v>
      </c>
      <c r="O1690">
        <v>0</v>
      </c>
    </row>
    <row r="1691" spans="3:15" x14ac:dyDescent="0.3">
      <c r="C1691" t="s">
        <v>364</v>
      </c>
      <c r="D1691" t="s">
        <v>366</v>
      </c>
      <c r="E1691">
        <v>1138205</v>
      </c>
      <c r="H1691" t="s">
        <v>1776</v>
      </c>
      <c r="K1691">
        <v>0</v>
      </c>
      <c r="M1691">
        <v>0</v>
      </c>
      <c r="O1691">
        <v>0</v>
      </c>
    </row>
    <row r="1692" spans="3:15" x14ac:dyDescent="0.3">
      <c r="C1692" t="s">
        <v>364</v>
      </c>
      <c r="D1692" t="s">
        <v>366</v>
      </c>
      <c r="E1692">
        <v>1138253</v>
      </c>
      <c r="H1692" t="s">
        <v>1777</v>
      </c>
      <c r="K1692">
        <v>0</v>
      </c>
      <c r="M1692">
        <v>0</v>
      </c>
      <c r="O1692">
        <v>0</v>
      </c>
    </row>
    <row r="1693" spans="3:15" x14ac:dyDescent="0.3">
      <c r="C1693" t="s">
        <v>364</v>
      </c>
      <c r="D1693" t="s">
        <v>366</v>
      </c>
      <c r="E1693">
        <v>1138703</v>
      </c>
      <c r="H1693" t="s">
        <v>1778</v>
      </c>
      <c r="K1693">
        <v>0</v>
      </c>
      <c r="M1693">
        <v>0</v>
      </c>
      <c r="O1693">
        <v>0</v>
      </c>
    </row>
    <row r="1694" spans="3:15" x14ac:dyDescent="0.3">
      <c r="C1694" t="s">
        <v>364</v>
      </c>
      <c r="D1694" t="s">
        <v>366</v>
      </c>
      <c r="E1694">
        <v>1138901</v>
      </c>
      <c r="H1694" t="s">
        <v>717</v>
      </c>
      <c r="K1694">
        <v>0</v>
      </c>
      <c r="M1694">
        <v>0</v>
      </c>
      <c r="O1694">
        <v>0</v>
      </c>
    </row>
    <row r="1695" spans="3:15" x14ac:dyDescent="0.3">
      <c r="C1695" t="s">
        <v>364</v>
      </c>
      <c r="D1695" t="s">
        <v>366</v>
      </c>
      <c r="E1695">
        <v>1150100</v>
      </c>
      <c r="H1695" t="s">
        <v>1779</v>
      </c>
      <c r="K1695">
        <v>0</v>
      </c>
      <c r="M1695">
        <v>0</v>
      </c>
      <c r="O1695">
        <v>0</v>
      </c>
    </row>
    <row r="1696" spans="3:15" x14ac:dyDescent="0.3">
      <c r="C1696" t="s">
        <v>364</v>
      </c>
      <c r="D1696" t="s">
        <v>366</v>
      </c>
      <c r="E1696">
        <v>1199999</v>
      </c>
      <c r="H1696" t="s">
        <v>891</v>
      </c>
      <c r="K1696">
        <v>0</v>
      </c>
      <c r="M1696">
        <v>0</v>
      </c>
      <c r="O1696">
        <v>0</v>
      </c>
    </row>
    <row r="1697" spans="3:15" x14ac:dyDescent="0.3">
      <c r="C1697" t="s">
        <v>364</v>
      </c>
      <c r="D1697" t="s">
        <v>366</v>
      </c>
      <c r="E1697">
        <v>2200001</v>
      </c>
      <c r="H1697" t="s">
        <v>1048</v>
      </c>
      <c r="K1697">
        <v>0</v>
      </c>
      <c r="M1697">
        <v>0</v>
      </c>
      <c r="O1697">
        <v>0</v>
      </c>
    </row>
    <row r="1698" spans="3:15" x14ac:dyDescent="0.3">
      <c r="C1698" t="s">
        <v>364</v>
      </c>
      <c r="D1698" t="s">
        <v>366</v>
      </c>
      <c r="E1698">
        <v>2200003</v>
      </c>
      <c r="H1698" t="s">
        <v>1049</v>
      </c>
      <c r="K1698">
        <v>0</v>
      </c>
      <c r="M1698">
        <v>0</v>
      </c>
      <c r="O1698">
        <v>0</v>
      </c>
    </row>
    <row r="1699" spans="3:15" x14ac:dyDescent="0.3">
      <c r="C1699" t="s">
        <v>364</v>
      </c>
      <c r="D1699" t="s">
        <v>366</v>
      </c>
      <c r="E1699">
        <v>2200005</v>
      </c>
      <c r="H1699" t="s">
        <v>1050</v>
      </c>
      <c r="K1699">
        <v>0</v>
      </c>
      <c r="M1699">
        <v>0</v>
      </c>
      <c r="O1699">
        <v>0</v>
      </c>
    </row>
    <row r="1700" spans="3:15" x14ac:dyDescent="0.3">
      <c r="C1700" t="s">
        <v>364</v>
      </c>
      <c r="D1700" t="s">
        <v>366</v>
      </c>
      <c r="E1700">
        <v>2200409</v>
      </c>
      <c r="H1700" t="s">
        <v>1780</v>
      </c>
      <c r="K1700">
        <v>0</v>
      </c>
      <c r="M1700">
        <v>0</v>
      </c>
      <c r="O1700">
        <v>0</v>
      </c>
    </row>
    <row r="1701" spans="3:15" x14ac:dyDescent="0.3">
      <c r="C1701" t="s">
        <v>364</v>
      </c>
      <c r="D1701" t="s">
        <v>366</v>
      </c>
      <c r="E1701">
        <v>3300000</v>
      </c>
      <c r="H1701" t="s">
        <v>1781</v>
      </c>
      <c r="K1701">
        <v>0</v>
      </c>
      <c r="M1701">
        <v>0</v>
      </c>
      <c r="O1701">
        <v>0</v>
      </c>
    </row>
    <row r="1702" spans="3:15" x14ac:dyDescent="0.3">
      <c r="C1702" t="s">
        <v>364</v>
      </c>
      <c r="D1702" t="s">
        <v>366</v>
      </c>
      <c r="E1702">
        <v>4400102</v>
      </c>
      <c r="H1702" t="s">
        <v>1782</v>
      </c>
      <c r="K1702">
        <v>0</v>
      </c>
      <c r="M1702">
        <v>0</v>
      </c>
      <c r="O1702">
        <v>0</v>
      </c>
    </row>
    <row r="1703" spans="3:15" x14ac:dyDescent="0.3">
      <c r="C1703" t="s">
        <v>364</v>
      </c>
      <c r="D1703" t="s">
        <v>366</v>
      </c>
      <c r="E1703">
        <v>4420401</v>
      </c>
      <c r="H1703" t="s">
        <v>775</v>
      </c>
      <c r="K1703">
        <v>0</v>
      </c>
      <c r="M1703">
        <v>0</v>
      </c>
      <c r="O1703">
        <v>0</v>
      </c>
    </row>
    <row r="1704" spans="3:15" x14ac:dyDescent="0.3">
      <c r="C1704" t="s">
        <v>364</v>
      </c>
      <c r="D1704" t="s">
        <v>366</v>
      </c>
      <c r="E1704">
        <v>5540056</v>
      </c>
      <c r="H1704" t="s">
        <v>1785</v>
      </c>
      <c r="K1704">
        <v>0</v>
      </c>
      <c r="M1704">
        <v>0</v>
      </c>
      <c r="O1704">
        <v>0</v>
      </c>
    </row>
    <row r="1705" spans="3:15" x14ac:dyDescent="0.3">
      <c r="C1705" t="s">
        <v>364</v>
      </c>
      <c r="D1705" t="s">
        <v>366</v>
      </c>
      <c r="E1705">
        <v>13830917</v>
      </c>
      <c r="H1705" t="s">
        <v>1786</v>
      </c>
      <c r="K1705" s="37">
        <v>84930.77</v>
      </c>
      <c r="M1705" s="37">
        <v>84930.77</v>
      </c>
      <c r="O1705">
        <v>0</v>
      </c>
    </row>
    <row r="1706" spans="3:15" x14ac:dyDescent="0.3">
      <c r="C1706" t="s">
        <v>364</v>
      </c>
      <c r="D1706" t="s">
        <v>366</v>
      </c>
      <c r="E1706">
        <v>39999903</v>
      </c>
      <c r="H1706" t="s">
        <v>1787</v>
      </c>
      <c r="K1706" s="37">
        <v>-79701075.930000007</v>
      </c>
      <c r="M1706" s="37">
        <v>-79701075.930000007</v>
      </c>
      <c r="O1706">
        <v>0</v>
      </c>
    </row>
    <row r="1707" spans="3:15" x14ac:dyDescent="0.3">
      <c r="C1707" t="s">
        <v>364</v>
      </c>
      <c r="D1707" t="s">
        <v>366</v>
      </c>
      <c r="E1707">
        <v>39999917</v>
      </c>
      <c r="H1707" t="s">
        <v>1788</v>
      </c>
      <c r="K1707" s="37">
        <v>79541145.159999996</v>
      </c>
      <c r="M1707" s="37">
        <v>79541145.159999996</v>
      </c>
      <c r="O1707">
        <v>0</v>
      </c>
    </row>
    <row r="1708" spans="3:15" x14ac:dyDescent="0.3">
      <c r="C1708" t="s">
        <v>364</v>
      </c>
      <c r="D1708" t="s">
        <v>366</v>
      </c>
      <c r="E1708">
        <v>113821117</v>
      </c>
      <c r="H1708" t="s">
        <v>1789</v>
      </c>
      <c r="K1708" s="37">
        <v>1798601.84</v>
      </c>
      <c r="M1708" s="37">
        <v>1798601.84</v>
      </c>
      <c r="O1708">
        <v>0</v>
      </c>
    </row>
    <row r="1709" spans="3:15" x14ac:dyDescent="0.3">
      <c r="C1709" t="s">
        <v>364</v>
      </c>
      <c r="D1709" t="s">
        <v>366</v>
      </c>
      <c r="E1709">
        <v>113890517</v>
      </c>
      <c r="H1709" t="s">
        <v>899</v>
      </c>
      <c r="K1709">
        <v>0</v>
      </c>
      <c r="M1709">
        <v>0</v>
      </c>
      <c r="O1709">
        <v>0</v>
      </c>
    </row>
    <row r="1710" spans="3:15" x14ac:dyDescent="0.3">
      <c r="C1710" t="s">
        <v>364</v>
      </c>
      <c r="D1710" t="s">
        <v>366</v>
      </c>
      <c r="E1710">
        <v>220040317</v>
      </c>
      <c r="H1710" t="s">
        <v>1790</v>
      </c>
      <c r="K1710" s="37">
        <v>-1798601.84</v>
      </c>
      <c r="M1710" s="37">
        <v>-1798601.84</v>
      </c>
      <c r="O1710">
        <v>0</v>
      </c>
    </row>
    <row r="1711" spans="3:15" x14ac:dyDescent="0.3">
      <c r="C1711" t="s">
        <v>364</v>
      </c>
      <c r="D1711" t="s">
        <v>366</v>
      </c>
      <c r="E1711">
        <v>221041017</v>
      </c>
      <c r="H1711" t="s">
        <v>1032</v>
      </c>
      <c r="K1711" s="37">
        <v>75000</v>
      </c>
      <c r="M1711" s="37">
        <v>75000</v>
      </c>
      <c r="O1711">
        <v>0</v>
      </c>
    </row>
    <row r="1712" spans="3:15" x14ac:dyDescent="0.3">
      <c r="C1712" t="s">
        <v>364</v>
      </c>
      <c r="D1712" t="s">
        <v>366</v>
      </c>
      <c r="E1712">
        <v>440030117</v>
      </c>
      <c r="H1712" t="s">
        <v>1791</v>
      </c>
      <c r="K1712">
        <v>0</v>
      </c>
      <c r="M1712">
        <v>0</v>
      </c>
      <c r="O1712">
        <v>0</v>
      </c>
    </row>
    <row r="1713" spans="3:15" x14ac:dyDescent="0.3">
      <c r="C1713" t="s">
        <v>364</v>
      </c>
      <c r="D1713" t="s">
        <v>366</v>
      </c>
      <c r="E1713">
        <v>440030217</v>
      </c>
      <c r="H1713" t="s">
        <v>1791</v>
      </c>
      <c r="K1713">
        <v>0</v>
      </c>
      <c r="M1713">
        <v>0</v>
      </c>
      <c r="O1713">
        <v>0</v>
      </c>
    </row>
    <row r="1714" spans="3:15" x14ac:dyDescent="0.3">
      <c r="C1714" t="s">
        <v>364</v>
      </c>
      <c r="D1714" t="s">
        <v>366</v>
      </c>
      <c r="E1714">
        <v>440030317</v>
      </c>
      <c r="H1714" t="s">
        <v>1791</v>
      </c>
      <c r="K1714">
        <v>0</v>
      </c>
      <c r="M1714">
        <v>0</v>
      </c>
      <c r="O1714">
        <v>0</v>
      </c>
    </row>
    <row r="1715" spans="3:15" x14ac:dyDescent="0.3">
      <c r="C1715" t="s">
        <v>364</v>
      </c>
      <c r="D1715" t="s">
        <v>366</v>
      </c>
      <c r="E1715">
        <v>440030417</v>
      </c>
      <c r="H1715" t="s">
        <v>1791</v>
      </c>
      <c r="K1715">
        <v>0</v>
      </c>
      <c r="M1715">
        <v>0</v>
      </c>
      <c r="O1715">
        <v>0</v>
      </c>
    </row>
    <row r="1716" spans="3:15" x14ac:dyDescent="0.3">
      <c r="C1716" t="s">
        <v>364</v>
      </c>
      <c r="D1716" t="s">
        <v>366</v>
      </c>
      <c r="E1716">
        <v>440030517</v>
      </c>
      <c r="H1716" t="s">
        <v>1791</v>
      </c>
      <c r="K1716">
        <v>0</v>
      </c>
      <c r="M1716">
        <v>0</v>
      </c>
      <c r="O1716">
        <v>0</v>
      </c>
    </row>
    <row r="1717" spans="3:15" x14ac:dyDescent="0.3">
      <c r="C1717" t="s">
        <v>364</v>
      </c>
      <c r="D1717" t="s">
        <v>366</v>
      </c>
      <c r="E1717">
        <v>441020017</v>
      </c>
      <c r="H1717" t="s">
        <v>1792</v>
      </c>
      <c r="K1717">
        <v>0</v>
      </c>
      <c r="M1717">
        <v>0</v>
      </c>
      <c r="O1717">
        <v>0</v>
      </c>
    </row>
    <row r="1718" spans="3:15" x14ac:dyDescent="0.3">
      <c r="C1718" t="s">
        <v>364</v>
      </c>
      <c r="D1718" t="s">
        <v>366</v>
      </c>
      <c r="E1718">
        <v>441020117</v>
      </c>
      <c r="H1718" t="s">
        <v>1793</v>
      </c>
      <c r="K1718">
        <v>0</v>
      </c>
      <c r="M1718">
        <v>0</v>
      </c>
      <c r="O1718">
        <v>0</v>
      </c>
    </row>
    <row r="1719" spans="3:15" x14ac:dyDescent="0.3">
      <c r="C1719" t="s">
        <v>364</v>
      </c>
      <c r="D1719" t="s">
        <v>366</v>
      </c>
      <c r="E1719">
        <v>441020217</v>
      </c>
      <c r="H1719" t="s">
        <v>1794</v>
      </c>
      <c r="K1719">
        <v>0</v>
      </c>
      <c r="M1719">
        <v>0</v>
      </c>
      <c r="O1719">
        <v>0</v>
      </c>
    </row>
    <row r="1720" spans="3:15" x14ac:dyDescent="0.3">
      <c r="C1720" t="s">
        <v>364</v>
      </c>
      <c r="D1720" t="s">
        <v>366</v>
      </c>
      <c r="E1720">
        <v>441020317</v>
      </c>
      <c r="H1720" t="s">
        <v>1795</v>
      </c>
      <c r="K1720">
        <v>0</v>
      </c>
      <c r="M1720">
        <v>0</v>
      </c>
      <c r="O1720">
        <v>0</v>
      </c>
    </row>
    <row r="1721" spans="3:15" x14ac:dyDescent="0.3">
      <c r="C1721" t="s">
        <v>364</v>
      </c>
      <c r="D1721" t="s">
        <v>366</v>
      </c>
      <c r="E1721">
        <v>441030017</v>
      </c>
      <c r="H1721" t="s">
        <v>1796</v>
      </c>
      <c r="K1721">
        <v>0</v>
      </c>
      <c r="M1721">
        <v>0</v>
      </c>
      <c r="O1721">
        <v>0</v>
      </c>
    </row>
    <row r="1722" spans="3:15" x14ac:dyDescent="0.3">
      <c r="C1722" t="s">
        <v>364</v>
      </c>
      <c r="D1722" t="s">
        <v>366</v>
      </c>
      <c r="E1722">
        <v>551010717</v>
      </c>
      <c r="H1722" t="s">
        <v>1596</v>
      </c>
      <c r="K1722">
        <v>0</v>
      </c>
      <c r="M1722">
        <v>0</v>
      </c>
      <c r="O1722">
        <v>0</v>
      </c>
    </row>
    <row r="1723" spans="3:15" x14ac:dyDescent="0.3">
      <c r="C1723" t="s">
        <v>364</v>
      </c>
      <c r="D1723" t="s">
        <v>366</v>
      </c>
      <c r="E1723">
        <v>551011017</v>
      </c>
      <c r="H1723" t="s">
        <v>1588</v>
      </c>
      <c r="K1723">
        <v>0</v>
      </c>
      <c r="M1723">
        <v>0</v>
      </c>
      <c r="O1723">
        <v>0</v>
      </c>
    </row>
    <row r="1724" spans="3:15" x14ac:dyDescent="0.3">
      <c r="C1724" t="s">
        <v>364</v>
      </c>
      <c r="D1724" t="s">
        <v>366</v>
      </c>
      <c r="E1724">
        <v>551011917</v>
      </c>
      <c r="H1724" t="s">
        <v>1673</v>
      </c>
      <c r="K1724">
        <v>0</v>
      </c>
      <c r="M1724">
        <v>0</v>
      </c>
      <c r="O1724">
        <v>0</v>
      </c>
    </row>
    <row r="1725" spans="3:15" x14ac:dyDescent="0.3">
      <c r="C1725" t="s">
        <v>364</v>
      </c>
      <c r="D1725" t="s">
        <v>366</v>
      </c>
      <c r="E1725">
        <v>551014817</v>
      </c>
      <c r="H1725" t="s">
        <v>1797</v>
      </c>
      <c r="K1725">
        <v>0</v>
      </c>
      <c r="M1725">
        <v>0</v>
      </c>
      <c r="O1725">
        <v>0</v>
      </c>
    </row>
    <row r="1726" spans="3:15" x14ac:dyDescent="0.3">
      <c r="C1726" t="s">
        <v>364</v>
      </c>
      <c r="D1726" t="s">
        <v>366</v>
      </c>
      <c r="E1726">
        <v>551020417</v>
      </c>
      <c r="H1726" t="s">
        <v>1617</v>
      </c>
      <c r="K1726">
        <v>0</v>
      </c>
      <c r="M1726">
        <v>0</v>
      </c>
      <c r="O1726">
        <v>0</v>
      </c>
    </row>
    <row r="1727" spans="3:15" x14ac:dyDescent="0.3">
      <c r="C1727" t="s">
        <v>364</v>
      </c>
      <c r="D1727" t="s">
        <v>366</v>
      </c>
      <c r="E1727">
        <v>551040717</v>
      </c>
      <c r="H1727" t="s">
        <v>1798</v>
      </c>
      <c r="K1727">
        <v>0</v>
      </c>
      <c r="M1727">
        <v>0</v>
      </c>
      <c r="O1727">
        <v>0</v>
      </c>
    </row>
    <row r="1728" spans="3:15" x14ac:dyDescent="0.3">
      <c r="C1728" t="s">
        <v>364</v>
      </c>
      <c r="D1728" t="s">
        <v>366</v>
      </c>
      <c r="E1728">
        <v>551050517</v>
      </c>
      <c r="H1728" t="s">
        <v>1799</v>
      </c>
      <c r="K1728">
        <v>0</v>
      </c>
      <c r="M1728">
        <v>0</v>
      </c>
      <c r="O1728">
        <v>0</v>
      </c>
    </row>
    <row r="1729" spans="1:18" x14ac:dyDescent="0.3">
      <c r="C1729" t="s">
        <v>364</v>
      </c>
      <c r="D1729" t="s">
        <v>366</v>
      </c>
      <c r="E1729">
        <v>551050717</v>
      </c>
      <c r="H1729" t="s">
        <v>1800</v>
      </c>
      <c r="K1729">
        <v>0</v>
      </c>
      <c r="M1729">
        <v>0</v>
      </c>
      <c r="O1729">
        <v>0</v>
      </c>
    </row>
    <row r="1730" spans="1:18" x14ac:dyDescent="0.3">
      <c r="C1730" t="s">
        <v>364</v>
      </c>
      <c r="D1730" t="s">
        <v>366</v>
      </c>
      <c r="E1730">
        <v>551051017</v>
      </c>
      <c r="H1730" t="s">
        <v>1676</v>
      </c>
      <c r="K1730">
        <v>0</v>
      </c>
      <c r="M1730">
        <v>0</v>
      </c>
      <c r="O1730">
        <v>0</v>
      </c>
    </row>
    <row r="1731" spans="1:18" x14ac:dyDescent="0.3">
      <c r="C1731" t="s">
        <v>364</v>
      </c>
      <c r="D1731" t="s">
        <v>366</v>
      </c>
      <c r="E1731">
        <v>551060017</v>
      </c>
      <c r="H1731" t="s">
        <v>1677</v>
      </c>
      <c r="K1731">
        <v>0</v>
      </c>
      <c r="M1731">
        <v>0</v>
      </c>
      <c r="O1731">
        <v>0</v>
      </c>
    </row>
    <row r="1732" spans="1:18" x14ac:dyDescent="0.3">
      <c r="C1732" t="s">
        <v>364</v>
      </c>
      <c r="D1732" t="s">
        <v>366</v>
      </c>
      <c r="E1732">
        <v>551060417</v>
      </c>
      <c r="H1732" t="s">
        <v>1641</v>
      </c>
      <c r="K1732">
        <v>0</v>
      </c>
      <c r="M1732">
        <v>0</v>
      </c>
      <c r="O1732">
        <v>0</v>
      </c>
    </row>
    <row r="1733" spans="1:18" x14ac:dyDescent="0.3">
      <c r="C1733" t="s">
        <v>364</v>
      </c>
      <c r="D1733" t="s">
        <v>366</v>
      </c>
      <c r="E1733">
        <v>551060717</v>
      </c>
      <c r="H1733" t="s">
        <v>1801</v>
      </c>
      <c r="K1733">
        <v>0</v>
      </c>
      <c r="M1733">
        <v>0</v>
      </c>
      <c r="O1733">
        <v>0</v>
      </c>
    </row>
    <row r="1734" spans="1:18" x14ac:dyDescent="0.3">
      <c r="C1734" t="s">
        <v>364</v>
      </c>
      <c r="D1734" t="s">
        <v>366</v>
      </c>
      <c r="E1734">
        <v>551060817</v>
      </c>
      <c r="H1734" t="s">
        <v>1706</v>
      </c>
      <c r="K1734">
        <v>0</v>
      </c>
      <c r="M1734">
        <v>0</v>
      </c>
      <c r="O1734">
        <v>0</v>
      </c>
    </row>
    <row r="1735" spans="1:18" x14ac:dyDescent="0.3">
      <c r="C1735" t="s">
        <v>364</v>
      </c>
      <c r="D1735" t="s">
        <v>366</v>
      </c>
      <c r="E1735">
        <v>551061017</v>
      </c>
      <c r="H1735" t="s">
        <v>1802</v>
      </c>
      <c r="K1735">
        <v>0</v>
      </c>
      <c r="M1735">
        <v>0</v>
      </c>
      <c r="O1735">
        <v>0</v>
      </c>
    </row>
    <row r="1736" spans="1:18" x14ac:dyDescent="0.3">
      <c r="C1736" t="s">
        <v>364</v>
      </c>
      <c r="D1736" t="s">
        <v>366</v>
      </c>
      <c r="E1736">
        <v>551087117</v>
      </c>
      <c r="H1736" t="s">
        <v>1670</v>
      </c>
      <c r="K1736">
        <v>0</v>
      </c>
      <c r="M1736">
        <v>0</v>
      </c>
      <c r="O1736">
        <v>0</v>
      </c>
    </row>
    <row r="1737" spans="1:18" x14ac:dyDescent="0.3">
      <c r="C1737" t="s">
        <v>364</v>
      </c>
      <c r="D1737" t="s">
        <v>366</v>
      </c>
      <c r="E1737">
        <v>551120017</v>
      </c>
      <c r="H1737" t="s">
        <v>1664</v>
      </c>
      <c r="K1737">
        <v>0</v>
      </c>
      <c r="M1737">
        <v>0</v>
      </c>
      <c r="O1737">
        <v>0</v>
      </c>
    </row>
    <row r="1738" spans="1:18" x14ac:dyDescent="0.3">
      <c r="C1738" t="s">
        <v>364</v>
      </c>
      <c r="D1738" t="s">
        <v>366</v>
      </c>
      <c r="E1738">
        <v>551120717</v>
      </c>
      <c r="H1738" t="s">
        <v>1678</v>
      </c>
      <c r="K1738">
        <v>0</v>
      </c>
      <c r="M1738">
        <v>0</v>
      </c>
      <c r="O1738">
        <v>0</v>
      </c>
    </row>
    <row r="1739" spans="1:18" x14ac:dyDescent="0.3">
      <c r="E1739" t="s">
        <v>1803</v>
      </c>
      <c r="K1739">
        <v>0</v>
      </c>
      <c r="M1739">
        <v>0</v>
      </c>
      <c r="O1739">
        <v>0</v>
      </c>
      <c r="R1739" t="s">
        <v>1763</v>
      </c>
    </row>
    <row r="1740" spans="1:18" x14ac:dyDescent="0.3">
      <c r="E1740" t="s">
        <v>1804</v>
      </c>
    </row>
    <row r="1744" spans="1:18" x14ac:dyDescent="0.3">
      <c r="A1744" t="s">
        <v>2718</v>
      </c>
    </row>
    <row r="1745" spans="1:18" x14ac:dyDescent="0.3">
      <c r="A1745" t="s">
        <v>1806</v>
      </c>
    </row>
    <row r="1747" spans="1:18" x14ac:dyDescent="0.3">
      <c r="A1747" t="s">
        <v>363</v>
      </c>
      <c r="F1747" t="s">
        <v>1807</v>
      </c>
      <c r="G1747" t="s">
        <v>365</v>
      </c>
      <c r="I1747" t="s">
        <v>366</v>
      </c>
      <c r="N1747" t="s">
        <v>367</v>
      </c>
      <c r="P1747" t="s">
        <v>60</v>
      </c>
    </row>
    <row r="1749" spans="1:18" x14ac:dyDescent="0.3">
      <c r="B1749" t="s">
        <v>368</v>
      </c>
      <c r="C1749" t="s">
        <v>369</v>
      </c>
      <c r="D1749" t="s">
        <v>370</v>
      </c>
      <c r="E1749" t="s">
        <v>371</v>
      </c>
      <c r="J1749" t="s">
        <v>372</v>
      </c>
      <c r="L1749" t="s">
        <v>373</v>
      </c>
      <c r="O1749" t="s">
        <v>374</v>
      </c>
      <c r="Q1749" t="s">
        <v>375</v>
      </c>
      <c r="R1749" t="s">
        <v>376</v>
      </c>
    </row>
    <row r="1750" spans="1:18" x14ac:dyDescent="0.3">
      <c r="B1750" t="s">
        <v>377</v>
      </c>
      <c r="C1750" t="s">
        <v>378</v>
      </c>
      <c r="D1750" t="s">
        <v>379</v>
      </c>
      <c r="J1750" t="s">
        <v>381</v>
      </c>
      <c r="L1750" t="s">
        <v>2716</v>
      </c>
      <c r="O1750" t="s">
        <v>382</v>
      </c>
      <c r="Q1750" t="s">
        <v>383</v>
      </c>
      <c r="R1750" t="s">
        <v>384</v>
      </c>
    </row>
    <row r="1752" spans="1:18" x14ac:dyDescent="0.3">
      <c r="E1752" t="s">
        <v>385</v>
      </c>
    </row>
    <row r="1753" spans="1:18" x14ac:dyDescent="0.3">
      <c r="E1753" t="s">
        <v>386</v>
      </c>
    </row>
    <row r="1754" spans="1:18" x14ac:dyDescent="0.3">
      <c r="C1754" t="s">
        <v>1807</v>
      </c>
      <c r="D1754" t="s">
        <v>366</v>
      </c>
      <c r="E1754">
        <v>110300</v>
      </c>
      <c r="H1754" t="s">
        <v>1808</v>
      </c>
      <c r="K1754" s="37">
        <v>128477.58</v>
      </c>
      <c r="M1754" s="37">
        <v>148339.62</v>
      </c>
      <c r="O1754" s="37">
        <v>-19862.04</v>
      </c>
      <c r="Q1754">
        <v>-13.4</v>
      </c>
    </row>
    <row r="1755" spans="1:18" x14ac:dyDescent="0.3">
      <c r="C1755" t="s">
        <v>1807</v>
      </c>
      <c r="D1755" t="s">
        <v>366</v>
      </c>
      <c r="E1755">
        <v>110301</v>
      </c>
      <c r="H1755" t="s">
        <v>1809</v>
      </c>
      <c r="K1755" s="37">
        <v>896316.22</v>
      </c>
      <c r="M1755" s="37">
        <v>887371.31</v>
      </c>
      <c r="O1755" s="37">
        <v>8944.91</v>
      </c>
      <c r="Q1755">
        <v>1</v>
      </c>
    </row>
    <row r="1756" spans="1:18" x14ac:dyDescent="0.3">
      <c r="K1756" s="37">
        <v>1024793.8</v>
      </c>
      <c r="M1756" s="37">
        <v>1035710.93</v>
      </c>
      <c r="O1756" s="37">
        <v>-10917.13</v>
      </c>
      <c r="Q1756">
        <v>-1.1000000000000001</v>
      </c>
      <c r="R1756" t="s">
        <v>403</v>
      </c>
    </row>
    <row r="1757" spans="1:18" x14ac:dyDescent="0.3">
      <c r="C1757" t="s">
        <v>1807</v>
      </c>
      <c r="D1757" t="s">
        <v>366</v>
      </c>
      <c r="E1757">
        <v>110104</v>
      </c>
      <c r="H1757" t="s">
        <v>387</v>
      </c>
      <c r="K1757" s="37">
        <v>30275820.940000001</v>
      </c>
      <c r="M1757" s="37">
        <v>30275820.940000001</v>
      </c>
      <c r="O1757">
        <v>0</v>
      </c>
    </row>
    <row r="1758" spans="1:18" x14ac:dyDescent="0.3">
      <c r="C1758" t="s">
        <v>1807</v>
      </c>
      <c r="D1758" t="s">
        <v>366</v>
      </c>
      <c r="E1758">
        <v>110105</v>
      </c>
      <c r="H1758" t="s">
        <v>388</v>
      </c>
      <c r="K1758" s="37">
        <v>1323136.1399999999</v>
      </c>
      <c r="M1758" s="37">
        <v>1284978.1399999999</v>
      </c>
      <c r="O1758" s="37">
        <v>38158</v>
      </c>
      <c r="Q1758">
        <v>3</v>
      </c>
    </row>
    <row r="1759" spans="1:18" x14ac:dyDescent="0.3">
      <c r="C1759" t="s">
        <v>1807</v>
      </c>
      <c r="D1759" t="s">
        <v>366</v>
      </c>
      <c r="E1759">
        <v>110106</v>
      </c>
      <c r="H1759" t="s">
        <v>389</v>
      </c>
      <c r="K1759" s="37">
        <v>1377440</v>
      </c>
      <c r="M1759" s="37">
        <v>1377440</v>
      </c>
      <c r="O1759">
        <v>0</v>
      </c>
    </row>
    <row r="1760" spans="1:18" x14ac:dyDescent="0.3">
      <c r="C1760" t="s">
        <v>1807</v>
      </c>
      <c r="D1760" t="s">
        <v>366</v>
      </c>
      <c r="E1760">
        <v>110107</v>
      </c>
      <c r="H1760" t="s">
        <v>390</v>
      </c>
      <c r="K1760" s="37">
        <v>1929389.69</v>
      </c>
      <c r="M1760" s="37">
        <v>1929389.69</v>
      </c>
      <c r="O1760">
        <v>0</v>
      </c>
    </row>
    <row r="1761" spans="3:17" x14ac:dyDescent="0.3">
      <c r="C1761" t="s">
        <v>1807</v>
      </c>
      <c r="D1761" t="s">
        <v>366</v>
      </c>
      <c r="E1761">
        <v>110108</v>
      </c>
      <c r="H1761" t="s">
        <v>391</v>
      </c>
      <c r="K1761" s="37">
        <v>26915399.629999999</v>
      </c>
      <c r="M1761" s="37">
        <v>26915399.629999999</v>
      </c>
      <c r="O1761">
        <v>0</v>
      </c>
    </row>
    <row r="1762" spans="3:17" x14ac:dyDescent="0.3">
      <c r="C1762" t="s">
        <v>1807</v>
      </c>
      <c r="D1762" t="s">
        <v>366</v>
      </c>
      <c r="E1762">
        <v>110109</v>
      </c>
      <c r="H1762" t="s">
        <v>392</v>
      </c>
      <c r="K1762" s="37">
        <v>518878.38</v>
      </c>
      <c r="M1762" s="37">
        <v>518878.38</v>
      </c>
      <c r="O1762">
        <v>0</v>
      </c>
    </row>
    <row r="1763" spans="3:17" x14ac:dyDescent="0.3">
      <c r="C1763" t="s">
        <v>1807</v>
      </c>
      <c r="D1763" t="s">
        <v>366</v>
      </c>
      <c r="E1763">
        <v>110110</v>
      </c>
      <c r="H1763" t="s">
        <v>393</v>
      </c>
      <c r="K1763" s="37">
        <v>1524653.62</v>
      </c>
      <c r="M1763" s="37">
        <v>1524653.62</v>
      </c>
      <c r="O1763">
        <v>0</v>
      </c>
    </row>
    <row r="1764" spans="3:17" x14ac:dyDescent="0.3">
      <c r="C1764" t="s">
        <v>1807</v>
      </c>
      <c r="D1764" t="s">
        <v>366</v>
      </c>
      <c r="E1764">
        <v>110111</v>
      </c>
      <c r="H1764" t="s">
        <v>394</v>
      </c>
      <c r="K1764" s="37">
        <v>1161419.03</v>
      </c>
      <c r="M1764" s="37">
        <v>1072805.03</v>
      </c>
      <c r="O1764" s="37">
        <v>88614</v>
      </c>
      <c r="Q1764">
        <v>8.3000000000000007</v>
      </c>
    </row>
    <row r="1765" spans="3:17" x14ac:dyDescent="0.3">
      <c r="C1765" t="s">
        <v>1807</v>
      </c>
      <c r="D1765" t="s">
        <v>366</v>
      </c>
      <c r="E1765">
        <v>110112</v>
      </c>
      <c r="H1765" t="s">
        <v>1810</v>
      </c>
      <c r="K1765" s="37">
        <v>9426</v>
      </c>
      <c r="M1765" s="37">
        <v>9426</v>
      </c>
      <c r="O1765">
        <v>0</v>
      </c>
    </row>
    <row r="1766" spans="3:17" x14ac:dyDescent="0.3">
      <c r="C1766" t="s">
        <v>1807</v>
      </c>
      <c r="D1766" t="s">
        <v>366</v>
      </c>
      <c r="E1766">
        <v>110113</v>
      </c>
      <c r="H1766" t="s">
        <v>1811</v>
      </c>
      <c r="K1766" s="37">
        <v>3240785.34</v>
      </c>
      <c r="M1766" s="37">
        <v>3240785.34</v>
      </c>
      <c r="O1766">
        <v>0</v>
      </c>
    </row>
    <row r="1767" spans="3:17" x14ac:dyDescent="0.3">
      <c r="C1767" t="s">
        <v>1807</v>
      </c>
      <c r="D1767" t="s">
        <v>366</v>
      </c>
      <c r="E1767">
        <v>110114</v>
      </c>
      <c r="H1767" t="s">
        <v>1812</v>
      </c>
      <c r="K1767">
        <v>0</v>
      </c>
      <c r="M1767">
        <v>0</v>
      </c>
      <c r="O1767">
        <v>0</v>
      </c>
    </row>
    <row r="1768" spans="3:17" x14ac:dyDescent="0.3">
      <c r="C1768" t="s">
        <v>1807</v>
      </c>
      <c r="D1768" t="s">
        <v>366</v>
      </c>
      <c r="E1768">
        <v>110115</v>
      </c>
      <c r="H1768" t="s">
        <v>1813</v>
      </c>
      <c r="K1768" s="37">
        <v>6607144.6900000004</v>
      </c>
      <c r="M1768" s="37">
        <v>6607144.6900000004</v>
      </c>
      <c r="O1768">
        <v>0</v>
      </c>
    </row>
    <row r="1769" spans="3:17" x14ac:dyDescent="0.3">
      <c r="C1769" t="s">
        <v>1807</v>
      </c>
      <c r="D1769" t="s">
        <v>366</v>
      </c>
      <c r="E1769">
        <v>110203</v>
      </c>
      <c r="H1769" t="s">
        <v>395</v>
      </c>
      <c r="K1769" s="37">
        <v>-28708512.370000001</v>
      </c>
      <c r="M1769" s="37">
        <v>-28637106.960000001</v>
      </c>
      <c r="O1769" s="37">
        <v>-71405.41</v>
      </c>
      <c r="Q1769">
        <v>-0.2</v>
      </c>
    </row>
    <row r="1770" spans="3:17" x14ac:dyDescent="0.3">
      <c r="C1770" t="s">
        <v>1807</v>
      </c>
      <c r="D1770" t="s">
        <v>366</v>
      </c>
      <c r="E1770">
        <v>110204</v>
      </c>
      <c r="H1770" t="s">
        <v>396</v>
      </c>
      <c r="K1770" s="37">
        <v>-1072871.94</v>
      </c>
      <c r="M1770" s="37">
        <v>-1065157.8500000001</v>
      </c>
      <c r="O1770" s="37">
        <v>-7714.09</v>
      </c>
      <c r="Q1770">
        <v>-0.7</v>
      </c>
    </row>
    <row r="1771" spans="3:17" x14ac:dyDescent="0.3">
      <c r="C1771" t="s">
        <v>1807</v>
      </c>
      <c r="D1771" t="s">
        <v>366</v>
      </c>
      <c r="E1771">
        <v>110205</v>
      </c>
      <c r="H1771" t="s">
        <v>397</v>
      </c>
      <c r="K1771" s="37">
        <v>-1376740</v>
      </c>
      <c r="M1771" s="37">
        <v>-1376722</v>
      </c>
      <c r="O1771">
        <v>-18</v>
      </c>
    </row>
    <row r="1772" spans="3:17" x14ac:dyDescent="0.3">
      <c r="C1772" t="s">
        <v>1807</v>
      </c>
      <c r="D1772" t="s">
        <v>366</v>
      </c>
      <c r="E1772">
        <v>110206</v>
      </c>
      <c r="H1772" t="s">
        <v>398</v>
      </c>
      <c r="K1772" s="37">
        <v>-1801935.51</v>
      </c>
      <c r="M1772" s="37">
        <v>-1799151.8</v>
      </c>
      <c r="O1772" s="37">
        <v>-2783.71</v>
      </c>
      <c r="Q1772">
        <v>-0.2</v>
      </c>
    </row>
    <row r="1773" spans="3:17" x14ac:dyDescent="0.3">
      <c r="C1773" t="s">
        <v>1807</v>
      </c>
      <c r="D1773" t="s">
        <v>366</v>
      </c>
      <c r="E1773">
        <v>110207</v>
      </c>
      <c r="H1773" t="s">
        <v>399</v>
      </c>
      <c r="K1773" s="37">
        <v>-26143303.48</v>
      </c>
      <c r="M1773" s="37">
        <v>-26100316.219999999</v>
      </c>
      <c r="O1773" s="37">
        <v>-42987.26</v>
      </c>
      <c r="Q1773">
        <v>-0.2</v>
      </c>
    </row>
    <row r="1774" spans="3:17" x14ac:dyDescent="0.3">
      <c r="C1774" t="s">
        <v>1807</v>
      </c>
      <c r="D1774" t="s">
        <v>366</v>
      </c>
      <c r="E1774">
        <v>110208</v>
      </c>
      <c r="H1774" t="s">
        <v>400</v>
      </c>
      <c r="K1774" s="37">
        <v>-515272.71</v>
      </c>
      <c r="M1774" s="37">
        <v>-515144.05</v>
      </c>
      <c r="O1774">
        <v>-128.66</v>
      </c>
    </row>
    <row r="1775" spans="3:17" x14ac:dyDescent="0.3">
      <c r="C1775" t="s">
        <v>1807</v>
      </c>
      <c r="D1775" t="s">
        <v>366</v>
      </c>
      <c r="E1775">
        <v>110209</v>
      </c>
      <c r="H1775" t="s">
        <v>401</v>
      </c>
      <c r="K1775" s="37">
        <v>-1524653.62</v>
      </c>
      <c r="M1775" s="37">
        <v>-1524653.62</v>
      </c>
      <c r="O1775">
        <v>0</v>
      </c>
    </row>
    <row r="1776" spans="3:17" x14ac:dyDescent="0.3">
      <c r="C1776" t="s">
        <v>1807</v>
      </c>
      <c r="D1776" t="s">
        <v>366</v>
      </c>
      <c r="E1776">
        <v>110210</v>
      </c>
      <c r="H1776" t="s">
        <v>1814</v>
      </c>
      <c r="K1776" s="37">
        <v>-4205.96</v>
      </c>
      <c r="M1776" s="37">
        <v>-3944.13</v>
      </c>
      <c r="O1776">
        <v>-261.83</v>
      </c>
      <c r="Q1776">
        <v>-6.6</v>
      </c>
    </row>
    <row r="1777" spans="3:18" x14ac:dyDescent="0.3">
      <c r="C1777" t="s">
        <v>1807</v>
      </c>
      <c r="D1777" t="s">
        <v>366</v>
      </c>
      <c r="E1777">
        <v>110211</v>
      </c>
      <c r="H1777" t="s">
        <v>1815</v>
      </c>
      <c r="K1777" s="37">
        <v>-1721774.82</v>
      </c>
      <c r="M1777" s="37">
        <v>-1664335.78</v>
      </c>
      <c r="O1777" s="37">
        <v>-57439.040000000001</v>
      </c>
      <c r="Q1777">
        <v>-3.5</v>
      </c>
    </row>
    <row r="1778" spans="3:18" x14ac:dyDescent="0.3">
      <c r="C1778" t="s">
        <v>1807</v>
      </c>
      <c r="D1778" t="s">
        <v>366</v>
      </c>
      <c r="E1778">
        <v>110212</v>
      </c>
      <c r="H1778" t="s">
        <v>1816</v>
      </c>
      <c r="K1778">
        <v>0</v>
      </c>
      <c r="M1778">
        <v>0</v>
      </c>
      <c r="O1778">
        <v>0</v>
      </c>
    </row>
    <row r="1779" spans="3:18" x14ac:dyDescent="0.3">
      <c r="C1779" t="s">
        <v>1807</v>
      </c>
      <c r="D1779" t="s">
        <v>366</v>
      </c>
      <c r="E1779">
        <v>110213</v>
      </c>
      <c r="H1779" t="s">
        <v>1817</v>
      </c>
      <c r="K1779" s="37">
        <v>-3405706.74</v>
      </c>
      <c r="M1779" s="37">
        <v>-3268737.98</v>
      </c>
      <c r="O1779" s="37">
        <v>-136968.76</v>
      </c>
      <c r="Q1779">
        <v>-4.2</v>
      </c>
    </row>
    <row r="1780" spans="3:18" x14ac:dyDescent="0.3">
      <c r="E1780" t="s">
        <v>402</v>
      </c>
      <c r="K1780" s="37">
        <v>8608516.3100000005</v>
      </c>
      <c r="M1780" s="37">
        <v>8801451.0700000003</v>
      </c>
      <c r="O1780" s="37">
        <v>-192934.76</v>
      </c>
      <c r="Q1780">
        <v>-2.2000000000000002</v>
      </c>
      <c r="R1780" t="s">
        <v>403</v>
      </c>
    </row>
    <row r="1782" spans="3:18" x14ac:dyDescent="0.3">
      <c r="C1782" t="s">
        <v>1807</v>
      </c>
      <c r="D1782" t="s">
        <v>366</v>
      </c>
      <c r="E1782">
        <v>120201</v>
      </c>
      <c r="H1782" t="s">
        <v>404</v>
      </c>
      <c r="K1782">
        <v>0</v>
      </c>
      <c r="M1782">
        <v>0</v>
      </c>
      <c r="O1782">
        <v>0</v>
      </c>
    </row>
    <row r="1783" spans="3:18" x14ac:dyDescent="0.3">
      <c r="E1783" t="s">
        <v>405</v>
      </c>
      <c r="K1783">
        <v>0</v>
      </c>
      <c r="M1783">
        <v>0</v>
      </c>
      <c r="O1783">
        <v>0</v>
      </c>
      <c r="R1783" t="s">
        <v>403</v>
      </c>
    </row>
    <row r="1785" spans="3:18" x14ac:dyDescent="0.3">
      <c r="C1785" t="s">
        <v>1807</v>
      </c>
      <c r="D1785" t="s">
        <v>366</v>
      </c>
      <c r="E1785">
        <v>110101</v>
      </c>
      <c r="H1785" t="s">
        <v>406</v>
      </c>
      <c r="K1785" s="37">
        <v>30400000</v>
      </c>
      <c r="M1785" s="37">
        <v>30400000</v>
      </c>
      <c r="O1785">
        <v>0</v>
      </c>
    </row>
    <row r="1786" spans="3:18" x14ac:dyDescent="0.3">
      <c r="C1786" t="s">
        <v>1807</v>
      </c>
      <c r="D1786" t="s">
        <v>366</v>
      </c>
      <c r="E1786">
        <v>110102</v>
      </c>
      <c r="H1786" t="s">
        <v>407</v>
      </c>
      <c r="K1786">
        <v>0</v>
      </c>
      <c r="M1786">
        <v>0</v>
      </c>
      <c r="O1786">
        <v>0</v>
      </c>
    </row>
    <row r="1787" spans="3:18" x14ac:dyDescent="0.3">
      <c r="C1787" t="s">
        <v>1807</v>
      </c>
      <c r="D1787" t="s">
        <v>366</v>
      </c>
      <c r="E1787">
        <v>110103</v>
      </c>
      <c r="H1787" t="s">
        <v>408</v>
      </c>
      <c r="K1787" s="37">
        <v>33900000</v>
      </c>
      <c r="M1787" s="37">
        <v>33900000</v>
      </c>
      <c r="O1787">
        <v>0</v>
      </c>
    </row>
    <row r="1788" spans="3:18" x14ac:dyDescent="0.3">
      <c r="C1788" t="s">
        <v>1807</v>
      </c>
      <c r="D1788" t="s">
        <v>366</v>
      </c>
      <c r="E1788">
        <v>110201</v>
      </c>
      <c r="H1788" t="s">
        <v>409</v>
      </c>
      <c r="K1788">
        <v>0</v>
      </c>
      <c r="M1788">
        <v>0</v>
      </c>
      <c r="O1788">
        <v>0</v>
      </c>
    </row>
    <row r="1789" spans="3:18" x14ac:dyDescent="0.3">
      <c r="C1789" t="s">
        <v>1807</v>
      </c>
      <c r="D1789" t="s">
        <v>366</v>
      </c>
      <c r="E1789">
        <v>110202</v>
      </c>
      <c r="H1789" t="s">
        <v>410</v>
      </c>
      <c r="K1789" s="37">
        <v>-11052499.9</v>
      </c>
      <c r="M1789" s="37">
        <v>-10995999.9</v>
      </c>
      <c r="O1789" s="37">
        <v>-56500</v>
      </c>
      <c r="Q1789">
        <v>-0.5</v>
      </c>
    </row>
    <row r="1790" spans="3:18" x14ac:dyDescent="0.3">
      <c r="C1790" t="s">
        <v>1807</v>
      </c>
      <c r="D1790" t="s">
        <v>366</v>
      </c>
      <c r="E1790">
        <v>110400</v>
      </c>
      <c r="H1790" t="s">
        <v>411</v>
      </c>
      <c r="K1790" s="37">
        <v>-232975.8</v>
      </c>
      <c r="M1790" s="37">
        <v>-232975.8</v>
      </c>
      <c r="O1790">
        <v>0</v>
      </c>
    </row>
    <row r="1791" spans="3:18" x14ac:dyDescent="0.3">
      <c r="E1791" t="s">
        <v>412</v>
      </c>
      <c r="K1791" s="37">
        <v>53014524.299999997</v>
      </c>
      <c r="M1791" s="37">
        <v>53071024.299999997</v>
      </c>
      <c r="O1791" s="37">
        <v>-56500</v>
      </c>
      <c r="Q1791">
        <v>-0.1</v>
      </c>
      <c r="R1791" t="s">
        <v>403</v>
      </c>
    </row>
    <row r="1793" spans="3:18" x14ac:dyDescent="0.3">
      <c r="C1793" t="s">
        <v>1807</v>
      </c>
      <c r="D1793" t="s">
        <v>366</v>
      </c>
      <c r="E1793">
        <v>120101</v>
      </c>
      <c r="H1793" t="s">
        <v>413</v>
      </c>
      <c r="K1793" s="37">
        <v>64129064.640000001</v>
      </c>
      <c r="M1793" s="37">
        <v>64129064.640000001</v>
      </c>
      <c r="O1793">
        <v>0</v>
      </c>
    </row>
    <row r="1794" spans="3:18" x14ac:dyDescent="0.3">
      <c r="C1794" t="s">
        <v>1807</v>
      </c>
      <c r="D1794" t="s">
        <v>366</v>
      </c>
      <c r="E1794">
        <v>120102</v>
      </c>
      <c r="H1794" t="s">
        <v>1818</v>
      </c>
      <c r="K1794">
        <v>0</v>
      </c>
      <c r="M1794">
        <v>0</v>
      </c>
      <c r="O1794">
        <v>0</v>
      </c>
    </row>
    <row r="1795" spans="3:18" x14ac:dyDescent="0.3">
      <c r="C1795" t="s">
        <v>1807</v>
      </c>
      <c r="D1795" t="s">
        <v>366</v>
      </c>
      <c r="E1795">
        <v>120103</v>
      </c>
      <c r="H1795" t="s">
        <v>1819</v>
      </c>
      <c r="K1795">
        <v>0</v>
      </c>
      <c r="M1795">
        <v>0</v>
      </c>
      <c r="O1795">
        <v>0</v>
      </c>
    </row>
    <row r="1796" spans="3:18" x14ac:dyDescent="0.3">
      <c r="E1796" t="s">
        <v>414</v>
      </c>
      <c r="K1796" s="37">
        <v>64129064.640000001</v>
      </c>
      <c r="M1796" s="37">
        <v>64129064.640000001</v>
      </c>
      <c r="O1796">
        <v>0</v>
      </c>
      <c r="R1796" t="s">
        <v>403</v>
      </c>
    </row>
    <row r="1798" spans="3:18" x14ac:dyDescent="0.3">
      <c r="C1798" t="s">
        <v>1807</v>
      </c>
      <c r="D1798" t="s">
        <v>366</v>
      </c>
      <c r="E1798">
        <v>140700</v>
      </c>
      <c r="H1798" t="s">
        <v>415</v>
      </c>
      <c r="K1798">
        <v>0</v>
      </c>
      <c r="M1798">
        <v>0</v>
      </c>
      <c r="O1798">
        <v>0</v>
      </c>
    </row>
    <row r="1799" spans="3:18" x14ac:dyDescent="0.3">
      <c r="E1799" t="s">
        <v>416</v>
      </c>
      <c r="K1799">
        <v>0</v>
      </c>
      <c r="M1799">
        <v>0</v>
      </c>
      <c r="O1799">
        <v>0</v>
      </c>
      <c r="R1799" t="s">
        <v>403</v>
      </c>
    </row>
    <row r="1801" spans="3:18" x14ac:dyDescent="0.3">
      <c r="E1801" t="s">
        <v>417</v>
      </c>
    </row>
    <row r="1802" spans="3:18" x14ac:dyDescent="0.3">
      <c r="C1802" t="s">
        <v>1807</v>
      </c>
      <c r="D1802" t="s">
        <v>366</v>
      </c>
      <c r="E1802">
        <v>140200</v>
      </c>
      <c r="H1802" t="s">
        <v>418</v>
      </c>
      <c r="K1802">
        <v>0</v>
      </c>
      <c r="M1802">
        <v>0</v>
      </c>
      <c r="O1802">
        <v>0</v>
      </c>
    </row>
    <row r="1803" spans="3:18" x14ac:dyDescent="0.3">
      <c r="E1803" t="s">
        <v>419</v>
      </c>
      <c r="K1803">
        <v>0</v>
      </c>
      <c r="M1803">
        <v>0</v>
      </c>
      <c r="O1803">
        <v>0</v>
      </c>
      <c r="R1803" t="s">
        <v>420</v>
      </c>
    </row>
    <row r="1804" spans="3:18" x14ac:dyDescent="0.3">
      <c r="C1804" t="s">
        <v>1807</v>
      </c>
      <c r="D1804" t="s">
        <v>366</v>
      </c>
      <c r="E1804">
        <v>140400</v>
      </c>
      <c r="H1804" t="s">
        <v>421</v>
      </c>
      <c r="K1804">
        <v>0</v>
      </c>
      <c r="M1804">
        <v>0</v>
      </c>
      <c r="O1804">
        <v>0</v>
      </c>
    </row>
    <row r="1805" spans="3:18" x14ac:dyDescent="0.3">
      <c r="E1805" t="s">
        <v>422</v>
      </c>
      <c r="K1805">
        <v>0</v>
      </c>
      <c r="M1805">
        <v>0</v>
      </c>
      <c r="O1805">
        <v>0</v>
      </c>
      <c r="R1805" t="s">
        <v>420</v>
      </c>
    </row>
    <row r="1806" spans="3:18" x14ac:dyDescent="0.3">
      <c r="C1806" t="s">
        <v>1807</v>
      </c>
      <c r="D1806" t="s">
        <v>366</v>
      </c>
      <c r="E1806">
        <v>140100</v>
      </c>
      <c r="H1806" t="s">
        <v>423</v>
      </c>
      <c r="K1806">
        <v>0</v>
      </c>
      <c r="M1806">
        <v>0</v>
      </c>
      <c r="O1806">
        <v>0</v>
      </c>
    </row>
    <row r="1807" spans="3:18" x14ac:dyDescent="0.3">
      <c r="E1807" t="s">
        <v>424</v>
      </c>
      <c r="K1807">
        <v>0</v>
      </c>
      <c r="M1807">
        <v>0</v>
      </c>
      <c r="O1807">
        <v>0</v>
      </c>
      <c r="R1807" t="s">
        <v>420</v>
      </c>
    </row>
    <row r="1808" spans="3:18" x14ac:dyDescent="0.3">
      <c r="C1808" t="s">
        <v>1807</v>
      </c>
      <c r="D1808" t="s">
        <v>366</v>
      </c>
      <c r="E1808">
        <v>140300</v>
      </c>
      <c r="H1808" t="s">
        <v>425</v>
      </c>
      <c r="K1808">
        <v>0</v>
      </c>
      <c r="M1808">
        <v>0</v>
      </c>
      <c r="O1808">
        <v>0</v>
      </c>
    </row>
    <row r="1809" spans="3:18" x14ac:dyDescent="0.3">
      <c r="C1809" t="s">
        <v>1807</v>
      </c>
      <c r="D1809" t="s">
        <v>366</v>
      </c>
      <c r="E1809">
        <v>140301</v>
      </c>
      <c r="H1809" t="s">
        <v>426</v>
      </c>
      <c r="K1809">
        <v>0</v>
      </c>
      <c r="M1809">
        <v>0</v>
      </c>
      <c r="O1809">
        <v>0</v>
      </c>
    </row>
    <row r="1810" spans="3:18" x14ac:dyDescent="0.3">
      <c r="C1810" t="s">
        <v>1807</v>
      </c>
      <c r="D1810" t="s">
        <v>366</v>
      </c>
      <c r="E1810">
        <v>140302</v>
      </c>
      <c r="H1810" t="s">
        <v>427</v>
      </c>
      <c r="K1810">
        <v>0</v>
      </c>
      <c r="M1810">
        <v>0</v>
      </c>
      <c r="O1810">
        <v>0</v>
      </c>
    </row>
    <row r="1811" spans="3:18" x14ac:dyDescent="0.3">
      <c r="E1811" t="s">
        <v>430</v>
      </c>
      <c r="K1811">
        <v>0</v>
      </c>
      <c r="M1811">
        <v>0</v>
      </c>
      <c r="O1811">
        <v>0</v>
      </c>
      <c r="R1811" t="s">
        <v>420</v>
      </c>
    </row>
    <row r="1812" spans="3:18" x14ac:dyDescent="0.3">
      <c r="E1812" t="s">
        <v>431</v>
      </c>
    </row>
    <row r="1813" spans="3:18" x14ac:dyDescent="0.3">
      <c r="C1813" t="s">
        <v>1807</v>
      </c>
      <c r="D1813" t="s">
        <v>366</v>
      </c>
      <c r="E1813">
        <v>131790</v>
      </c>
      <c r="H1813" t="s">
        <v>1820</v>
      </c>
      <c r="K1813" s="37">
        <v>11334.79</v>
      </c>
      <c r="M1813" s="37">
        <v>11507.29</v>
      </c>
      <c r="O1813">
        <v>-172.5</v>
      </c>
      <c r="Q1813">
        <v>-1.5</v>
      </c>
    </row>
    <row r="1814" spans="3:18" x14ac:dyDescent="0.3">
      <c r="C1814" t="s">
        <v>1807</v>
      </c>
      <c r="D1814" t="s">
        <v>366</v>
      </c>
      <c r="E1814">
        <v>131791</v>
      </c>
      <c r="H1814" t="s">
        <v>1821</v>
      </c>
      <c r="K1814">
        <v>0</v>
      </c>
      <c r="M1814">
        <v>0</v>
      </c>
      <c r="O1814">
        <v>0</v>
      </c>
    </row>
    <row r="1815" spans="3:18" x14ac:dyDescent="0.3">
      <c r="C1815" t="s">
        <v>1807</v>
      </c>
      <c r="D1815" t="s">
        <v>366</v>
      </c>
      <c r="E1815">
        <v>131792</v>
      </c>
      <c r="H1815" t="s">
        <v>1822</v>
      </c>
      <c r="K1815">
        <v>0</v>
      </c>
      <c r="M1815">
        <v>0</v>
      </c>
      <c r="O1815">
        <v>0</v>
      </c>
    </row>
    <row r="1816" spans="3:18" x14ac:dyDescent="0.3">
      <c r="C1816" t="s">
        <v>1807</v>
      </c>
      <c r="D1816" t="s">
        <v>366</v>
      </c>
      <c r="E1816">
        <v>131793</v>
      </c>
      <c r="H1816" t="s">
        <v>1823</v>
      </c>
      <c r="K1816">
        <v>0</v>
      </c>
      <c r="M1816">
        <v>0</v>
      </c>
      <c r="O1816">
        <v>0</v>
      </c>
    </row>
    <row r="1817" spans="3:18" x14ac:dyDescent="0.3">
      <c r="C1817" t="s">
        <v>1807</v>
      </c>
      <c r="D1817" t="s">
        <v>366</v>
      </c>
      <c r="E1817">
        <v>131794</v>
      </c>
      <c r="H1817" t="s">
        <v>1824</v>
      </c>
      <c r="K1817">
        <v>0</v>
      </c>
      <c r="M1817">
        <v>0</v>
      </c>
      <c r="O1817">
        <v>0</v>
      </c>
    </row>
    <row r="1818" spans="3:18" x14ac:dyDescent="0.3">
      <c r="K1818" s="37">
        <v>11334.79</v>
      </c>
      <c r="M1818" s="37">
        <v>11507.29</v>
      </c>
      <c r="O1818">
        <v>-172.5</v>
      </c>
      <c r="Q1818">
        <v>-1.5</v>
      </c>
      <c r="R1818" t="s">
        <v>438</v>
      </c>
    </row>
    <row r="1819" spans="3:18" x14ac:dyDescent="0.3">
      <c r="C1819" t="s">
        <v>1807</v>
      </c>
      <c r="D1819" t="s">
        <v>366</v>
      </c>
      <c r="E1819">
        <v>131770</v>
      </c>
      <c r="H1819" t="s">
        <v>1825</v>
      </c>
      <c r="K1819" s="37">
        <v>89708.12</v>
      </c>
      <c r="M1819" s="37">
        <v>92149.28</v>
      </c>
      <c r="O1819" s="37">
        <v>-2441.16</v>
      </c>
      <c r="Q1819">
        <v>-2.6</v>
      </c>
    </row>
    <row r="1820" spans="3:18" x14ac:dyDescent="0.3">
      <c r="C1820" t="s">
        <v>1807</v>
      </c>
      <c r="D1820" t="s">
        <v>366</v>
      </c>
      <c r="E1820">
        <v>131771</v>
      </c>
      <c r="H1820" t="s">
        <v>1826</v>
      </c>
      <c r="K1820">
        <v>0</v>
      </c>
      <c r="M1820">
        <v>0</v>
      </c>
      <c r="O1820">
        <v>0</v>
      </c>
    </row>
    <row r="1821" spans="3:18" x14ac:dyDescent="0.3">
      <c r="C1821" t="s">
        <v>1807</v>
      </c>
      <c r="D1821" t="s">
        <v>366</v>
      </c>
      <c r="E1821">
        <v>131772</v>
      </c>
      <c r="H1821" t="s">
        <v>1827</v>
      </c>
      <c r="K1821">
        <v>0</v>
      </c>
      <c r="M1821">
        <v>0</v>
      </c>
      <c r="O1821">
        <v>0</v>
      </c>
    </row>
    <row r="1822" spans="3:18" x14ac:dyDescent="0.3">
      <c r="C1822" t="s">
        <v>1807</v>
      </c>
      <c r="D1822" t="s">
        <v>366</v>
      </c>
      <c r="E1822">
        <v>131773</v>
      </c>
      <c r="H1822" t="s">
        <v>1828</v>
      </c>
      <c r="K1822">
        <v>0</v>
      </c>
      <c r="M1822">
        <v>0</v>
      </c>
      <c r="O1822">
        <v>0</v>
      </c>
    </row>
    <row r="1823" spans="3:18" x14ac:dyDescent="0.3">
      <c r="C1823" t="s">
        <v>1807</v>
      </c>
      <c r="D1823" t="s">
        <v>366</v>
      </c>
      <c r="E1823">
        <v>131774</v>
      </c>
      <c r="H1823" t="s">
        <v>1829</v>
      </c>
      <c r="K1823">
        <v>0</v>
      </c>
      <c r="M1823">
        <v>0</v>
      </c>
      <c r="O1823">
        <v>0</v>
      </c>
    </row>
    <row r="1824" spans="3:18" x14ac:dyDescent="0.3">
      <c r="K1824" s="37">
        <v>89708.12</v>
      </c>
      <c r="M1824" s="37">
        <v>92149.28</v>
      </c>
      <c r="O1824" s="37">
        <v>-2441.16</v>
      </c>
      <c r="Q1824">
        <v>-2.6</v>
      </c>
      <c r="R1824" t="s">
        <v>438</v>
      </c>
    </row>
    <row r="1825" spans="3:18" x14ac:dyDescent="0.3">
      <c r="C1825" t="s">
        <v>1807</v>
      </c>
      <c r="D1825" t="s">
        <v>366</v>
      </c>
      <c r="E1825">
        <v>131750</v>
      </c>
      <c r="H1825" t="s">
        <v>1830</v>
      </c>
      <c r="K1825">
        <v>0</v>
      </c>
      <c r="M1825">
        <v>0</v>
      </c>
      <c r="O1825">
        <v>0</v>
      </c>
    </row>
    <row r="1826" spans="3:18" x14ac:dyDescent="0.3">
      <c r="C1826" t="s">
        <v>1807</v>
      </c>
      <c r="D1826" t="s">
        <v>366</v>
      </c>
      <c r="E1826">
        <v>131751</v>
      </c>
      <c r="H1826" t="s">
        <v>1831</v>
      </c>
      <c r="K1826">
        <v>0</v>
      </c>
      <c r="M1826">
        <v>0</v>
      </c>
      <c r="O1826">
        <v>0</v>
      </c>
    </row>
    <row r="1827" spans="3:18" x14ac:dyDescent="0.3">
      <c r="C1827" t="s">
        <v>1807</v>
      </c>
      <c r="D1827" t="s">
        <v>366</v>
      </c>
      <c r="E1827">
        <v>131752</v>
      </c>
      <c r="H1827" t="s">
        <v>1832</v>
      </c>
      <c r="K1827">
        <v>0</v>
      </c>
      <c r="M1827">
        <v>0</v>
      </c>
      <c r="O1827">
        <v>0</v>
      </c>
    </row>
    <row r="1828" spans="3:18" x14ac:dyDescent="0.3">
      <c r="C1828" t="s">
        <v>1807</v>
      </c>
      <c r="D1828" t="s">
        <v>366</v>
      </c>
      <c r="E1828">
        <v>131753</v>
      </c>
      <c r="H1828" t="s">
        <v>1833</v>
      </c>
      <c r="K1828">
        <v>0</v>
      </c>
      <c r="M1828">
        <v>0</v>
      </c>
      <c r="O1828">
        <v>0</v>
      </c>
    </row>
    <row r="1829" spans="3:18" x14ac:dyDescent="0.3">
      <c r="C1829" t="s">
        <v>1807</v>
      </c>
      <c r="D1829" t="s">
        <v>366</v>
      </c>
      <c r="E1829">
        <v>131754</v>
      </c>
      <c r="H1829" t="s">
        <v>1834</v>
      </c>
      <c r="K1829">
        <v>0</v>
      </c>
      <c r="M1829">
        <v>0</v>
      </c>
      <c r="O1829">
        <v>0</v>
      </c>
    </row>
    <row r="1830" spans="3:18" x14ac:dyDescent="0.3">
      <c r="C1830" t="s">
        <v>1807</v>
      </c>
      <c r="D1830" t="s">
        <v>366</v>
      </c>
      <c r="E1830">
        <v>131800</v>
      </c>
      <c r="H1830" t="s">
        <v>1835</v>
      </c>
      <c r="K1830" s="37">
        <v>1088820.58</v>
      </c>
      <c r="M1830" s="37">
        <v>1516998.17</v>
      </c>
      <c r="O1830" s="37">
        <v>-428177.59</v>
      </c>
      <c r="Q1830">
        <v>-28.2</v>
      </c>
    </row>
    <row r="1831" spans="3:18" x14ac:dyDescent="0.3">
      <c r="C1831" t="s">
        <v>1807</v>
      </c>
      <c r="D1831" t="s">
        <v>366</v>
      </c>
      <c r="E1831">
        <v>131801</v>
      </c>
      <c r="H1831" t="s">
        <v>1836</v>
      </c>
      <c r="K1831">
        <v>0</v>
      </c>
      <c r="M1831">
        <v>0</v>
      </c>
      <c r="O1831">
        <v>0</v>
      </c>
    </row>
    <row r="1832" spans="3:18" x14ac:dyDescent="0.3">
      <c r="C1832" t="s">
        <v>1807</v>
      </c>
      <c r="D1832" t="s">
        <v>366</v>
      </c>
      <c r="E1832">
        <v>131802</v>
      </c>
      <c r="H1832" t="s">
        <v>1837</v>
      </c>
      <c r="K1832">
        <v>0</v>
      </c>
      <c r="M1832">
        <v>0</v>
      </c>
      <c r="O1832">
        <v>0</v>
      </c>
    </row>
    <row r="1833" spans="3:18" x14ac:dyDescent="0.3">
      <c r="C1833" t="s">
        <v>1807</v>
      </c>
      <c r="D1833" t="s">
        <v>366</v>
      </c>
      <c r="E1833">
        <v>131803</v>
      </c>
      <c r="H1833" t="s">
        <v>1838</v>
      </c>
      <c r="K1833">
        <v>0</v>
      </c>
      <c r="M1833">
        <v>0</v>
      </c>
      <c r="O1833">
        <v>0</v>
      </c>
    </row>
    <row r="1834" spans="3:18" x14ac:dyDescent="0.3">
      <c r="C1834" t="s">
        <v>1807</v>
      </c>
      <c r="D1834" t="s">
        <v>366</v>
      </c>
      <c r="E1834">
        <v>131804</v>
      </c>
      <c r="H1834" t="s">
        <v>1839</v>
      </c>
      <c r="K1834">
        <v>0</v>
      </c>
      <c r="M1834">
        <v>0</v>
      </c>
      <c r="O1834">
        <v>0</v>
      </c>
    </row>
    <row r="1835" spans="3:18" x14ac:dyDescent="0.3">
      <c r="K1835" s="37">
        <v>1088820.58</v>
      </c>
      <c r="M1835" s="37">
        <v>1516998.17</v>
      </c>
      <c r="O1835" s="37">
        <v>-428177.59</v>
      </c>
      <c r="Q1835">
        <v>-28.2</v>
      </c>
      <c r="R1835" t="s">
        <v>438</v>
      </c>
    </row>
    <row r="1836" spans="3:18" x14ac:dyDescent="0.3">
      <c r="C1836" t="s">
        <v>1807</v>
      </c>
      <c r="D1836" t="s">
        <v>366</v>
      </c>
      <c r="E1836">
        <v>151003</v>
      </c>
      <c r="H1836" t="s">
        <v>1840</v>
      </c>
      <c r="K1836">
        <v>0</v>
      </c>
      <c r="M1836">
        <v>0</v>
      </c>
      <c r="O1836">
        <v>0</v>
      </c>
    </row>
    <row r="1837" spans="3:18" x14ac:dyDescent="0.3">
      <c r="K1837">
        <v>0</v>
      </c>
      <c r="M1837">
        <v>0</v>
      </c>
      <c r="O1837">
        <v>0</v>
      </c>
      <c r="R1837" t="s">
        <v>438</v>
      </c>
    </row>
    <row r="1838" spans="3:18" x14ac:dyDescent="0.3">
      <c r="C1838" t="s">
        <v>1807</v>
      </c>
      <c r="D1838" t="s">
        <v>366</v>
      </c>
      <c r="E1838">
        <v>138213</v>
      </c>
      <c r="H1838" t="s">
        <v>446</v>
      </c>
      <c r="K1838" s="37">
        <v>-3487925.23</v>
      </c>
      <c r="M1838" s="37">
        <v>-3542911.32</v>
      </c>
      <c r="O1838" s="37">
        <v>54986.09</v>
      </c>
      <c r="Q1838">
        <v>1.6</v>
      </c>
    </row>
    <row r="1839" spans="3:18" x14ac:dyDescent="0.3">
      <c r="C1839" t="s">
        <v>1807</v>
      </c>
      <c r="D1839" t="s">
        <v>366</v>
      </c>
      <c r="E1839">
        <v>138214</v>
      </c>
      <c r="H1839" t="s">
        <v>1841</v>
      </c>
      <c r="K1839">
        <v>0</v>
      </c>
      <c r="M1839">
        <v>0</v>
      </c>
      <c r="O1839">
        <v>0</v>
      </c>
    </row>
    <row r="1840" spans="3:18" x14ac:dyDescent="0.3">
      <c r="C1840" t="s">
        <v>1807</v>
      </c>
      <c r="D1840" t="s">
        <v>366</v>
      </c>
      <c r="E1840">
        <v>138215</v>
      </c>
      <c r="H1840" t="s">
        <v>1842</v>
      </c>
      <c r="K1840">
        <v>0</v>
      </c>
      <c r="M1840">
        <v>0</v>
      </c>
      <c r="O1840">
        <v>0</v>
      </c>
    </row>
    <row r="1841" spans="3:18" x14ac:dyDescent="0.3">
      <c r="C1841" t="s">
        <v>1807</v>
      </c>
      <c r="D1841" t="s">
        <v>366</v>
      </c>
      <c r="E1841">
        <v>138217</v>
      </c>
      <c r="H1841" t="s">
        <v>1843</v>
      </c>
      <c r="K1841">
        <v>0</v>
      </c>
      <c r="M1841">
        <v>0</v>
      </c>
      <c r="O1841">
        <v>0</v>
      </c>
    </row>
    <row r="1842" spans="3:18" x14ac:dyDescent="0.3">
      <c r="C1842" t="s">
        <v>1807</v>
      </c>
      <c r="D1842" t="s">
        <v>366</v>
      </c>
      <c r="E1842">
        <v>138218</v>
      </c>
      <c r="H1842" t="s">
        <v>447</v>
      </c>
      <c r="K1842">
        <v>0</v>
      </c>
      <c r="M1842">
        <v>0</v>
      </c>
      <c r="O1842">
        <v>0</v>
      </c>
    </row>
    <row r="1843" spans="3:18" x14ac:dyDescent="0.3">
      <c r="C1843" t="s">
        <v>1807</v>
      </c>
      <c r="D1843" t="s">
        <v>366</v>
      </c>
      <c r="E1843">
        <v>138219</v>
      </c>
      <c r="H1843" t="s">
        <v>1844</v>
      </c>
      <c r="K1843">
        <v>0</v>
      </c>
      <c r="M1843">
        <v>0</v>
      </c>
      <c r="O1843">
        <v>0</v>
      </c>
    </row>
    <row r="1844" spans="3:18" x14ac:dyDescent="0.3">
      <c r="C1844" t="s">
        <v>1807</v>
      </c>
      <c r="D1844" t="s">
        <v>366</v>
      </c>
      <c r="E1844">
        <v>138249</v>
      </c>
      <c r="H1844" t="s">
        <v>1845</v>
      </c>
      <c r="K1844">
        <v>0</v>
      </c>
      <c r="M1844">
        <v>0</v>
      </c>
      <c r="O1844">
        <v>0</v>
      </c>
    </row>
    <row r="1845" spans="3:18" x14ac:dyDescent="0.3">
      <c r="C1845" t="s">
        <v>1807</v>
      </c>
      <c r="D1845" t="s">
        <v>366</v>
      </c>
      <c r="E1845">
        <v>138250</v>
      </c>
      <c r="H1845" t="s">
        <v>448</v>
      </c>
      <c r="K1845" s="37">
        <v>1421.29</v>
      </c>
      <c r="M1845" s="37">
        <v>1443.87</v>
      </c>
      <c r="O1845">
        <v>-22.58</v>
      </c>
      <c r="Q1845">
        <v>-1.6</v>
      </c>
    </row>
    <row r="1846" spans="3:18" x14ac:dyDescent="0.3">
      <c r="C1846" t="s">
        <v>1807</v>
      </c>
      <c r="D1846" t="s">
        <v>366</v>
      </c>
      <c r="E1846">
        <v>138251</v>
      </c>
      <c r="H1846" t="s">
        <v>450</v>
      </c>
      <c r="K1846" s="37">
        <v>832318.16</v>
      </c>
      <c r="M1846" s="37">
        <v>999064.05</v>
      </c>
      <c r="O1846" s="37">
        <v>-166745.89000000001</v>
      </c>
      <c r="Q1846">
        <v>-16.7</v>
      </c>
    </row>
    <row r="1847" spans="3:18" x14ac:dyDescent="0.3">
      <c r="C1847" t="s">
        <v>1807</v>
      </c>
      <c r="D1847" t="s">
        <v>366</v>
      </c>
      <c r="E1847">
        <v>138252</v>
      </c>
      <c r="H1847" t="s">
        <v>1846</v>
      </c>
      <c r="K1847">
        <v>0</v>
      </c>
      <c r="M1847">
        <v>0</v>
      </c>
      <c r="O1847">
        <v>0</v>
      </c>
    </row>
    <row r="1848" spans="3:18" x14ac:dyDescent="0.3">
      <c r="C1848" t="s">
        <v>1807</v>
      </c>
      <c r="D1848" t="s">
        <v>366</v>
      </c>
      <c r="E1848">
        <v>228250</v>
      </c>
      <c r="H1848" t="s">
        <v>451</v>
      </c>
      <c r="K1848" s="37">
        <v>-6113.17</v>
      </c>
      <c r="M1848" s="37">
        <v>-6209.96</v>
      </c>
      <c r="O1848">
        <v>96.79</v>
      </c>
      <c r="Q1848">
        <v>1.6</v>
      </c>
    </row>
    <row r="1849" spans="3:18" x14ac:dyDescent="0.3">
      <c r="C1849" t="s">
        <v>1807</v>
      </c>
      <c r="D1849" t="s">
        <v>366</v>
      </c>
      <c r="E1849">
        <v>228251</v>
      </c>
      <c r="H1849" t="s">
        <v>453</v>
      </c>
      <c r="K1849" s="37">
        <v>-416655.08</v>
      </c>
      <c r="M1849" s="37">
        <v>-616564.78</v>
      </c>
      <c r="O1849" s="37">
        <v>199909.7</v>
      </c>
      <c r="Q1849">
        <v>32.4</v>
      </c>
    </row>
    <row r="1850" spans="3:18" x14ac:dyDescent="0.3">
      <c r="C1850" t="s">
        <v>1807</v>
      </c>
      <c r="D1850" t="s">
        <v>366</v>
      </c>
      <c r="E1850">
        <v>228252</v>
      </c>
      <c r="H1850" t="s">
        <v>1847</v>
      </c>
      <c r="K1850">
        <v>0</v>
      </c>
      <c r="M1850">
        <v>0</v>
      </c>
      <c r="O1850">
        <v>0</v>
      </c>
    </row>
    <row r="1851" spans="3:18" x14ac:dyDescent="0.3">
      <c r="K1851" s="37">
        <v>-3076954.03</v>
      </c>
      <c r="M1851" s="37">
        <v>-3165178.14</v>
      </c>
      <c r="O1851" s="37">
        <v>88224.11</v>
      </c>
      <c r="Q1851">
        <v>2.8</v>
      </c>
      <c r="R1851" t="s">
        <v>438</v>
      </c>
    </row>
    <row r="1852" spans="3:18" x14ac:dyDescent="0.3">
      <c r="C1852" t="s">
        <v>1807</v>
      </c>
      <c r="D1852" t="s">
        <v>366</v>
      </c>
      <c r="E1852">
        <v>2293103</v>
      </c>
      <c r="H1852" t="s">
        <v>468</v>
      </c>
      <c r="K1852">
        <v>0</v>
      </c>
      <c r="M1852">
        <v>0</v>
      </c>
      <c r="O1852">
        <v>0</v>
      </c>
    </row>
    <row r="1853" spans="3:18" x14ac:dyDescent="0.3">
      <c r="K1853">
        <v>0</v>
      </c>
      <c r="M1853">
        <v>0</v>
      </c>
      <c r="O1853">
        <v>0</v>
      </c>
      <c r="R1853" t="s">
        <v>438</v>
      </c>
    </row>
    <row r="1854" spans="3:18" x14ac:dyDescent="0.3">
      <c r="C1854" t="s">
        <v>1807</v>
      </c>
      <c r="D1854" t="s">
        <v>366</v>
      </c>
      <c r="E1854">
        <v>131660</v>
      </c>
      <c r="H1854" t="s">
        <v>469</v>
      </c>
      <c r="K1854">
        <v>0</v>
      </c>
      <c r="M1854">
        <v>0</v>
      </c>
      <c r="O1854">
        <v>0</v>
      </c>
    </row>
    <row r="1855" spans="3:18" x14ac:dyDescent="0.3">
      <c r="C1855" t="s">
        <v>1807</v>
      </c>
      <c r="D1855" t="s">
        <v>366</v>
      </c>
      <c r="E1855">
        <v>131661</v>
      </c>
      <c r="H1855" t="s">
        <v>470</v>
      </c>
      <c r="K1855">
        <v>0</v>
      </c>
      <c r="M1855">
        <v>0</v>
      </c>
      <c r="O1855">
        <v>0</v>
      </c>
    </row>
    <row r="1856" spans="3:18" x14ac:dyDescent="0.3">
      <c r="C1856" t="s">
        <v>1807</v>
      </c>
      <c r="D1856" t="s">
        <v>366</v>
      </c>
      <c r="E1856">
        <v>131662</v>
      </c>
      <c r="H1856" t="s">
        <v>471</v>
      </c>
      <c r="K1856">
        <v>0</v>
      </c>
      <c r="M1856">
        <v>0</v>
      </c>
      <c r="O1856">
        <v>0</v>
      </c>
    </row>
    <row r="1857" spans="3:18" x14ac:dyDescent="0.3">
      <c r="C1857" t="s">
        <v>1807</v>
      </c>
      <c r="D1857" t="s">
        <v>366</v>
      </c>
      <c r="E1857">
        <v>131663</v>
      </c>
      <c r="H1857" t="s">
        <v>472</v>
      </c>
      <c r="K1857">
        <v>0</v>
      </c>
      <c r="M1857">
        <v>0</v>
      </c>
      <c r="O1857">
        <v>0</v>
      </c>
    </row>
    <row r="1858" spans="3:18" x14ac:dyDescent="0.3">
      <c r="C1858" t="s">
        <v>1807</v>
      </c>
      <c r="D1858" t="s">
        <v>366</v>
      </c>
      <c r="E1858">
        <v>131664</v>
      </c>
      <c r="H1858" t="s">
        <v>473</v>
      </c>
      <c r="K1858">
        <v>0</v>
      </c>
      <c r="M1858">
        <v>0</v>
      </c>
      <c r="O1858">
        <v>0</v>
      </c>
    </row>
    <row r="1859" spans="3:18" x14ac:dyDescent="0.3">
      <c r="C1859" t="s">
        <v>1807</v>
      </c>
      <c r="D1859" t="s">
        <v>366</v>
      </c>
      <c r="E1859">
        <v>131710</v>
      </c>
      <c r="H1859" t="s">
        <v>1848</v>
      </c>
      <c r="K1859">
        <v>0</v>
      </c>
      <c r="M1859">
        <v>0</v>
      </c>
      <c r="O1859">
        <v>0</v>
      </c>
    </row>
    <row r="1860" spans="3:18" x14ac:dyDescent="0.3">
      <c r="C1860" t="s">
        <v>1807</v>
      </c>
      <c r="D1860" t="s">
        <v>366</v>
      </c>
      <c r="E1860">
        <v>131711</v>
      </c>
      <c r="H1860" t="s">
        <v>1849</v>
      </c>
      <c r="K1860">
        <v>0</v>
      </c>
      <c r="M1860">
        <v>0</v>
      </c>
      <c r="O1860">
        <v>0</v>
      </c>
    </row>
    <row r="1861" spans="3:18" x14ac:dyDescent="0.3">
      <c r="C1861" t="s">
        <v>1807</v>
      </c>
      <c r="D1861" t="s">
        <v>366</v>
      </c>
      <c r="E1861">
        <v>131712</v>
      </c>
      <c r="H1861" t="s">
        <v>1850</v>
      </c>
      <c r="K1861">
        <v>0</v>
      </c>
      <c r="M1861">
        <v>0</v>
      </c>
      <c r="O1861">
        <v>0</v>
      </c>
    </row>
    <row r="1862" spans="3:18" x14ac:dyDescent="0.3">
      <c r="C1862" t="s">
        <v>1807</v>
      </c>
      <c r="D1862" t="s">
        <v>366</v>
      </c>
      <c r="E1862">
        <v>131713</v>
      </c>
      <c r="H1862" t="s">
        <v>1851</v>
      </c>
      <c r="K1862">
        <v>0</v>
      </c>
      <c r="M1862">
        <v>0</v>
      </c>
      <c r="O1862">
        <v>0</v>
      </c>
    </row>
    <row r="1863" spans="3:18" x14ac:dyDescent="0.3">
      <c r="C1863" t="s">
        <v>1807</v>
      </c>
      <c r="D1863" t="s">
        <v>366</v>
      </c>
      <c r="E1863">
        <v>131714</v>
      </c>
      <c r="H1863" t="s">
        <v>1852</v>
      </c>
      <c r="K1863">
        <v>0</v>
      </c>
      <c r="M1863">
        <v>0</v>
      </c>
      <c r="O1863">
        <v>0</v>
      </c>
    </row>
    <row r="1864" spans="3:18" x14ac:dyDescent="0.3">
      <c r="E1864" t="s">
        <v>474</v>
      </c>
      <c r="K1864">
        <v>0</v>
      </c>
      <c r="M1864">
        <v>0</v>
      </c>
      <c r="O1864">
        <v>0</v>
      </c>
      <c r="R1864" t="s">
        <v>438</v>
      </c>
    </row>
    <row r="1865" spans="3:18" x14ac:dyDescent="0.3">
      <c r="C1865" t="s">
        <v>1807</v>
      </c>
      <c r="D1865" t="s">
        <v>366</v>
      </c>
      <c r="E1865">
        <v>131650</v>
      </c>
      <c r="H1865" t="s">
        <v>475</v>
      </c>
      <c r="K1865">
        <v>0</v>
      </c>
      <c r="M1865">
        <v>0</v>
      </c>
      <c r="O1865">
        <v>0</v>
      </c>
    </row>
    <row r="1866" spans="3:18" x14ac:dyDescent="0.3">
      <c r="C1866" t="s">
        <v>1807</v>
      </c>
      <c r="D1866" t="s">
        <v>366</v>
      </c>
      <c r="E1866">
        <v>131651</v>
      </c>
      <c r="H1866" t="s">
        <v>476</v>
      </c>
      <c r="K1866">
        <v>0</v>
      </c>
      <c r="M1866">
        <v>0</v>
      </c>
      <c r="O1866">
        <v>0</v>
      </c>
    </row>
    <row r="1867" spans="3:18" x14ac:dyDescent="0.3">
      <c r="C1867" t="s">
        <v>1807</v>
      </c>
      <c r="D1867" t="s">
        <v>366</v>
      </c>
      <c r="E1867">
        <v>131652</v>
      </c>
      <c r="H1867" t="s">
        <v>477</v>
      </c>
      <c r="K1867">
        <v>0</v>
      </c>
      <c r="M1867">
        <v>0</v>
      </c>
      <c r="O1867">
        <v>0</v>
      </c>
    </row>
    <row r="1868" spans="3:18" x14ac:dyDescent="0.3">
      <c r="C1868" t="s">
        <v>1807</v>
      </c>
      <c r="D1868" t="s">
        <v>366</v>
      </c>
      <c r="E1868">
        <v>131653</v>
      </c>
      <c r="H1868" t="s">
        <v>478</v>
      </c>
      <c r="K1868">
        <v>0</v>
      </c>
      <c r="M1868">
        <v>0</v>
      </c>
      <c r="O1868">
        <v>0</v>
      </c>
    </row>
    <row r="1869" spans="3:18" x14ac:dyDescent="0.3">
      <c r="C1869" t="s">
        <v>1807</v>
      </c>
      <c r="D1869" t="s">
        <v>366</v>
      </c>
      <c r="E1869">
        <v>131654</v>
      </c>
      <c r="H1869" t="s">
        <v>479</v>
      </c>
      <c r="K1869">
        <v>0</v>
      </c>
      <c r="M1869">
        <v>0</v>
      </c>
      <c r="O1869">
        <v>0</v>
      </c>
    </row>
    <row r="1870" spans="3:18" x14ac:dyDescent="0.3">
      <c r="C1870" t="s">
        <v>1807</v>
      </c>
      <c r="D1870" t="s">
        <v>366</v>
      </c>
      <c r="E1870">
        <v>131810</v>
      </c>
      <c r="H1870" t="s">
        <v>1853</v>
      </c>
      <c r="K1870" s="37">
        <v>3757358.34</v>
      </c>
      <c r="M1870" s="37">
        <v>3278365.83</v>
      </c>
      <c r="O1870" s="37">
        <v>478992.51</v>
      </c>
      <c r="Q1870">
        <v>14.6</v>
      </c>
    </row>
    <row r="1871" spans="3:18" x14ac:dyDescent="0.3">
      <c r="C1871" t="s">
        <v>1807</v>
      </c>
      <c r="D1871" t="s">
        <v>366</v>
      </c>
      <c r="E1871">
        <v>131811</v>
      </c>
      <c r="H1871" t="s">
        <v>1854</v>
      </c>
      <c r="K1871">
        <v>0</v>
      </c>
      <c r="M1871">
        <v>0</v>
      </c>
      <c r="O1871">
        <v>0</v>
      </c>
    </row>
    <row r="1872" spans="3:18" x14ac:dyDescent="0.3">
      <c r="C1872" t="s">
        <v>1807</v>
      </c>
      <c r="D1872" t="s">
        <v>366</v>
      </c>
      <c r="E1872">
        <v>131812</v>
      </c>
      <c r="H1872" t="s">
        <v>1855</v>
      </c>
      <c r="K1872">
        <v>0</v>
      </c>
      <c r="M1872">
        <v>0</v>
      </c>
      <c r="O1872">
        <v>0</v>
      </c>
    </row>
    <row r="1873" spans="3:18" x14ac:dyDescent="0.3">
      <c r="C1873" t="s">
        <v>1807</v>
      </c>
      <c r="D1873" t="s">
        <v>366</v>
      </c>
      <c r="E1873">
        <v>131813</v>
      </c>
      <c r="H1873" t="s">
        <v>1856</v>
      </c>
      <c r="K1873">
        <v>0</v>
      </c>
      <c r="M1873">
        <v>0</v>
      </c>
      <c r="O1873">
        <v>0</v>
      </c>
    </row>
    <row r="1874" spans="3:18" x14ac:dyDescent="0.3">
      <c r="C1874" t="s">
        <v>1807</v>
      </c>
      <c r="D1874" t="s">
        <v>366</v>
      </c>
      <c r="E1874">
        <v>131814</v>
      </c>
      <c r="H1874" t="s">
        <v>1857</v>
      </c>
      <c r="K1874">
        <v>0</v>
      </c>
      <c r="M1874">
        <v>0</v>
      </c>
      <c r="O1874">
        <v>0</v>
      </c>
    </row>
    <row r="1875" spans="3:18" x14ac:dyDescent="0.3">
      <c r="E1875" t="s">
        <v>480</v>
      </c>
      <c r="K1875" s="37">
        <v>3757358.34</v>
      </c>
      <c r="M1875" s="37">
        <v>3278365.83</v>
      </c>
      <c r="O1875" s="37">
        <v>478992.51</v>
      </c>
      <c r="Q1875">
        <v>14.6</v>
      </c>
      <c r="R1875" t="s">
        <v>438</v>
      </c>
    </row>
    <row r="1876" spans="3:18" x14ac:dyDescent="0.3">
      <c r="C1876" t="s">
        <v>1807</v>
      </c>
      <c r="D1876" t="s">
        <v>366</v>
      </c>
      <c r="E1876">
        <v>131640</v>
      </c>
      <c r="H1876" t="s">
        <v>475</v>
      </c>
      <c r="K1876">
        <v>0</v>
      </c>
      <c r="M1876">
        <v>0</v>
      </c>
      <c r="O1876">
        <v>0</v>
      </c>
    </row>
    <row r="1877" spans="3:18" x14ac:dyDescent="0.3">
      <c r="C1877" t="s">
        <v>1807</v>
      </c>
      <c r="D1877" t="s">
        <v>366</v>
      </c>
      <c r="E1877">
        <v>131641</v>
      </c>
      <c r="H1877" t="s">
        <v>481</v>
      </c>
      <c r="K1877">
        <v>0</v>
      </c>
      <c r="M1877">
        <v>0</v>
      </c>
      <c r="O1877">
        <v>0</v>
      </c>
    </row>
    <row r="1878" spans="3:18" x14ac:dyDescent="0.3">
      <c r="C1878" t="s">
        <v>1807</v>
      </c>
      <c r="D1878" t="s">
        <v>366</v>
      </c>
      <c r="E1878">
        <v>131642</v>
      </c>
      <c r="H1878" t="s">
        <v>482</v>
      </c>
      <c r="K1878">
        <v>0</v>
      </c>
      <c r="M1878">
        <v>0</v>
      </c>
      <c r="O1878">
        <v>0</v>
      </c>
    </row>
    <row r="1879" spans="3:18" x14ac:dyDescent="0.3">
      <c r="C1879" t="s">
        <v>1807</v>
      </c>
      <c r="D1879" t="s">
        <v>366</v>
      </c>
      <c r="E1879">
        <v>131643</v>
      </c>
      <c r="H1879" t="s">
        <v>483</v>
      </c>
      <c r="K1879">
        <v>0</v>
      </c>
      <c r="M1879">
        <v>0</v>
      </c>
      <c r="O1879">
        <v>0</v>
      </c>
    </row>
    <row r="1880" spans="3:18" x14ac:dyDescent="0.3">
      <c r="C1880" t="s">
        <v>1807</v>
      </c>
      <c r="D1880" t="s">
        <v>366</v>
      </c>
      <c r="E1880">
        <v>131644</v>
      </c>
      <c r="H1880" t="s">
        <v>484</v>
      </c>
      <c r="K1880">
        <v>0</v>
      </c>
      <c r="M1880">
        <v>0</v>
      </c>
      <c r="O1880">
        <v>0</v>
      </c>
    </row>
    <row r="1881" spans="3:18" x14ac:dyDescent="0.3">
      <c r="C1881" t="s">
        <v>1807</v>
      </c>
      <c r="D1881" t="s">
        <v>366</v>
      </c>
      <c r="E1881">
        <v>131730</v>
      </c>
      <c r="H1881" t="s">
        <v>1858</v>
      </c>
      <c r="K1881" s="37">
        <v>155919.26999999999</v>
      </c>
      <c r="M1881" s="37">
        <v>157283.87</v>
      </c>
      <c r="O1881" s="37">
        <v>-1364.6</v>
      </c>
      <c r="Q1881">
        <v>-0.9</v>
      </c>
    </row>
    <row r="1882" spans="3:18" x14ac:dyDescent="0.3">
      <c r="C1882" t="s">
        <v>1807</v>
      </c>
      <c r="D1882" t="s">
        <v>366</v>
      </c>
      <c r="E1882">
        <v>131731</v>
      </c>
      <c r="H1882" t="s">
        <v>1859</v>
      </c>
      <c r="K1882">
        <v>0</v>
      </c>
      <c r="M1882">
        <v>0</v>
      </c>
      <c r="O1882">
        <v>0</v>
      </c>
    </row>
    <row r="1883" spans="3:18" x14ac:dyDescent="0.3">
      <c r="C1883" t="s">
        <v>1807</v>
      </c>
      <c r="D1883" t="s">
        <v>366</v>
      </c>
      <c r="E1883">
        <v>131732</v>
      </c>
      <c r="H1883" t="s">
        <v>1860</v>
      </c>
      <c r="K1883">
        <v>0</v>
      </c>
      <c r="M1883">
        <v>0</v>
      </c>
      <c r="O1883">
        <v>0</v>
      </c>
    </row>
    <row r="1884" spans="3:18" x14ac:dyDescent="0.3">
      <c r="C1884" t="s">
        <v>1807</v>
      </c>
      <c r="D1884" t="s">
        <v>366</v>
      </c>
      <c r="E1884">
        <v>131733</v>
      </c>
      <c r="H1884" t="s">
        <v>1856</v>
      </c>
      <c r="K1884">
        <v>0</v>
      </c>
      <c r="M1884">
        <v>0</v>
      </c>
      <c r="O1884">
        <v>0</v>
      </c>
    </row>
    <row r="1885" spans="3:18" x14ac:dyDescent="0.3">
      <c r="C1885" t="s">
        <v>1807</v>
      </c>
      <c r="D1885" t="s">
        <v>366</v>
      </c>
      <c r="E1885">
        <v>131734</v>
      </c>
      <c r="H1885" t="s">
        <v>1861</v>
      </c>
      <c r="K1885">
        <v>0</v>
      </c>
      <c r="M1885">
        <v>0</v>
      </c>
      <c r="O1885">
        <v>0</v>
      </c>
    </row>
    <row r="1886" spans="3:18" x14ac:dyDescent="0.3">
      <c r="E1886" t="s">
        <v>485</v>
      </c>
      <c r="K1886" s="37">
        <v>155919.26999999999</v>
      </c>
      <c r="M1886" s="37">
        <v>157283.87</v>
      </c>
      <c r="O1886" s="37">
        <v>-1364.6</v>
      </c>
      <c r="Q1886">
        <v>-0.9</v>
      </c>
      <c r="R1886" t="s">
        <v>438</v>
      </c>
    </row>
    <row r="1887" spans="3:18" x14ac:dyDescent="0.3">
      <c r="C1887" t="s">
        <v>1807</v>
      </c>
      <c r="D1887" t="s">
        <v>366</v>
      </c>
      <c r="E1887">
        <v>131400</v>
      </c>
      <c r="H1887" t="s">
        <v>486</v>
      </c>
      <c r="K1887">
        <v>0</v>
      </c>
      <c r="M1887">
        <v>0</v>
      </c>
      <c r="O1887">
        <v>0</v>
      </c>
    </row>
    <row r="1888" spans="3:18" x14ac:dyDescent="0.3">
      <c r="C1888" t="s">
        <v>1807</v>
      </c>
      <c r="D1888" t="s">
        <v>366</v>
      </c>
      <c r="E1888">
        <v>131401</v>
      </c>
      <c r="H1888" t="s">
        <v>487</v>
      </c>
      <c r="K1888">
        <v>0</v>
      </c>
      <c r="M1888">
        <v>0</v>
      </c>
      <c r="O1888">
        <v>0</v>
      </c>
    </row>
    <row r="1889" spans="3:15" x14ac:dyDescent="0.3">
      <c r="C1889" t="s">
        <v>1807</v>
      </c>
      <c r="D1889" t="s">
        <v>366</v>
      </c>
      <c r="E1889">
        <v>131402</v>
      </c>
      <c r="H1889" t="s">
        <v>488</v>
      </c>
      <c r="K1889">
        <v>0</v>
      </c>
      <c r="M1889">
        <v>0</v>
      </c>
      <c r="O1889">
        <v>0</v>
      </c>
    </row>
    <row r="1890" spans="3:15" x14ac:dyDescent="0.3">
      <c r="C1890" t="s">
        <v>1807</v>
      </c>
      <c r="D1890" t="s">
        <v>366</v>
      </c>
      <c r="E1890">
        <v>131404</v>
      </c>
      <c r="H1890" t="s">
        <v>489</v>
      </c>
      <c r="K1890">
        <v>0</v>
      </c>
      <c r="M1890">
        <v>0</v>
      </c>
      <c r="O1890">
        <v>0</v>
      </c>
    </row>
    <row r="1891" spans="3:15" x14ac:dyDescent="0.3">
      <c r="C1891" t="s">
        <v>1807</v>
      </c>
      <c r="D1891" t="s">
        <v>366</v>
      </c>
      <c r="E1891">
        <v>131410</v>
      </c>
      <c r="H1891" t="s">
        <v>486</v>
      </c>
      <c r="K1891">
        <v>0</v>
      </c>
      <c r="M1891">
        <v>0</v>
      </c>
      <c r="O1891">
        <v>0</v>
      </c>
    </row>
    <row r="1892" spans="3:15" x14ac:dyDescent="0.3">
      <c r="C1892" t="s">
        <v>1807</v>
      </c>
      <c r="D1892" t="s">
        <v>366</v>
      </c>
      <c r="E1892">
        <v>131411</v>
      </c>
      <c r="H1892" t="s">
        <v>487</v>
      </c>
      <c r="K1892">
        <v>0</v>
      </c>
      <c r="M1892">
        <v>0</v>
      </c>
      <c r="O1892">
        <v>0</v>
      </c>
    </row>
    <row r="1893" spans="3:15" x14ac:dyDescent="0.3">
      <c r="C1893" t="s">
        <v>1807</v>
      </c>
      <c r="D1893" t="s">
        <v>366</v>
      </c>
      <c r="E1893">
        <v>131412</v>
      </c>
      <c r="H1893" t="s">
        <v>488</v>
      </c>
      <c r="K1893">
        <v>0</v>
      </c>
      <c r="M1893">
        <v>0</v>
      </c>
      <c r="O1893">
        <v>0</v>
      </c>
    </row>
    <row r="1894" spans="3:15" x14ac:dyDescent="0.3">
      <c r="C1894" t="s">
        <v>1807</v>
      </c>
      <c r="D1894" t="s">
        <v>366</v>
      </c>
      <c r="E1894">
        <v>131413</v>
      </c>
      <c r="H1894" t="s">
        <v>490</v>
      </c>
      <c r="K1894">
        <v>0</v>
      </c>
      <c r="M1894">
        <v>0</v>
      </c>
      <c r="O1894">
        <v>0</v>
      </c>
    </row>
    <row r="1895" spans="3:15" x14ac:dyDescent="0.3">
      <c r="C1895" t="s">
        <v>1807</v>
      </c>
      <c r="D1895" t="s">
        <v>366</v>
      </c>
      <c r="E1895">
        <v>131414</v>
      </c>
      <c r="H1895" t="s">
        <v>489</v>
      </c>
      <c r="K1895">
        <v>0</v>
      </c>
      <c r="M1895">
        <v>0</v>
      </c>
      <c r="O1895">
        <v>0</v>
      </c>
    </row>
    <row r="1896" spans="3:15" x14ac:dyDescent="0.3">
      <c r="C1896" t="s">
        <v>1807</v>
      </c>
      <c r="D1896" t="s">
        <v>366</v>
      </c>
      <c r="E1896">
        <v>131600</v>
      </c>
      <c r="H1896" t="s">
        <v>475</v>
      </c>
      <c r="K1896">
        <v>0</v>
      </c>
      <c r="M1896">
        <v>0</v>
      </c>
      <c r="O1896">
        <v>0</v>
      </c>
    </row>
    <row r="1897" spans="3:15" x14ac:dyDescent="0.3">
      <c r="C1897" t="s">
        <v>1807</v>
      </c>
      <c r="D1897" t="s">
        <v>366</v>
      </c>
      <c r="E1897">
        <v>131601</v>
      </c>
      <c r="H1897" t="s">
        <v>491</v>
      </c>
      <c r="K1897">
        <v>0</v>
      </c>
      <c r="M1897">
        <v>0</v>
      </c>
      <c r="O1897">
        <v>0</v>
      </c>
    </row>
    <row r="1898" spans="3:15" x14ac:dyDescent="0.3">
      <c r="C1898" t="s">
        <v>1807</v>
      </c>
      <c r="D1898" t="s">
        <v>366</v>
      </c>
      <c r="E1898">
        <v>131602</v>
      </c>
      <c r="H1898" t="s">
        <v>492</v>
      </c>
      <c r="K1898">
        <v>0</v>
      </c>
      <c r="M1898">
        <v>0</v>
      </c>
      <c r="O1898">
        <v>0</v>
      </c>
    </row>
    <row r="1899" spans="3:15" x14ac:dyDescent="0.3">
      <c r="C1899" t="s">
        <v>1807</v>
      </c>
      <c r="D1899" t="s">
        <v>366</v>
      </c>
      <c r="E1899">
        <v>131603</v>
      </c>
      <c r="H1899" t="s">
        <v>493</v>
      </c>
      <c r="K1899">
        <v>0</v>
      </c>
      <c r="M1899">
        <v>0</v>
      </c>
      <c r="O1899">
        <v>0</v>
      </c>
    </row>
    <row r="1900" spans="3:15" x14ac:dyDescent="0.3">
      <c r="C1900" t="s">
        <v>1807</v>
      </c>
      <c r="D1900" t="s">
        <v>366</v>
      </c>
      <c r="E1900">
        <v>131604</v>
      </c>
      <c r="H1900" t="s">
        <v>494</v>
      </c>
      <c r="K1900">
        <v>0</v>
      </c>
      <c r="M1900">
        <v>0</v>
      </c>
      <c r="O1900">
        <v>0</v>
      </c>
    </row>
    <row r="1901" spans="3:15" x14ac:dyDescent="0.3">
      <c r="C1901" t="s">
        <v>1807</v>
      </c>
      <c r="D1901" t="s">
        <v>366</v>
      </c>
      <c r="E1901">
        <v>131610</v>
      </c>
      <c r="H1901" t="s">
        <v>475</v>
      </c>
      <c r="K1901">
        <v>0</v>
      </c>
      <c r="M1901">
        <v>0</v>
      </c>
      <c r="O1901">
        <v>0</v>
      </c>
    </row>
    <row r="1902" spans="3:15" x14ac:dyDescent="0.3">
      <c r="C1902" t="s">
        <v>1807</v>
      </c>
      <c r="D1902" t="s">
        <v>366</v>
      </c>
      <c r="E1902">
        <v>131611</v>
      </c>
      <c r="H1902" t="s">
        <v>475</v>
      </c>
      <c r="K1902">
        <v>0</v>
      </c>
      <c r="M1902">
        <v>0</v>
      </c>
      <c r="O1902">
        <v>0</v>
      </c>
    </row>
    <row r="1903" spans="3:15" x14ac:dyDescent="0.3">
      <c r="C1903" t="s">
        <v>1807</v>
      </c>
      <c r="D1903" t="s">
        <v>366</v>
      </c>
      <c r="E1903">
        <v>131612</v>
      </c>
      <c r="H1903" t="s">
        <v>495</v>
      </c>
      <c r="K1903">
        <v>0</v>
      </c>
      <c r="M1903">
        <v>0</v>
      </c>
      <c r="O1903">
        <v>0</v>
      </c>
    </row>
    <row r="1904" spans="3:15" x14ac:dyDescent="0.3">
      <c r="C1904" t="s">
        <v>1807</v>
      </c>
      <c r="D1904" t="s">
        <v>366</v>
      </c>
      <c r="E1904">
        <v>131613</v>
      </c>
      <c r="H1904" t="s">
        <v>496</v>
      </c>
      <c r="K1904">
        <v>0</v>
      </c>
      <c r="M1904">
        <v>0</v>
      </c>
      <c r="O1904">
        <v>0</v>
      </c>
    </row>
    <row r="1905" spans="3:18" x14ac:dyDescent="0.3">
      <c r="C1905" t="s">
        <v>1807</v>
      </c>
      <c r="D1905" t="s">
        <v>366</v>
      </c>
      <c r="E1905">
        <v>131614</v>
      </c>
      <c r="H1905" t="s">
        <v>497</v>
      </c>
      <c r="K1905">
        <v>0</v>
      </c>
      <c r="M1905">
        <v>0</v>
      </c>
      <c r="O1905">
        <v>0</v>
      </c>
    </row>
    <row r="1906" spans="3:18" x14ac:dyDescent="0.3">
      <c r="C1906" t="s">
        <v>1807</v>
      </c>
      <c r="D1906" t="s">
        <v>366</v>
      </c>
      <c r="E1906">
        <v>131615</v>
      </c>
      <c r="H1906" t="s">
        <v>498</v>
      </c>
      <c r="K1906">
        <v>0</v>
      </c>
      <c r="M1906">
        <v>0</v>
      </c>
      <c r="O1906">
        <v>0</v>
      </c>
    </row>
    <row r="1907" spans="3:18" x14ac:dyDescent="0.3">
      <c r="C1907" t="s">
        <v>1807</v>
      </c>
      <c r="D1907" t="s">
        <v>366</v>
      </c>
      <c r="E1907">
        <v>131760</v>
      </c>
      <c r="H1907" t="s">
        <v>1862</v>
      </c>
      <c r="K1907" s="37">
        <v>1349863.45</v>
      </c>
      <c r="M1907" s="37">
        <v>1377013.86</v>
      </c>
      <c r="O1907" s="37">
        <v>-27150.41</v>
      </c>
      <c r="Q1907">
        <v>-2</v>
      </c>
    </row>
    <row r="1908" spans="3:18" x14ac:dyDescent="0.3">
      <c r="C1908" t="s">
        <v>1807</v>
      </c>
      <c r="D1908" t="s">
        <v>366</v>
      </c>
      <c r="E1908">
        <v>131761</v>
      </c>
      <c r="H1908" t="s">
        <v>1863</v>
      </c>
      <c r="K1908">
        <v>0</v>
      </c>
      <c r="M1908">
        <v>0</v>
      </c>
      <c r="O1908">
        <v>0</v>
      </c>
    </row>
    <row r="1909" spans="3:18" x14ac:dyDescent="0.3">
      <c r="C1909" t="s">
        <v>1807</v>
      </c>
      <c r="D1909" t="s">
        <v>366</v>
      </c>
      <c r="E1909">
        <v>131762</v>
      </c>
      <c r="H1909" t="s">
        <v>1864</v>
      </c>
      <c r="K1909">
        <v>0</v>
      </c>
      <c r="M1909">
        <v>0</v>
      </c>
      <c r="O1909">
        <v>0</v>
      </c>
    </row>
    <row r="1910" spans="3:18" x14ac:dyDescent="0.3">
      <c r="C1910" t="s">
        <v>1807</v>
      </c>
      <c r="D1910" t="s">
        <v>366</v>
      </c>
      <c r="E1910">
        <v>131763</v>
      </c>
      <c r="H1910" t="s">
        <v>1865</v>
      </c>
      <c r="K1910">
        <v>0</v>
      </c>
      <c r="M1910">
        <v>0</v>
      </c>
      <c r="O1910">
        <v>0</v>
      </c>
    </row>
    <row r="1911" spans="3:18" x14ac:dyDescent="0.3">
      <c r="C1911" t="s">
        <v>1807</v>
      </c>
      <c r="D1911" t="s">
        <v>366</v>
      </c>
      <c r="E1911">
        <v>131764</v>
      </c>
      <c r="H1911" t="s">
        <v>1866</v>
      </c>
      <c r="K1911">
        <v>0</v>
      </c>
      <c r="M1911">
        <v>0</v>
      </c>
      <c r="O1911">
        <v>0</v>
      </c>
    </row>
    <row r="1912" spans="3:18" x14ac:dyDescent="0.3">
      <c r="C1912" t="s">
        <v>1807</v>
      </c>
      <c r="D1912" t="s">
        <v>366</v>
      </c>
      <c r="E1912">
        <v>131820</v>
      </c>
      <c r="H1912" t="s">
        <v>1867</v>
      </c>
      <c r="K1912" s="37">
        <v>1907641.18</v>
      </c>
      <c r="M1912" s="37">
        <v>1947458.73</v>
      </c>
      <c r="O1912" s="37">
        <v>-39817.550000000003</v>
      </c>
      <c r="Q1912">
        <v>-2</v>
      </c>
    </row>
    <row r="1913" spans="3:18" x14ac:dyDescent="0.3">
      <c r="C1913" t="s">
        <v>1807</v>
      </c>
      <c r="D1913" t="s">
        <v>366</v>
      </c>
      <c r="E1913">
        <v>131821</v>
      </c>
      <c r="H1913" t="s">
        <v>1868</v>
      </c>
      <c r="K1913">
        <v>0</v>
      </c>
      <c r="M1913">
        <v>0</v>
      </c>
      <c r="O1913">
        <v>0</v>
      </c>
    </row>
    <row r="1914" spans="3:18" x14ac:dyDescent="0.3">
      <c r="C1914" t="s">
        <v>1807</v>
      </c>
      <c r="D1914" t="s">
        <v>366</v>
      </c>
      <c r="E1914">
        <v>131822</v>
      </c>
      <c r="H1914" t="s">
        <v>1855</v>
      </c>
      <c r="K1914">
        <v>0</v>
      </c>
      <c r="M1914">
        <v>0</v>
      </c>
      <c r="O1914">
        <v>0</v>
      </c>
    </row>
    <row r="1915" spans="3:18" x14ac:dyDescent="0.3">
      <c r="C1915" t="s">
        <v>1807</v>
      </c>
      <c r="D1915" t="s">
        <v>366</v>
      </c>
      <c r="E1915">
        <v>131823</v>
      </c>
      <c r="H1915" t="s">
        <v>1856</v>
      </c>
      <c r="K1915">
        <v>0</v>
      </c>
      <c r="M1915">
        <v>0</v>
      </c>
      <c r="O1915">
        <v>0</v>
      </c>
    </row>
    <row r="1916" spans="3:18" x14ac:dyDescent="0.3">
      <c r="C1916" t="s">
        <v>1807</v>
      </c>
      <c r="D1916" t="s">
        <v>366</v>
      </c>
      <c r="E1916">
        <v>131824</v>
      </c>
      <c r="H1916" t="s">
        <v>1869</v>
      </c>
      <c r="K1916">
        <v>0</v>
      </c>
      <c r="M1916">
        <v>0</v>
      </c>
      <c r="O1916">
        <v>0</v>
      </c>
    </row>
    <row r="1917" spans="3:18" x14ac:dyDescent="0.3">
      <c r="E1917" t="s">
        <v>499</v>
      </c>
      <c r="K1917" s="37">
        <v>3257504.63</v>
      </c>
      <c r="M1917" s="37">
        <v>3324472.59</v>
      </c>
      <c r="O1917" s="37">
        <v>-66967.960000000006</v>
      </c>
      <c r="Q1917">
        <v>-2</v>
      </c>
      <c r="R1917" t="s">
        <v>438</v>
      </c>
    </row>
    <row r="1918" spans="3:18" x14ac:dyDescent="0.3">
      <c r="C1918" t="s">
        <v>1807</v>
      </c>
      <c r="D1918" t="s">
        <v>366</v>
      </c>
      <c r="E1918">
        <v>131620</v>
      </c>
      <c r="H1918" t="s">
        <v>475</v>
      </c>
      <c r="K1918">
        <v>0</v>
      </c>
      <c r="M1918">
        <v>0</v>
      </c>
      <c r="O1918">
        <v>0</v>
      </c>
    </row>
    <row r="1919" spans="3:18" x14ac:dyDescent="0.3">
      <c r="C1919" t="s">
        <v>1807</v>
      </c>
      <c r="D1919" t="s">
        <v>366</v>
      </c>
      <c r="E1919">
        <v>131630</v>
      </c>
      <c r="H1919" t="s">
        <v>475</v>
      </c>
      <c r="K1919">
        <v>0</v>
      </c>
      <c r="M1919">
        <v>0</v>
      </c>
      <c r="O1919">
        <v>0</v>
      </c>
    </row>
    <row r="1920" spans="3:18" x14ac:dyDescent="0.3">
      <c r="C1920" t="s">
        <v>1807</v>
      </c>
      <c r="D1920" t="s">
        <v>366</v>
      </c>
      <c r="E1920">
        <v>131631</v>
      </c>
      <c r="H1920" t="s">
        <v>500</v>
      </c>
      <c r="K1920">
        <v>0</v>
      </c>
      <c r="M1920">
        <v>0</v>
      </c>
      <c r="O1920">
        <v>0</v>
      </c>
    </row>
    <row r="1921" spans="3:18" x14ac:dyDescent="0.3">
      <c r="C1921" t="s">
        <v>1807</v>
      </c>
      <c r="D1921" t="s">
        <v>366</v>
      </c>
      <c r="E1921">
        <v>131632</v>
      </c>
      <c r="H1921" t="s">
        <v>501</v>
      </c>
      <c r="K1921">
        <v>0</v>
      </c>
      <c r="M1921">
        <v>0</v>
      </c>
      <c r="O1921">
        <v>0</v>
      </c>
    </row>
    <row r="1922" spans="3:18" x14ac:dyDescent="0.3">
      <c r="C1922" t="s">
        <v>1807</v>
      </c>
      <c r="D1922" t="s">
        <v>366</v>
      </c>
      <c r="E1922">
        <v>131633</v>
      </c>
      <c r="H1922" t="s">
        <v>502</v>
      </c>
      <c r="K1922">
        <v>0</v>
      </c>
      <c r="M1922">
        <v>0</v>
      </c>
      <c r="O1922">
        <v>0</v>
      </c>
    </row>
    <row r="1923" spans="3:18" x14ac:dyDescent="0.3">
      <c r="C1923" t="s">
        <v>1807</v>
      </c>
      <c r="D1923" t="s">
        <v>366</v>
      </c>
      <c r="E1923">
        <v>131634</v>
      </c>
      <c r="H1923" t="s">
        <v>503</v>
      </c>
      <c r="K1923">
        <v>0</v>
      </c>
      <c r="M1923">
        <v>0</v>
      </c>
      <c r="O1923">
        <v>0</v>
      </c>
    </row>
    <row r="1924" spans="3:18" x14ac:dyDescent="0.3">
      <c r="C1924" t="s">
        <v>1807</v>
      </c>
      <c r="D1924" t="s">
        <v>366</v>
      </c>
      <c r="E1924">
        <v>131720</v>
      </c>
      <c r="H1924" t="s">
        <v>1870</v>
      </c>
      <c r="K1924">
        <v>0</v>
      </c>
      <c r="M1924">
        <v>0</v>
      </c>
      <c r="O1924">
        <v>0</v>
      </c>
    </row>
    <row r="1925" spans="3:18" x14ac:dyDescent="0.3">
      <c r="C1925" t="s">
        <v>1807</v>
      </c>
      <c r="D1925" t="s">
        <v>366</v>
      </c>
      <c r="E1925">
        <v>131721</v>
      </c>
      <c r="H1925" t="s">
        <v>1871</v>
      </c>
      <c r="K1925">
        <v>0</v>
      </c>
      <c r="M1925">
        <v>0</v>
      </c>
      <c r="O1925">
        <v>0</v>
      </c>
    </row>
    <row r="1926" spans="3:18" x14ac:dyDescent="0.3">
      <c r="C1926" t="s">
        <v>1807</v>
      </c>
      <c r="D1926" t="s">
        <v>366</v>
      </c>
      <c r="E1926">
        <v>131722</v>
      </c>
      <c r="H1926" t="s">
        <v>1872</v>
      </c>
      <c r="K1926">
        <v>0</v>
      </c>
      <c r="M1926">
        <v>0</v>
      </c>
      <c r="O1926">
        <v>0</v>
      </c>
    </row>
    <row r="1927" spans="3:18" x14ac:dyDescent="0.3">
      <c r="C1927" t="s">
        <v>1807</v>
      </c>
      <c r="D1927" t="s">
        <v>366</v>
      </c>
      <c r="E1927">
        <v>131723</v>
      </c>
      <c r="H1927" t="s">
        <v>1873</v>
      </c>
      <c r="K1927">
        <v>0</v>
      </c>
      <c r="M1927">
        <v>0</v>
      </c>
      <c r="O1927">
        <v>0</v>
      </c>
    </row>
    <row r="1928" spans="3:18" x14ac:dyDescent="0.3">
      <c r="C1928" t="s">
        <v>1807</v>
      </c>
      <c r="D1928" t="s">
        <v>366</v>
      </c>
      <c r="E1928">
        <v>131724</v>
      </c>
      <c r="H1928" t="s">
        <v>1874</v>
      </c>
      <c r="K1928">
        <v>0</v>
      </c>
      <c r="M1928">
        <v>0</v>
      </c>
      <c r="O1928">
        <v>0</v>
      </c>
    </row>
    <row r="1929" spans="3:18" x14ac:dyDescent="0.3">
      <c r="E1929" t="s">
        <v>504</v>
      </c>
      <c r="K1929">
        <v>0</v>
      </c>
      <c r="M1929">
        <v>0</v>
      </c>
      <c r="O1929">
        <v>0</v>
      </c>
      <c r="R1929" t="s">
        <v>438</v>
      </c>
    </row>
    <row r="1930" spans="3:18" x14ac:dyDescent="0.3">
      <c r="C1930" t="s">
        <v>1807</v>
      </c>
      <c r="D1930" t="s">
        <v>366</v>
      </c>
      <c r="E1930">
        <v>130100</v>
      </c>
      <c r="H1930" t="s">
        <v>505</v>
      </c>
      <c r="K1930" s="37">
        <v>12063895.4</v>
      </c>
      <c r="M1930" s="37">
        <v>11906501.01</v>
      </c>
      <c r="O1930" s="37">
        <v>157394.39000000001</v>
      </c>
      <c r="Q1930">
        <v>1.3</v>
      </c>
    </row>
    <row r="1931" spans="3:18" x14ac:dyDescent="0.3">
      <c r="C1931" t="s">
        <v>1807</v>
      </c>
      <c r="D1931" t="s">
        <v>366</v>
      </c>
      <c r="E1931">
        <v>130101</v>
      </c>
      <c r="H1931" t="s">
        <v>506</v>
      </c>
      <c r="K1931">
        <v>0</v>
      </c>
      <c r="M1931">
        <v>0</v>
      </c>
      <c r="O1931">
        <v>0</v>
      </c>
    </row>
    <row r="1932" spans="3:18" x14ac:dyDescent="0.3">
      <c r="C1932" t="s">
        <v>1807</v>
      </c>
      <c r="D1932" t="s">
        <v>366</v>
      </c>
      <c r="E1932">
        <v>130102</v>
      </c>
      <c r="H1932" t="s">
        <v>507</v>
      </c>
      <c r="K1932">
        <v>0</v>
      </c>
      <c r="M1932">
        <v>0</v>
      </c>
      <c r="O1932">
        <v>0</v>
      </c>
    </row>
    <row r="1933" spans="3:18" x14ac:dyDescent="0.3">
      <c r="C1933" t="s">
        <v>1807</v>
      </c>
      <c r="D1933" t="s">
        <v>366</v>
      </c>
      <c r="E1933">
        <v>130103</v>
      </c>
      <c r="H1933" t="s">
        <v>508</v>
      </c>
      <c r="K1933">
        <v>0</v>
      </c>
      <c r="M1933">
        <v>0</v>
      </c>
      <c r="O1933">
        <v>0</v>
      </c>
    </row>
    <row r="1934" spans="3:18" x14ac:dyDescent="0.3">
      <c r="C1934" t="s">
        <v>1807</v>
      </c>
      <c r="D1934" t="s">
        <v>366</v>
      </c>
      <c r="E1934">
        <v>130104</v>
      </c>
      <c r="H1934" t="s">
        <v>509</v>
      </c>
      <c r="K1934">
        <v>0</v>
      </c>
      <c r="M1934">
        <v>0</v>
      </c>
      <c r="O1934">
        <v>0</v>
      </c>
    </row>
    <row r="1935" spans="3:18" x14ac:dyDescent="0.3">
      <c r="C1935" t="s">
        <v>1807</v>
      </c>
      <c r="D1935" t="s">
        <v>366</v>
      </c>
      <c r="E1935">
        <v>130110</v>
      </c>
      <c r="H1935" t="s">
        <v>510</v>
      </c>
      <c r="K1935" s="37">
        <v>1092650.81</v>
      </c>
      <c r="M1935" s="37">
        <v>1199780.51</v>
      </c>
      <c r="O1935" s="37">
        <v>-107129.7</v>
      </c>
      <c r="Q1935">
        <v>-8.9</v>
      </c>
    </row>
    <row r="1936" spans="3:18" x14ac:dyDescent="0.3">
      <c r="C1936" t="s">
        <v>1807</v>
      </c>
      <c r="D1936" t="s">
        <v>366</v>
      </c>
      <c r="E1936">
        <v>130111</v>
      </c>
      <c r="H1936" t="s">
        <v>511</v>
      </c>
      <c r="K1936">
        <v>0</v>
      </c>
      <c r="M1936">
        <v>0</v>
      </c>
      <c r="O1936">
        <v>0</v>
      </c>
    </row>
    <row r="1937" spans="3:15" x14ac:dyDescent="0.3">
      <c r="C1937" t="s">
        <v>1807</v>
      </c>
      <c r="D1937" t="s">
        <v>366</v>
      </c>
      <c r="E1937">
        <v>130112</v>
      </c>
      <c r="H1937" t="s">
        <v>512</v>
      </c>
      <c r="K1937">
        <v>0</v>
      </c>
      <c r="M1937">
        <v>0</v>
      </c>
      <c r="O1937">
        <v>0</v>
      </c>
    </row>
    <row r="1938" spans="3:15" x14ac:dyDescent="0.3">
      <c r="C1938" t="s">
        <v>1807</v>
      </c>
      <c r="D1938" t="s">
        <v>366</v>
      </c>
      <c r="E1938">
        <v>130113</v>
      </c>
      <c r="H1938" t="s">
        <v>513</v>
      </c>
      <c r="K1938">
        <v>0</v>
      </c>
      <c r="M1938">
        <v>0</v>
      </c>
      <c r="O1938">
        <v>0</v>
      </c>
    </row>
    <row r="1939" spans="3:15" x14ac:dyDescent="0.3">
      <c r="C1939" t="s">
        <v>1807</v>
      </c>
      <c r="D1939" t="s">
        <v>366</v>
      </c>
      <c r="E1939">
        <v>130120</v>
      </c>
      <c r="H1939" t="s">
        <v>514</v>
      </c>
      <c r="K1939">
        <v>0</v>
      </c>
      <c r="M1939">
        <v>0</v>
      </c>
      <c r="O1939">
        <v>0</v>
      </c>
    </row>
    <row r="1940" spans="3:15" x14ac:dyDescent="0.3">
      <c r="C1940" t="s">
        <v>1807</v>
      </c>
      <c r="D1940" t="s">
        <v>366</v>
      </c>
      <c r="E1940">
        <v>130121</v>
      </c>
      <c r="H1940" t="s">
        <v>515</v>
      </c>
      <c r="K1940">
        <v>0</v>
      </c>
      <c r="M1940">
        <v>0</v>
      </c>
      <c r="O1940">
        <v>0</v>
      </c>
    </row>
    <row r="1941" spans="3:15" x14ac:dyDescent="0.3">
      <c r="C1941" t="s">
        <v>1807</v>
      </c>
      <c r="D1941" t="s">
        <v>366</v>
      </c>
      <c r="E1941">
        <v>130122</v>
      </c>
      <c r="H1941" t="s">
        <v>516</v>
      </c>
      <c r="K1941">
        <v>0</v>
      </c>
      <c r="M1941">
        <v>0</v>
      </c>
      <c r="O1941">
        <v>0</v>
      </c>
    </row>
    <row r="1942" spans="3:15" x14ac:dyDescent="0.3">
      <c r="C1942" t="s">
        <v>1807</v>
      </c>
      <c r="D1942" t="s">
        <v>366</v>
      </c>
      <c r="E1942">
        <v>130123</v>
      </c>
      <c r="H1942" t="s">
        <v>517</v>
      </c>
      <c r="K1942">
        <v>0</v>
      </c>
      <c r="M1942">
        <v>0</v>
      </c>
      <c r="O1942">
        <v>0</v>
      </c>
    </row>
    <row r="1943" spans="3:15" x14ac:dyDescent="0.3">
      <c r="C1943" t="s">
        <v>1807</v>
      </c>
      <c r="D1943" t="s">
        <v>366</v>
      </c>
      <c r="E1943">
        <v>130130</v>
      </c>
      <c r="H1943" t="s">
        <v>1875</v>
      </c>
      <c r="K1943" s="37">
        <v>782419.29</v>
      </c>
      <c r="M1943" s="37">
        <v>782369.29</v>
      </c>
      <c r="O1943">
        <v>50</v>
      </c>
    </row>
    <row r="1944" spans="3:15" x14ac:dyDescent="0.3">
      <c r="C1944" t="s">
        <v>1807</v>
      </c>
      <c r="D1944" t="s">
        <v>366</v>
      </c>
      <c r="E1944">
        <v>130131</v>
      </c>
      <c r="H1944" t="s">
        <v>1876</v>
      </c>
      <c r="K1944">
        <v>0</v>
      </c>
      <c r="M1944">
        <v>0</v>
      </c>
      <c r="O1944">
        <v>0</v>
      </c>
    </row>
    <row r="1945" spans="3:15" x14ac:dyDescent="0.3">
      <c r="C1945" t="s">
        <v>1807</v>
      </c>
      <c r="D1945" t="s">
        <v>366</v>
      </c>
      <c r="E1945">
        <v>130132</v>
      </c>
      <c r="H1945" t="s">
        <v>1877</v>
      </c>
      <c r="K1945">
        <v>0</v>
      </c>
      <c r="M1945">
        <v>0</v>
      </c>
      <c r="O1945">
        <v>0</v>
      </c>
    </row>
    <row r="1946" spans="3:15" x14ac:dyDescent="0.3">
      <c r="C1946" t="s">
        <v>1807</v>
      </c>
      <c r="D1946" t="s">
        <v>366</v>
      </c>
      <c r="E1946">
        <v>130133</v>
      </c>
      <c r="H1946" t="s">
        <v>1878</v>
      </c>
      <c r="K1946">
        <v>0</v>
      </c>
      <c r="M1946">
        <v>0</v>
      </c>
      <c r="O1946">
        <v>0</v>
      </c>
    </row>
    <row r="1947" spans="3:15" x14ac:dyDescent="0.3">
      <c r="C1947" t="s">
        <v>1807</v>
      </c>
      <c r="D1947" t="s">
        <v>366</v>
      </c>
      <c r="E1947">
        <v>130140</v>
      </c>
      <c r="H1947" t="s">
        <v>1879</v>
      </c>
      <c r="K1947" s="37">
        <v>116584.47</v>
      </c>
      <c r="M1947" s="37">
        <v>116584.47</v>
      </c>
      <c r="O1947">
        <v>0</v>
      </c>
    </row>
    <row r="1948" spans="3:15" x14ac:dyDescent="0.3">
      <c r="C1948" t="s">
        <v>1807</v>
      </c>
      <c r="D1948" t="s">
        <v>366</v>
      </c>
      <c r="E1948">
        <v>130141</v>
      </c>
      <c r="H1948" t="s">
        <v>1880</v>
      </c>
      <c r="K1948">
        <v>0</v>
      </c>
      <c r="M1948">
        <v>0</v>
      </c>
      <c r="O1948">
        <v>0</v>
      </c>
    </row>
    <row r="1949" spans="3:15" x14ac:dyDescent="0.3">
      <c r="C1949" t="s">
        <v>1807</v>
      </c>
      <c r="D1949" t="s">
        <v>366</v>
      </c>
      <c r="E1949">
        <v>130142</v>
      </c>
      <c r="H1949" t="s">
        <v>1877</v>
      </c>
      <c r="K1949">
        <v>0</v>
      </c>
      <c r="M1949">
        <v>0</v>
      </c>
      <c r="O1949">
        <v>0</v>
      </c>
    </row>
    <row r="1950" spans="3:15" x14ac:dyDescent="0.3">
      <c r="C1950" t="s">
        <v>1807</v>
      </c>
      <c r="D1950" t="s">
        <v>366</v>
      </c>
      <c r="E1950">
        <v>130143</v>
      </c>
      <c r="H1950" t="s">
        <v>1881</v>
      </c>
      <c r="K1950">
        <v>0</v>
      </c>
      <c r="M1950">
        <v>0</v>
      </c>
      <c r="O1950">
        <v>0</v>
      </c>
    </row>
    <row r="1951" spans="3:15" x14ac:dyDescent="0.3">
      <c r="C1951" t="s">
        <v>1807</v>
      </c>
      <c r="D1951" t="s">
        <v>366</v>
      </c>
      <c r="E1951">
        <v>130145</v>
      </c>
      <c r="H1951" t="s">
        <v>570</v>
      </c>
      <c r="K1951">
        <v>0</v>
      </c>
      <c r="M1951">
        <v>0</v>
      </c>
      <c r="O1951">
        <v>0</v>
      </c>
    </row>
    <row r="1952" spans="3:15" x14ac:dyDescent="0.3">
      <c r="C1952" t="s">
        <v>1807</v>
      </c>
      <c r="D1952" t="s">
        <v>366</v>
      </c>
      <c r="E1952">
        <v>130146</v>
      </c>
      <c r="H1952" t="s">
        <v>1882</v>
      </c>
      <c r="K1952">
        <v>0</v>
      </c>
      <c r="M1952">
        <v>0</v>
      </c>
      <c r="O1952">
        <v>0</v>
      </c>
    </row>
    <row r="1953" spans="3:15" x14ac:dyDescent="0.3">
      <c r="C1953" t="s">
        <v>1807</v>
      </c>
      <c r="D1953" t="s">
        <v>366</v>
      </c>
      <c r="E1953">
        <v>130147</v>
      </c>
      <c r="H1953" t="s">
        <v>1883</v>
      </c>
      <c r="K1953">
        <v>0</v>
      </c>
      <c r="M1953">
        <v>0</v>
      </c>
      <c r="O1953">
        <v>0</v>
      </c>
    </row>
    <row r="1954" spans="3:15" x14ac:dyDescent="0.3">
      <c r="C1954" t="s">
        <v>1807</v>
      </c>
      <c r="D1954" t="s">
        <v>366</v>
      </c>
      <c r="E1954">
        <v>130148</v>
      </c>
      <c r="H1954" t="s">
        <v>1884</v>
      </c>
      <c r="K1954">
        <v>0</v>
      </c>
      <c r="M1954">
        <v>0</v>
      </c>
      <c r="O1954">
        <v>0</v>
      </c>
    </row>
    <row r="1955" spans="3:15" x14ac:dyDescent="0.3">
      <c r="C1955" t="s">
        <v>1807</v>
      </c>
      <c r="D1955" t="s">
        <v>366</v>
      </c>
      <c r="E1955">
        <v>130149</v>
      </c>
      <c r="H1955" t="s">
        <v>1885</v>
      </c>
      <c r="K1955">
        <v>0</v>
      </c>
      <c r="M1955">
        <v>0</v>
      </c>
      <c r="O1955">
        <v>0</v>
      </c>
    </row>
    <row r="1956" spans="3:15" x14ac:dyDescent="0.3">
      <c r="C1956" t="s">
        <v>1807</v>
      </c>
      <c r="D1956" t="s">
        <v>366</v>
      </c>
      <c r="E1956">
        <v>130150</v>
      </c>
      <c r="H1956" t="s">
        <v>570</v>
      </c>
      <c r="K1956">
        <v>0</v>
      </c>
      <c r="M1956">
        <v>0</v>
      </c>
      <c r="O1956">
        <v>0</v>
      </c>
    </row>
    <row r="1957" spans="3:15" x14ac:dyDescent="0.3">
      <c r="C1957" t="s">
        <v>1807</v>
      </c>
      <c r="D1957" t="s">
        <v>366</v>
      </c>
      <c r="E1957">
        <v>130200</v>
      </c>
      <c r="H1957" t="s">
        <v>518</v>
      </c>
      <c r="K1957">
        <v>0</v>
      </c>
      <c r="M1957">
        <v>0</v>
      </c>
      <c r="O1957">
        <v>0</v>
      </c>
    </row>
    <row r="1958" spans="3:15" x14ac:dyDescent="0.3">
      <c r="C1958" t="s">
        <v>1807</v>
      </c>
      <c r="D1958" t="s">
        <v>366</v>
      </c>
      <c r="E1958">
        <v>130201</v>
      </c>
      <c r="H1958" t="s">
        <v>519</v>
      </c>
      <c r="K1958">
        <v>0</v>
      </c>
      <c r="M1958">
        <v>0</v>
      </c>
      <c r="O1958">
        <v>0</v>
      </c>
    </row>
    <row r="1959" spans="3:15" x14ac:dyDescent="0.3">
      <c r="C1959" t="s">
        <v>1807</v>
      </c>
      <c r="D1959" t="s">
        <v>366</v>
      </c>
      <c r="E1959">
        <v>130202</v>
      </c>
      <c r="H1959" t="s">
        <v>520</v>
      </c>
      <c r="K1959">
        <v>0</v>
      </c>
      <c r="M1959">
        <v>0</v>
      </c>
      <c r="O1959">
        <v>0</v>
      </c>
    </row>
    <row r="1960" spans="3:15" x14ac:dyDescent="0.3">
      <c r="C1960" t="s">
        <v>1807</v>
      </c>
      <c r="D1960" t="s">
        <v>366</v>
      </c>
      <c r="E1960">
        <v>130203</v>
      </c>
      <c r="H1960" t="s">
        <v>521</v>
      </c>
      <c r="K1960">
        <v>0</v>
      </c>
      <c r="M1960">
        <v>0</v>
      </c>
      <c r="O1960">
        <v>0</v>
      </c>
    </row>
    <row r="1961" spans="3:15" x14ac:dyDescent="0.3">
      <c r="C1961" t="s">
        <v>1807</v>
      </c>
      <c r="D1961" t="s">
        <v>366</v>
      </c>
      <c r="E1961">
        <v>130204</v>
      </c>
      <c r="H1961" t="s">
        <v>522</v>
      </c>
      <c r="K1961">
        <v>0</v>
      </c>
      <c r="M1961">
        <v>0</v>
      </c>
      <c r="O1961">
        <v>0</v>
      </c>
    </row>
    <row r="1962" spans="3:15" x14ac:dyDescent="0.3">
      <c r="C1962" t="s">
        <v>1807</v>
      </c>
      <c r="D1962" t="s">
        <v>366</v>
      </c>
      <c r="E1962">
        <v>130210</v>
      </c>
      <c r="H1962" t="s">
        <v>523</v>
      </c>
      <c r="K1962">
        <v>0</v>
      </c>
      <c r="M1962">
        <v>0</v>
      </c>
      <c r="O1962">
        <v>0</v>
      </c>
    </row>
    <row r="1963" spans="3:15" x14ac:dyDescent="0.3">
      <c r="C1963" t="s">
        <v>1807</v>
      </c>
      <c r="D1963" t="s">
        <v>366</v>
      </c>
      <c r="E1963">
        <v>130211</v>
      </c>
      <c r="H1963" t="s">
        <v>524</v>
      </c>
      <c r="K1963">
        <v>0</v>
      </c>
      <c r="M1963">
        <v>0</v>
      </c>
      <c r="O1963">
        <v>0</v>
      </c>
    </row>
    <row r="1964" spans="3:15" x14ac:dyDescent="0.3">
      <c r="C1964" t="s">
        <v>1807</v>
      </c>
      <c r="D1964" t="s">
        <v>366</v>
      </c>
      <c r="E1964">
        <v>130212</v>
      </c>
      <c r="H1964" t="s">
        <v>525</v>
      </c>
      <c r="K1964">
        <v>0</v>
      </c>
      <c r="M1964">
        <v>0</v>
      </c>
      <c r="O1964">
        <v>0</v>
      </c>
    </row>
    <row r="1965" spans="3:15" x14ac:dyDescent="0.3">
      <c r="C1965" t="s">
        <v>1807</v>
      </c>
      <c r="D1965" t="s">
        <v>366</v>
      </c>
      <c r="E1965">
        <v>130213</v>
      </c>
      <c r="H1965" t="s">
        <v>526</v>
      </c>
      <c r="K1965">
        <v>0</v>
      </c>
      <c r="M1965">
        <v>0</v>
      </c>
      <c r="O1965">
        <v>0</v>
      </c>
    </row>
    <row r="1966" spans="3:15" x14ac:dyDescent="0.3">
      <c r="C1966" t="s">
        <v>1807</v>
      </c>
      <c r="D1966" t="s">
        <v>366</v>
      </c>
      <c r="E1966">
        <v>130214</v>
      </c>
      <c r="H1966" t="s">
        <v>527</v>
      </c>
      <c r="K1966">
        <v>0</v>
      </c>
      <c r="M1966">
        <v>0</v>
      </c>
      <c r="O1966">
        <v>0</v>
      </c>
    </row>
    <row r="1967" spans="3:15" x14ac:dyDescent="0.3">
      <c r="C1967" t="s">
        <v>1807</v>
      </c>
      <c r="D1967" t="s">
        <v>366</v>
      </c>
      <c r="E1967">
        <v>130220</v>
      </c>
      <c r="H1967" t="s">
        <v>528</v>
      </c>
      <c r="K1967" s="37">
        <v>24201.15</v>
      </c>
      <c r="M1967" s="37">
        <v>24201.15</v>
      </c>
      <c r="O1967">
        <v>0</v>
      </c>
    </row>
    <row r="1968" spans="3:15" x14ac:dyDescent="0.3">
      <c r="C1968" t="s">
        <v>1807</v>
      </c>
      <c r="D1968" t="s">
        <v>366</v>
      </c>
      <c r="E1968">
        <v>130221</v>
      </c>
      <c r="H1968" t="s">
        <v>529</v>
      </c>
      <c r="K1968">
        <v>0</v>
      </c>
      <c r="M1968">
        <v>0</v>
      </c>
      <c r="O1968">
        <v>0</v>
      </c>
    </row>
    <row r="1969" spans="3:15" x14ac:dyDescent="0.3">
      <c r="C1969" t="s">
        <v>1807</v>
      </c>
      <c r="D1969" t="s">
        <v>366</v>
      </c>
      <c r="E1969">
        <v>130222</v>
      </c>
      <c r="H1969" t="s">
        <v>530</v>
      </c>
      <c r="K1969">
        <v>0</v>
      </c>
      <c r="M1969">
        <v>0</v>
      </c>
      <c r="O1969">
        <v>0</v>
      </c>
    </row>
    <row r="1970" spans="3:15" x14ac:dyDescent="0.3">
      <c r="C1970" t="s">
        <v>1807</v>
      </c>
      <c r="D1970" t="s">
        <v>366</v>
      </c>
      <c r="E1970">
        <v>130223</v>
      </c>
      <c r="H1970" t="s">
        <v>531</v>
      </c>
      <c r="K1970">
        <v>0</v>
      </c>
      <c r="M1970">
        <v>0</v>
      </c>
      <c r="O1970">
        <v>0</v>
      </c>
    </row>
    <row r="1971" spans="3:15" x14ac:dyDescent="0.3">
      <c r="C1971" t="s">
        <v>1807</v>
      </c>
      <c r="D1971" t="s">
        <v>366</v>
      </c>
      <c r="E1971">
        <v>130224</v>
      </c>
      <c r="H1971" t="s">
        <v>532</v>
      </c>
      <c r="K1971">
        <v>0</v>
      </c>
      <c r="M1971">
        <v>0</v>
      </c>
      <c r="O1971">
        <v>0</v>
      </c>
    </row>
    <row r="1972" spans="3:15" x14ac:dyDescent="0.3">
      <c r="C1972" t="s">
        <v>1807</v>
      </c>
      <c r="D1972" t="s">
        <v>366</v>
      </c>
      <c r="E1972">
        <v>130230</v>
      </c>
      <c r="H1972" t="s">
        <v>533</v>
      </c>
      <c r="K1972">
        <v>0</v>
      </c>
      <c r="M1972">
        <v>0</v>
      </c>
      <c r="O1972">
        <v>0</v>
      </c>
    </row>
    <row r="1973" spans="3:15" x14ac:dyDescent="0.3">
      <c r="C1973" t="s">
        <v>1807</v>
      </c>
      <c r="D1973" t="s">
        <v>366</v>
      </c>
      <c r="E1973">
        <v>130231</v>
      </c>
      <c r="H1973" t="s">
        <v>534</v>
      </c>
      <c r="K1973">
        <v>0</v>
      </c>
      <c r="M1973">
        <v>0</v>
      </c>
      <c r="O1973">
        <v>0</v>
      </c>
    </row>
    <row r="1974" spans="3:15" x14ac:dyDescent="0.3">
      <c r="C1974" t="s">
        <v>1807</v>
      </c>
      <c r="D1974" t="s">
        <v>366</v>
      </c>
      <c r="E1974">
        <v>130232</v>
      </c>
      <c r="H1974" t="s">
        <v>535</v>
      </c>
      <c r="K1974">
        <v>0</v>
      </c>
      <c r="M1974">
        <v>0</v>
      </c>
      <c r="O1974">
        <v>0</v>
      </c>
    </row>
    <row r="1975" spans="3:15" x14ac:dyDescent="0.3">
      <c r="C1975" t="s">
        <v>1807</v>
      </c>
      <c r="D1975" t="s">
        <v>366</v>
      </c>
      <c r="E1975">
        <v>130233</v>
      </c>
      <c r="H1975" t="s">
        <v>536</v>
      </c>
      <c r="K1975">
        <v>0</v>
      </c>
      <c r="M1975">
        <v>0</v>
      </c>
      <c r="O1975">
        <v>0</v>
      </c>
    </row>
    <row r="1976" spans="3:15" x14ac:dyDescent="0.3">
      <c r="C1976" t="s">
        <v>1807</v>
      </c>
      <c r="D1976" t="s">
        <v>366</v>
      </c>
      <c r="E1976">
        <v>130234</v>
      </c>
      <c r="H1976" t="s">
        <v>537</v>
      </c>
      <c r="K1976">
        <v>0</v>
      </c>
      <c r="M1976">
        <v>0</v>
      </c>
      <c r="O1976">
        <v>0</v>
      </c>
    </row>
    <row r="1977" spans="3:15" x14ac:dyDescent="0.3">
      <c r="C1977" t="s">
        <v>1807</v>
      </c>
      <c r="D1977" t="s">
        <v>366</v>
      </c>
      <c r="E1977">
        <v>130300</v>
      </c>
      <c r="H1977" t="s">
        <v>538</v>
      </c>
      <c r="K1977">
        <v>0</v>
      </c>
      <c r="M1977">
        <v>0</v>
      </c>
      <c r="O1977">
        <v>0</v>
      </c>
    </row>
    <row r="1978" spans="3:15" x14ac:dyDescent="0.3">
      <c r="C1978" t="s">
        <v>1807</v>
      </c>
      <c r="D1978" t="s">
        <v>366</v>
      </c>
      <c r="E1978">
        <v>130301</v>
      </c>
      <c r="H1978" t="s">
        <v>539</v>
      </c>
      <c r="K1978">
        <v>0</v>
      </c>
      <c r="M1978">
        <v>0</v>
      </c>
      <c r="O1978">
        <v>0</v>
      </c>
    </row>
    <row r="1979" spans="3:15" x14ac:dyDescent="0.3">
      <c r="C1979" t="s">
        <v>1807</v>
      </c>
      <c r="D1979" t="s">
        <v>366</v>
      </c>
      <c r="E1979">
        <v>130302</v>
      </c>
      <c r="H1979" t="s">
        <v>540</v>
      </c>
      <c r="K1979">
        <v>0</v>
      </c>
      <c r="M1979">
        <v>0</v>
      </c>
      <c r="O1979">
        <v>0</v>
      </c>
    </row>
    <row r="1980" spans="3:15" x14ac:dyDescent="0.3">
      <c r="C1980" t="s">
        <v>1807</v>
      </c>
      <c r="D1980" t="s">
        <v>366</v>
      </c>
      <c r="E1980">
        <v>130303</v>
      </c>
      <c r="H1980" t="s">
        <v>541</v>
      </c>
      <c r="K1980">
        <v>0</v>
      </c>
      <c r="M1980">
        <v>0</v>
      </c>
      <c r="O1980">
        <v>0</v>
      </c>
    </row>
    <row r="1981" spans="3:15" x14ac:dyDescent="0.3">
      <c r="C1981" t="s">
        <v>1807</v>
      </c>
      <c r="D1981" t="s">
        <v>366</v>
      </c>
      <c r="E1981">
        <v>130304</v>
      </c>
      <c r="H1981" t="s">
        <v>542</v>
      </c>
      <c r="K1981">
        <v>0</v>
      </c>
      <c r="M1981">
        <v>0</v>
      </c>
      <c r="O1981">
        <v>0</v>
      </c>
    </row>
    <row r="1982" spans="3:15" x14ac:dyDescent="0.3">
      <c r="C1982" t="s">
        <v>1807</v>
      </c>
      <c r="D1982" t="s">
        <v>366</v>
      </c>
      <c r="E1982">
        <v>130400</v>
      </c>
      <c r="H1982" t="s">
        <v>543</v>
      </c>
      <c r="K1982">
        <v>0</v>
      </c>
      <c r="M1982">
        <v>0</v>
      </c>
      <c r="O1982">
        <v>0</v>
      </c>
    </row>
    <row r="1983" spans="3:15" x14ac:dyDescent="0.3">
      <c r="C1983" t="s">
        <v>1807</v>
      </c>
      <c r="D1983" t="s">
        <v>366</v>
      </c>
      <c r="E1983">
        <v>130401</v>
      </c>
      <c r="H1983" t="s">
        <v>544</v>
      </c>
      <c r="K1983">
        <v>0</v>
      </c>
      <c r="M1983">
        <v>0</v>
      </c>
      <c r="O1983">
        <v>0</v>
      </c>
    </row>
    <row r="1984" spans="3:15" x14ac:dyDescent="0.3">
      <c r="C1984" t="s">
        <v>1807</v>
      </c>
      <c r="D1984" t="s">
        <v>366</v>
      </c>
      <c r="E1984">
        <v>130402</v>
      </c>
      <c r="H1984" t="s">
        <v>545</v>
      </c>
      <c r="K1984">
        <v>0</v>
      </c>
      <c r="M1984">
        <v>0</v>
      </c>
      <c r="O1984">
        <v>0</v>
      </c>
    </row>
    <row r="1985" spans="3:17" x14ac:dyDescent="0.3">
      <c r="C1985" t="s">
        <v>1807</v>
      </c>
      <c r="D1985" t="s">
        <v>366</v>
      </c>
      <c r="E1985">
        <v>130403</v>
      </c>
      <c r="H1985" t="s">
        <v>546</v>
      </c>
      <c r="K1985">
        <v>0</v>
      </c>
      <c r="M1985">
        <v>0</v>
      </c>
      <c r="O1985">
        <v>0</v>
      </c>
    </row>
    <row r="1986" spans="3:17" x14ac:dyDescent="0.3">
      <c r="C1986" t="s">
        <v>1807</v>
      </c>
      <c r="D1986" t="s">
        <v>366</v>
      </c>
      <c r="E1986">
        <v>130500</v>
      </c>
      <c r="H1986" t="s">
        <v>547</v>
      </c>
      <c r="K1986">
        <v>0</v>
      </c>
      <c r="M1986">
        <v>0</v>
      </c>
      <c r="O1986">
        <v>0</v>
      </c>
    </row>
    <row r="1987" spans="3:17" x14ac:dyDescent="0.3">
      <c r="C1987" t="s">
        <v>1807</v>
      </c>
      <c r="D1987" t="s">
        <v>366</v>
      </c>
      <c r="E1987">
        <v>130501</v>
      </c>
      <c r="H1987" t="s">
        <v>548</v>
      </c>
      <c r="K1987">
        <v>0</v>
      </c>
      <c r="M1987">
        <v>0</v>
      </c>
      <c r="O1987">
        <v>0</v>
      </c>
    </row>
    <row r="1988" spans="3:17" x14ac:dyDescent="0.3">
      <c r="C1988" t="s">
        <v>1807</v>
      </c>
      <c r="D1988" t="s">
        <v>366</v>
      </c>
      <c r="E1988">
        <v>130502</v>
      </c>
      <c r="H1988" t="s">
        <v>549</v>
      </c>
      <c r="K1988">
        <v>0</v>
      </c>
      <c r="M1988">
        <v>0</v>
      </c>
      <c r="O1988">
        <v>0</v>
      </c>
    </row>
    <row r="1989" spans="3:17" x14ac:dyDescent="0.3">
      <c r="C1989" t="s">
        <v>1807</v>
      </c>
      <c r="D1989" t="s">
        <v>366</v>
      </c>
      <c r="E1989">
        <v>130503</v>
      </c>
      <c r="H1989" t="s">
        <v>550</v>
      </c>
      <c r="K1989">
        <v>0</v>
      </c>
      <c r="M1989">
        <v>0</v>
      </c>
      <c r="O1989">
        <v>0</v>
      </c>
    </row>
    <row r="1990" spans="3:17" x14ac:dyDescent="0.3">
      <c r="C1990" t="s">
        <v>1807</v>
      </c>
      <c r="D1990" t="s">
        <v>366</v>
      </c>
      <c r="E1990">
        <v>130600</v>
      </c>
      <c r="H1990" t="s">
        <v>1886</v>
      </c>
      <c r="K1990">
        <v>0</v>
      </c>
      <c r="M1990">
        <v>0</v>
      </c>
      <c r="O1990">
        <v>0</v>
      </c>
    </row>
    <row r="1991" spans="3:17" x14ac:dyDescent="0.3">
      <c r="C1991" t="s">
        <v>1807</v>
      </c>
      <c r="D1991" t="s">
        <v>366</v>
      </c>
      <c r="E1991">
        <v>130601</v>
      </c>
      <c r="H1991" t="s">
        <v>1887</v>
      </c>
      <c r="K1991">
        <v>0</v>
      </c>
      <c r="M1991">
        <v>0</v>
      </c>
      <c r="O1991">
        <v>0</v>
      </c>
    </row>
    <row r="1992" spans="3:17" x14ac:dyDescent="0.3">
      <c r="C1992" t="s">
        <v>1807</v>
      </c>
      <c r="D1992" t="s">
        <v>366</v>
      </c>
      <c r="E1992">
        <v>130602</v>
      </c>
      <c r="H1992" t="s">
        <v>1888</v>
      </c>
      <c r="K1992">
        <v>0</v>
      </c>
      <c r="M1992">
        <v>0</v>
      </c>
      <c r="O1992">
        <v>0</v>
      </c>
    </row>
    <row r="1993" spans="3:17" x14ac:dyDescent="0.3">
      <c r="C1993" t="s">
        <v>1807</v>
      </c>
      <c r="D1993" t="s">
        <v>366</v>
      </c>
      <c r="E1993">
        <v>130603</v>
      </c>
      <c r="H1993" t="s">
        <v>1889</v>
      </c>
      <c r="K1993">
        <v>0</v>
      </c>
      <c r="M1993">
        <v>0</v>
      </c>
      <c r="O1993">
        <v>0</v>
      </c>
    </row>
    <row r="1994" spans="3:17" x14ac:dyDescent="0.3">
      <c r="C1994" t="s">
        <v>1807</v>
      </c>
      <c r="D1994" t="s">
        <v>366</v>
      </c>
      <c r="E1994">
        <v>130604</v>
      </c>
      <c r="H1994" t="s">
        <v>1890</v>
      </c>
      <c r="K1994">
        <v>0</v>
      </c>
      <c r="M1994">
        <v>0</v>
      </c>
      <c r="O1994">
        <v>0</v>
      </c>
    </row>
    <row r="1995" spans="3:17" x14ac:dyDescent="0.3">
      <c r="C1995" t="s">
        <v>1807</v>
      </c>
      <c r="D1995" t="s">
        <v>366</v>
      </c>
      <c r="E1995">
        <v>131740</v>
      </c>
      <c r="H1995" t="s">
        <v>560</v>
      </c>
      <c r="K1995" s="37">
        <v>524639.06999999995</v>
      </c>
      <c r="M1995" s="37">
        <v>584719.07999999996</v>
      </c>
      <c r="O1995" s="37">
        <v>-60080.01</v>
      </c>
      <c r="Q1995">
        <v>-10.3</v>
      </c>
    </row>
    <row r="1996" spans="3:17" x14ac:dyDescent="0.3">
      <c r="C1996" t="s">
        <v>1807</v>
      </c>
      <c r="D1996" t="s">
        <v>366</v>
      </c>
      <c r="E1996">
        <v>131741</v>
      </c>
      <c r="H1996" t="s">
        <v>561</v>
      </c>
      <c r="K1996">
        <v>0</v>
      </c>
      <c r="M1996">
        <v>0</v>
      </c>
      <c r="O1996">
        <v>0</v>
      </c>
    </row>
    <row r="1997" spans="3:17" x14ac:dyDescent="0.3">
      <c r="C1997" t="s">
        <v>1807</v>
      </c>
      <c r="D1997" t="s">
        <v>366</v>
      </c>
      <c r="E1997">
        <v>131742</v>
      </c>
      <c r="H1997" t="s">
        <v>562</v>
      </c>
      <c r="K1997">
        <v>0</v>
      </c>
      <c r="M1997">
        <v>0</v>
      </c>
      <c r="O1997">
        <v>0</v>
      </c>
    </row>
    <row r="1998" spans="3:17" x14ac:dyDescent="0.3">
      <c r="C1998" t="s">
        <v>1807</v>
      </c>
      <c r="D1998" t="s">
        <v>366</v>
      </c>
      <c r="E1998">
        <v>131743</v>
      </c>
      <c r="H1998" t="s">
        <v>563</v>
      </c>
      <c r="K1998">
        <v>0</v>
      </c>
      <c r="M1998">
        <v>0</v>
      </c>
      <c r="O1998">
        <v>0</v>
      </c>
    </row>
    <row r="1999" spans="3:17" x14ac:dyDescent="0.3">
      <c r="C1999" t="s">
        <v>1807</v>
      </c>
      <c r="D1999" t="s">
        <v>366</v>
      </c>
      <c r="E1999">
        <v>131744</v>
      </c>
      <c r="H1999" t="s">
        <v>564</v>
      </c>
      <c r="K1999">
        <v>0</v>
      </c>
      <c r="M1999">
        <v>0</v>
      </c>
      <c r="O1999">
        <v>0</v>
      </c>
    </row>
    <row r="2000" spans="3:17" x14ac:dyDescent="0.3">
      <c r="C2000" t="s">
        <v>1807</v>
      </c>
      <c r="D2000" t="s">
        <v>366</v>
      </c>
      <c r="E2000">
        <v>132000</v>
      </c>
      <c r="H2000" t="s">
        <v>551</v>
      </c>
      <c r="K2000" s="37">
        <v>2000</v>
      </c>
      <c r="M2000" s="37">
        <v>2000</v>
      </c>
      <c r="O2000">
        <v>0</v>
      </c>
    </row>
    <row r="2001" spans="3:18" x14ac:dyDescent="0.3">
      <c r="C2001" t="s">
        <v>1807</v>
      </c>
      <c r="D2001" t="s">
        <v>366</v>
      </c>
      <c r="E2001">
        <v>132001</v>
      </c>
      <c r="H2001" t="s">
        <v>552</v>
      </c>
      <c r="K2001">
        <v>0</v>
      </c>
      <c r="M2001">
        <v>0</v>
      </c>
      <c r="O2001">
        <v>0</v>
      </c>
    </row>
    <row r="2002" spans="3:18" x14ac:dyDescent="0.3">
      <c r="C2002" t="s">
        <v>1807</v>
      </c>
      <c r="D2002" t="s">
        <v>366</v>
      </c>
      <c r="E2002">
        <v>132002</v>
      </c>
      <c r="H2002" t="s">
        <v>553</v>
      </c>
      <c r="K2002">
        <v>0</v>
      </c>
      <c r="M2002">
        <v>0</v>
      </c>
      <c r="O2002">
        <v>0</v>
      </c>
    </row>
    <row r="2003" spans="3:18" x14ac:dyDescent="0.3">
      <c r="C2003" t="s">
        <v>1807</v>
      </c>
      <c r="D2003" t="s">
        <v>366</v>
      </c>
      <c r="E2003">
        <v>132003</v>
      </c>
      <c r="H2003" t="s">
        <v>554</v>
      </c>
      <c r="K2003">
        <v>0</v>
      </c>
      <c r="M2003">
        <v>0</v>
      </c>
      <c r="O2003">
        <v>0</v>
      </c>
    </row>
    <row r="2004" spans="3:18" x14ac:dyDescent="0.3">
      <c r="C2004" t="s">
        <v>1807</v>
      </c>
      <c r="D2004" t="s">
        <v>366</v>
      </c>
      <c r="E2004">
        <v>132004</v>
      </c>
      <c r="H2004" t="s">
        <v>555</v>
      </c>
      <c r="K2004">
        <v>0</v>
      </c>
      <c r="M2004">
        <v>0</v>
      </c>
      <c r="O2004">
        <v>0</v>
      </c>
    </row>
    <row r="2005" spans="3:18" x14ac:dyDescent="0.3">
      <c r="C2005" t="s">
        <v>1807</v>
      </c>
      <c r="D2005" t="s">
        <v>366</v>
      </c>
      <c r="E2005">
        <v>132005</v>
      </c>
      <c r="H2005" t="s">
        <v>556</v>
      </c>
      <c r="K2005">
        <v>0</v>
      </c>
      <c r="M2005">
        <v>0</v>
      </c>
      <c r="O2005">
        <v>0</v>
      </c>
    </row>
    <row r="2006" spans="3:18" x14ac:dyDescent="0.3">
      <c r="C2006" t="s">
        <v>1807</v>
      </c>
      <c r="D2006" t="s">
        <v>366</v>
      </c>
      <c r="E2006">
        <v>132007</v>
      </c>
      <c r="H2006" t="s">
        <v>557</v>
      </c>
      <c r="K2006" s="37">
        <v>2000</v>
      </c>
      <c r="M2006" s="37">
        <v>2000</v>
      </c>
      <c r="O2006">
        <v>0</v>
      </c>
    </row>
    <row r="2007" spans="3:18" x14ac:dyDescent="0.3">
      <c r="C2007" t="s">
        <v>1807</v>
      </c>
      <c r="D2007" t="s">
        <v>366</v>
      </c>
      <c r="E2007">
        <v>132008</v>
      </c>
      <c r="H2007" t="s">
        <v>558</v>
      </c>
      <c r="K2007">
        <v>0</v>
      </c>
      <c r="M2007">
        <v>0</v>
      </c>
      <c r="O2007">
        <v>0</v>
      </c>
    </row>
    <row r="2008" spans="3:18" x14ac:dyDescent="0.3">
      <c r="E2008" t="s">
        <v>575</v>
      </c>
      <c r="K2008" s="37">
        <v>14608390.189999999</v>
      </c>
      <c r="M2008" s="37">
        <v>14618155.51</v>
      </c>
      <c r="O2008" s="37">
        <v>-9765.32</v>
      </c>
      <c r="Q2008">
        <v>-0.1</v>
      </c>
      <c r="R2008" t="s">
        <v>438</v>
      </c>
    </row>
    <row r="2009" spans="3:18" x14ac:dyDescent="0.3">
      <c r="C2009" t="s">
        <v>1807</v>
      </c>
      <c r="D2009" t="s">
        <v>366</v>
      </c>
      <c r="E2009">
        <v>131100</v>
      </c>
      <c r="H2009" t="s">
        <v>576</v>
      </c>
      <c r="K2009">
        <v>0</v>
      </c>
      <c r="M2009">
        <v>0</v>
      </c>
      <c r="O2009">
        <v>0</v>
      </c>
    </row>
    <row r="2010" spans="3:18" x14ac:dyDescent="0.3">
      <c r="C2010" t="s">
        <v>1807</v>
      </c>
      <c r="D2010" t="s">
        <v>366</v>
      </c>
      <c r="E2010">
        <v>131101</v>
      </c>
      <c r="H2010" t="s">
        <v>577</v>
      </c>
      <c r="K2010">
        <v>0</v>
      </c>
      <c r="M2010">
        <v>0</v>
      </c>
      <c r="O2010">
        <v>0</v>
      </c>
    </row>
    <row r="2011" spans="3:18" x14ac:dyDescent="0.3">
      <c r="C2011" t="s">
        <v>1807</v>
      </c>
      <c r="D2011" t="s">
        <v>366</v>
      </c>
      <c r="E2011">
        <v>131102</v>
      </c>
      <c r="H2011" t="s">
        <v>578</v>
      </c>
      <c r="K2011">
        <v>0</v>
      </c>
      <c r="M2011">
        <v>0</v>
      </c>
      <c r="O2011">
        <v>0</v>
      </c>
    </row>
    <row r="2012" spans="3:18" x14ac:dyDescent="0.3">
      <c r="C2012" t="s">
        <v>1807</v>
      </c>
      <c r="D2012" t="s">
        <v>366</v>
      </c>
      <c r="E2012">
        <v>131103</v>
      </c>
      <c r="H2012" t="s">
        <v>579</v>
      </c>
      <c r="K2012">
        <v>0</v>
      </c>
      <c r="M2012">
        <v>0</v>
      </c>
      <c r="O2012">
        <v>0</v>
      </c>
    </row>
    <row r="2013" spans="3:18" x14ac:dyDescent="0.3">
      <c r="C2013" t="s">
        <v>1807</v>
      </c>
      <c r="D2013" t="s">
        <v>366</v>
      </c>
      <c r="E2013">
        <v>131110</v>
      </c>
      <c r="H2013" t="s">
        <v>580</v>
      </c>
      <c r="K2013">
        <v>0</v>
      </c>
      <c r="M2013">
        <v>0</v>
      </c>
      <c r="O2013">
        <v>0</v>
      </c>
    </row>
    <row r="2014" spans="3:18" x14ac:dyDescent="0.3">
      <c r="C2014" t="s">
        <v>1807</v>
      </c>
      <c r="D2014" t="s">
        <v>366</v>
      </c>
      <c r="E2014">
        <v>131111</v>
      </c>
      <c r="H2014" t="s">
        <v>581</v>
      </c>
      <c r="K2014">
        <v>0</v>
      </c>
      <c r="M2014">
        <v>0</v>
      </c>
      <c r="O2014">
        <v>0</v>
      </c>
    </row>
    <row r="2015" spans="3:18" x14ac:dyDescent="0.3">
      <c r="C2015" t="s">
        <v>1807</v>
      </c>
      <c r="D2015" t="s">
        <v>366</v>
      </c>
      <c r="E2015">
        <v>131112</v>
      </c>
      <c r="H2015" t="s">
        <v>582</v>
      </c>
      <c r="K2015">
        <v>0</v>
      </c>
      <c r="M2015">
        <v>0</v>
      </c>
      <c r="O2015">
        <v>0</v>
      </c>
    </row>
    <row r="2016" spans="3:18" x14ac:dyDescent="0.3">
      <c r="C2016" t="s">
        <v>1807</v>
      </c>
      <c r="D2016" t="s">
        <v>366</v>
      </c>
      <c r="E2016">
        <v>131113</v>
      </c>
      <c r="H2016" t="s">
        <v>583</v>
      </c>
      <c r="K2016">
        <v>0</v>
      </c>
      <c r="M2016">
        <v>0</v>
      </c>
      <c r="O2016">
        <v>0</v>
      </c>
    </row>
    <row r="2017" spans="3:17" x14ac:dyDescent="0.3">
      <c r="C2017" t="s">
        <v>1807</v>
      </c>
      <c r="D2017" t="s">
        <v>366</v>
      </c>
      <c r="E2017">
        <v>131114</v>
      </c>
      <c r="H2017" t="s">
        <v>584</v>
      </c>
      <c r="K2017">
        <v>0</v>
      </c>
      <c r="M2017">
        <v>0</v>
      </c>
      <c r="O2017">
        <v>0</v>
      </c>
    </row>
    <row r="2018" spans="3:17" x14ac:dyDescent="0.3">
      <c r="C2018" t="s">
        <v>1807</v>
      </c>
      <c r="D2018" t="s">
        <v>366</v>
      </c>
      <c r="E2018">
        <v>131120</v>
      </c>
      <c r="H2018" t="s">
        <v>585</v>
      </c>
      <c r="K2018">
        <v>0</v>
      </c>
      <c r="M2018">
        <v>0</v>
      </c>
      <c r="O2018">
        <v>0</v>
      </c>
    </row>
    <row r="2019" spans="3:17" x14ac:dyDescent="0.3">
      <c r="C2019" t="s">
        <v>1807</v>
      </c>
      <c r="D2019" t="s">
        <v>366</v>
      </c>
      <c r="E2019">
        <v>131121</v>
      </c>
      <c r="H2019" t="s">
        <v>586</v>
      </c>
      <c r="K2019">
        <v>0</v>
      </c>
      <c r="M2019">
        <v>0</v>
      </c>
      <c r="O2019">
        <v>0</v>
      </c>
    </row>
    <row r="2020" spans="3:17" x14ac:dyDescent="0.3">
      <c r="C2020" t="s">
        <v>1807</v>
      </c>
      <c r="D2020" t="s">
        <v>366</v>
      </c>
      <c r="E2020">
        <v>131122</v>
      </c>
      <c r="H2020" t="s">
        <v>582</v>
      </c>
      <c r="K2020">
        <v>0</v>
      </c>
      <c r="M2020">
        <v>0</v>
      </c>
      <c r="O2020">
        <v>0</v>
      </c>
    </row>
    <row r="2021" spans="3:17" x14ac:dyDescent="0.3">
      <c r="C2021" t="s">
        <v>1807</v>
      </c>
      <c r="D2021" t="s">
        <v>366</v>
      </c>
      <c r="E2021">
        <v>131123</v>
      </c>
      <c r="H2021" t="s">
        <v>587</v>
      </c>
      <c r="K2021">
        <v>0</v>
      </c>
      <c r="M2021">
        <v>0</v>
      </c>
      <c r="O2021">
        <v>0</v>
      </c>
    </row>
    <row r="2022" spans="3:17" x14ac:dyDescent="0.3">
      <c r="C2022" t="s">
        <v>1807</v>
      </c>
      <c r="D2022" t="s">
        <v>366</v>
      </c>
      <c r="E2022">
        <v>131124</v>
      </c>
      <c r="H2022" t="s">
        <v>588</v>
      </c>
      <c r="K2022">
        <v>0</v>
      </c>
      <c r="M2022">
        <v>0</v>
      </c>
      <c r="O2022">
        <v>0</v>
      </c>
    </row>
    <row r="2023" spans="3:17" x14ac:dyDescent="0.3">
      <c r="C2023" t="s">
        <v>1807</v>
      </c>
      <c r="D2023" t="s">
        <v>366</v>
      </c>
      <c r="E2023">
        <v>131200</v>
      </c>
      <c r="H2023" t="s">
        <v>589</v>
      </c>
      <c r="K2023">
        <v>0</v>
      </c>
      <c r="M2023">
        <v>0</v>
      </c>
      <c r="O2023">
        <v>0</v>
      </c>
    </row>
    <row r="2024" spans="3:17" x14ac:dyDescent="0.3">
      <c r="C2024" t="s">
        <v>1807</v>
      </c>
      <c r="D2024" t="s">
        <v>366</v>
      </c>
      <c r="E2024">
        <v>131201</v>
      </c>
      <c r="H2024" t="s">
        <v>590</v>
      </c>
      <c r="K2024">
        <v>0</v>
      </c>
      <c r="M2024">
        <v>0</v>
      </c>
      <c r="O2024">
        <v>0</v>
      </c>
    </row>
    <row r="2025" spans="3:17" x14ac:dyDescent="0.3">
      <c r="C2025" t="s">
        <v>1807</v>
      </c>
      <c r="D2025" t="s">
        <v>366</v>
      </c>
      <c r="E2025">
        <v>131202</v>
      </c>
      <c r="H2025" t="s">
        <v>591</v>
      </c>
      <c r="K2025">
        <v>0</v>
      </c>
      <c r="M2025">
        <v>0</v>
      </c>
      <c r="O2025">
        <v>0</v>
      </c>
    </row>
    <row r="2026" spans="3:17" x14ac:dyDescent="0.3">
      <c r="C2026" t="s">
        <v>1807</v>
      </c>
      <c r="D2026" t="s">
        <v>366</v>
      </c>
      <c r="E2026">
        <v>131203</v>
      </c>
      <c r="H2026" t="s">
        <v>592</v>
      </c>
      <c r="K2026">
        <v>0</v>
      </c>
      <c r="M2026">
        <v>0</v>
      </c>
      <c r="O2026">
        <v>0</v>
      </c>
    </row>
    <row r="2027" spans="3:17" x14ac:dyDescent="0.3">
      <c r="C2027" t="s">
        <v>1807</v>
      </c>
      <c r="D2027" t="s">
        <v>366</v>
      </c>
      <c r="E2027">
        <v>131300</v>
      </c>
      <c r="H2027" t="s">
        <v>593</v>
      </c>
      <c r="K2027">
        <v>0</v>
      </c>
      <c r="M2027">
        <v>0</v>
      </c>
      <c r="O2027">
        <v>0</v>
      </c>
    </row>
    <row r="2028" spans="3:17" x14ac:dyDescent="0.3">
      <c r="C2028" t="s">
        <v>1807</v>
      </c>
      <c r="D2028" t="s">
        <v>366</v>
      </c>
      <c r="E2028">
        <v>131301</v>
      </c>
      <c r="H2028" t="s">
        <v>594</v>
      </c>
      <c r="K2028">
        <v>0</v>
      </c>
      <c r="M2028">
        <v>0</v>
      </c>
      <c r="O2028">
        <v>0</v>
      </c>
    </row>
    <row r="2029" spans="3:17" x14ac:dyDescent="0.3">
      <c r="C2029" t="s">
        <v>1807</v>
      </c>
      <c r="D2029" t="s">
        <v>366</v>
      </c>
      <c r="E2029">
        <v>131302</v>
      </c>
      <c r="H2029" t="s">
        <v>595</v>
      </c>
      <c r="K2029">
        <v>0</v>
      </c>
      <c r="M2029">
        <v>0</v>
      </c>
      <c r="O2029">
        <v>0</v>
      </c>
    </row>
    <row r="2030" spans="3:17" x14ac:dyDescent="0.3">
      <c r="C2030" t="s">
        <v>1807</v>
      </c>
      <c r="D2030" t="s">
        <v>366</v>
      </c>
      <c r="E2030">
        <v>131303</v>
      </c>
      <c r="H2030" t="s">
        <v>596</v>
      </c>
      <c r="K2030">
        <v>0</v>
      </c>
      <c r="M2030">
        <v>0</v>
      </c>
      <c r="O2030">
        <v>0</v>
      </c>
    </row>
    <row r="2031" spans="3:17" x14ac:dyDescent="0.3">
      <c r="C2031" t="s">
        <v>1807</v>
      </c>
      <c r="D2031" t="s">
        <v>366</v>
      </c>
      <c r="E2031">
        <v>131304</v>
      </c>
      <c r="H2031" t="s">
        <v>597</v>
      </c>
      <c r="K2031">
        <v>0</v>
      </c>
      <c r="M2031">
        <v>0</v>
      </c>
      <c r="O2031">
        <v>0</v>
      </c>
    </row>
    <row r="2032" spans="3:17" x14ac:dyDescent="0.3">
      <c r="C2032" t="s">
        <v>1807</v>
      </c>
      <c r="D2032" t="s">
        <v>366</v>
      </c>
      <c r="E2032">
        <v>131500</v>
      </c>
      <c r="H2032" t="s">
        <v>598</v>
      </c>
      <c r="K2032" s="37">
        <v>1970628.19</v>
      </c>
      <c r="M2032" s="37">
        <v>7441468.5999999996</v>
      </c>
      <c r="O2032" s="37">
        <v>-5470840.4100000001</v>
      </c>
      <c r="Q2032">
        <v>-73.5</v>
      </c>
    </row>
    <row r="2033" spans="3:18" x14ac:dyDescent="0.3">
      <c r="C2033" t="s">
        <v>1807</v>
      </c>
      <c r="D2033" t="s">
        <v>366</v>
      </c>
      <c r="E2033">
        <v>131501</v>
      </c>
      <c r="H2033" t="s">
        <v>599</v>
      </c>
      <c r="K2033">
        <v>0</v>
      </c>
      <c r="M2033">
        <v>0</v>
      </c>
      <c r="O2033">
        <v>0</v>
      </c>
    </row>
    <row r="2034" spans="3:18" x14ac:dyDescent="0.3">
      <c r="C2034" t="s">
        <v>1807</v>
      </c>
      <c r="D2034" t="s">
        <v>366</v>
      </c>
      <c r="E2034">
        <v>131502</v>
      </c>
      <c r="H2034" t="s">
        <v>600</v>
      </c>
      <c r="K2034">
        <v>0</v>
      </c>
      <c r="M2034">
        <v>0</v>
      </c>
      <c r="O2034">
        <v>0</v>
      </c>
    </row>
    <row r="2035" spans="3:18" x14ac:dyDescent="0.3">
      <c r="C2035" t="s">
        <v>1807</v>
      </c>
      <c r="D2035" t="s">
        <v>366</v>
      </c>
      <c r="E2035">
        <v>131503</v>
      </c>
      <c r="H2035" t="s">
        <v>601</v>
      </c>
      <c r="K2035">
        <v>0</v>
      </c>
      <c r="M2035">
        <v>0</v>
      </c>
      <c r="O2035">
        <v>0</v>
      </c>
    </row>
    <row r="2036" spans="3:18" x14ac:dyDescent="0.3">
      <c r="C2036" t="s">
        <v>1807</v>
      </c>
      <c r="D2036" t="s">
        <v>366</v>
      </c>
      <c r="E2036">
        <v>131504</v>
      </c>
      <c r="H2036" t="s">
        <v>602</v>
      </c>
      <c r="K2036">
        <v>0</v>
      </c>
      <c r="M2036">
        <v>0</v>
      </c>
      <c r="O2036">
        <v>0</v>
      </c>
    </row>
    <row r="2037" spans="3:18" x14ac:dyDescent="0.3">
      <c r="C2037" t="s">
        <v>1807</v>
      </c>
      <c r="D2037" t="s">
        <v>366</v>
      </c>
      <c r="E2037">
        <v>131700</v>
      </c>
      <c r="H2037" t="s">
        <v>1891</v>
      </c>
      <c r="K2037">
        <v>0</v>
      </c>
      <c r="M2037">
        <v>0</v>
      </c>
      <c r="O2037">
        <v>0</v>
      </c>
    </row>
    <row r="2038" spans="3:18" x14ac:dyDescent="0.3">
      <c r="C2038" t="s">
        <v>1807</v>
      </c>
      <c r="D2038" t="s">
        <v>366</v>
      </c>
      <c r="E2038">
        <v>131701</v>
      </c>
      <c r="H2038" t="s">
        <v>1892</v>
      </c>
      <c r="K2038">
        <v>0</v>
      </c>
      <c r="M2038">
        <v>0</v>
      </c>
      <c r="O2038">
        <v>0</v>
      </c>
    </row>
    <row r="2039" spans="3:18" x14ac:dyDescent="0.3">
      <c r="C2039" t="s">
        <v>1807</v>
      </c>
      <c r="D2039" t="s">
        <v>366</v>
      </c>
      <c r="E2039">
        <v>131702</v>
      </c>
      <c r="H2039" t="s">
        <v>1893</v>
      </c>
      <c r="K2039">
        <v>0</v>
      </c>
      <c r="M2039">
        <v>0</v>
      </c>
      <c r="O2039">
        <v>0</v>
      </c>
    </row>
    <row r="2040" spans="3:18" x14ac:dyDescent="0.3">
      <c r="C2040" t="s">
        <v>1807</v>
      </c>
      <c r="D2040" t="s">
        <v>366</v>
      </c>
      <c r="E2040">
        <v>131704</v>
      </c>
      <c r="H2040" t="s">
        <v>1894</v>
      </c>
      <c r="K2040">
        <v>0</v>
      </c>
      <c r="M2040">
        <v>0</v>
      </c>
      <c r="O2040">
        <v>0</v>
      </c>
    </row>
    <row r="2041" spans="3:18" x14ac:dyDescent="0.3">
      <c r="C2041" t="s">
        <v>1807</v>
      </c>
      <c r="D2041" t="s">
        <v>366</v>
      </c>
      <c r="E2041">
        <v>131780</v>
      </c>
      <c r="H2041" t="s">
        <v>1895</v>
      </c>
      <c r="K2041">
        <v>0</v>
      </c>
      <c r="M2041">
        <v>0</v>
      </c>
      <c r="O2041">
        <v>0</v>
      </c>
    </row>
    <row r="2042" spans="3:18" x14ac:dyDescent="0.3">
      <c r="C2042" t="s">
        <v>1807</v>
      </c>
      <c r="D2042" t="s">
        <v>366</v>
      </c>
      <c r="E2042">
        <v>131781</v>
      </c>
      <c r="H2042" t="s">
        <v>1896</v>
      </c>
      <c r="K2042">
        <v>0</v>
      </c>
      <c r="M2042">
        <v>0</v>
      </c>
      <c r="O2042">
        <v>0</v>
      </c>
    </row>
    <row r="2043" spans="3:18" x14ac:dyDescent="0.3">
      <c r="C2043" t="s">
        <v>1807</v>
      </c>
      <c r="D2043" t="s">
        <v>366</v>
      </c>
      <c r="E2043">
        <v>131782</v>
      </c>
      <c r="H2043" t="s">
        <v>1897</v>
      </c>
      <c r="K2043">
        <v>0</v>
      </c>
      <c r="M2043">
        <v>0</v>
      </c>
      <c r="O2043">
        <v>0</v>
      </c>
    </row>
    <row r="2044" spans="3:18" x14ac:dyDescent="0.3">
      <c r="C2044" t="s">
        <v>1807</v>
      </c>
      <c r="D2044" t="s">
        <v>366</v>
      </c>
      <c r="E2044">
        <v>131783</v>
      </c>
      <c r="H2044" t="s">
        <v>1898</v>
      </c>
      <c r="K2044">
        <v>0</v>
      </c>
      <c r="M2044">
        <v>0</v>
      </c>
      <c r="O2044">
        <v>0</v>
      </c>
    </row>
    <row r="2045" spans="3:18" x14ac:dyDescent="0.3">
      <c r="C2045" t="s">
        <v>1807</v>
      </c>
      <c r="D2045" t="s">
        <v>366</v>
      </c>
      <c r="E2045">
        <v>131784</v>
      </c>
      <c r="H2045" t="s">
        <v>1899</v>
      </c>
      <c r="K2045">
        <v>0</v>
      </c>
      <c r="M2045">
        <v>0</v>
      </c>
      <c r="O2045">
        <v>0</v>
      </c>
    </row>
    <row r="2046" spans="3:18" x14ac:dyDescent="0.3">
      <c r="E2046" t="s">
        <v>608</v>
      </c>
      <c r="K2046" s="37">
        <v>1970628.19</v>
      </c>
      <c r="M2046" s="37">
        <v>7441468.5999999996</v>
      </c>
      <c r="O2046" s="37">
        <v>-5470840.4100000001</v>
      </c>
      <c r="Q2046">
        <v>-73.5</v>
      </c>
      <c r="R2046" t="s">
        <v>438</v>
      </c>
    </row>
    <row r="2047" spans="3:18" x14ac:dyDescent="0.3">
      <c r="C2047" t="s">
        <v>1807</v>
      </c>
      <c r="D2047" t="s">
        <v>366</v>
      </c>
      <c r="E2047">
        <v>133000</v>
      </c>
      <c r="H2047" t="s">
        <v>610</v>
      </c>
      <c r="K2047" s="37">
        <v>65700000</v>
      </c>
      <c r="M2047" s="37">
        <v>92403725.569999993</v>
      </c>
      <c r="O2047" s="37">
        <v>-26703725.57</v>
      </c>
      <c r="Q2047">
        <v>-28.9</v>
      </c>
    </row>
    <row r="2048" spans="3:18" x14ac:dyDescent="0.3">
      <c r="C2048" t="s">
        <v>1807</v>
      </c>
      <c r="D2048" t="s">
        <v>366</v>
      </c>
      <c r="E2048">
        <v>133001</v>
      </c>
      <c r="H2048" t="s">
        <v>611</v>
      </c>
      <c r="K2048">
        <v>0</v>
      </c>
      <c r="M2048">
        <v>0</v>
      </c>
      <c r="O2048">
        <v>0</v>
      </c>
    </row>
    <row r="2049" spans="3:15" x14ac:dyDescent="0.3">
      <c r="C2049" t="s">
        <v>1807</v>
      </c>
      <c r="D2049" t="s">
        <v>366</v>
      </c>
      <c r="E2049">
        <v>133002</v>
      </c>
      <c r="H2049" t="s">
        <v>612</v>
      </c>
      <c r="K2049">
        <v>0</v>
      </c>
      <c r="M2049">
        <v>0</v>
      </c>
      <c r="O2049">
        <v>0</v>
      </c>
    </row>
    <row r="2050" spans="3:15" x14ac:dyDescent="0.3">
      <c r="C2050" t="s">
        <v>1807</v>
      </c>
      <c r="D2050" t="s">
        <v>366</v>
      </c>
      <c r="E2050">
        <v>133003</v>
      </c>
      <c r="H2050" t="s">
        <v>613</v>
      </c>
      <c r="K2050">
        <v>0</v>
      </c>
      <c r="M2050">
        <v>0</v>
      </c>
      <c r="O2050">
        <v>0</v>
      </c>
    </row>
    <row r="2051" spans="3:15" x14ac:dyDescent="0.3">
      <c r="C2051" t="s">
        <v>1807</v>
      </c>
      <c r="D2051" t="s">
        <v>366</v>
      </c>
      <c r="E2051">
        <v>133004</v>
      </c>
      <c r="H2051" t="s">
        <v>614</v>
      </c>
      <c r="K2051">
        <v>0</v>
      </c>
      <c r="M2051">
        <v>0</v>
      </c>
      <c r="O2051">
        <v>0</v>
      </c>
    </row>
    <row r="2052" spans="3:15" x14ac:dyDescent="0.3">
      <c r="C2052" t="s">
        <v>1807</v>
      </c>
      <c r="D2052" t="s">
        <v>366</v>
      </c>
      <c r="E2052">
        <v>133005</v>
      </c>
      <c r="H2052" t="s">
        <v>615</v>
      </c>
      <c r="K2052">
        <v>0</v>
      </c>
      <c r="M2052">
        <v>0</v>
      </c>
      <c r="O2052">
        <v>0</v>
      </c>
    </row>
    <row r="2053" spans="3:15" x14ac:dyDescent="0.3">
      <c r="C2053" t="s">
        <v>1807</v>
      </c>
      <c r="D2053" t="s">
        <v>366</v>
      </c>
      <c r="E2053">
        <v>133006</v>
      </c>
      <c r="H2053" t="s">
        <v>616</v>
      </c>
      <c r="K2053">
        <v>0</v>
      </c>
      <c r="M2053">
        <v>0</v>
      </c>
      <c r="O2053">
        <v>0</v>
      </c>
    </row>
    <row r="2054" spans="3:15" x14ac:dyDescent="0.3">
      <c r="C2054" t="s">
        <v>1807</v>
      </c>
      <c r="D2054" t="s">
        <v>366</v>
      </c>
      <c r="E2054">
        <v>133007</v>
      </c>
      <c r="H2054" t="s">
        <v>617</v>
      </c>
      <c r="K2054">
        <v>0</v>
      </c>
      <c r="M2054">
        <v>0</v>
      </c>
      <c r="O2054">
        <v>0</v>
      </c>
    </row>
    <row r="2055" spans="3:15" x14ac:dyDescent="0.3">
      <c r="C2055" t="s">
        <v>1807</v>
      </c>
      <c r="D2055" t="s">
        <v>366</v>
      </c>
      <c r="E2055">
        <v>133008</v>
      </c>
      <c r="H2055" t="s">
        <v>618</v>
      </c>
      <c r="K2055">
        <v>0</v>
      </c>
      <c r="M2055">
        <v>0</v>
      </c>
      <c r="O2055">
        <v>0</v>
      </c>
    </row>
    <row r="2056" spans="3:15" x14ac:dyDescent="0.3">
      <c r="C2056" t="s">
        <v>1807</v>
      </c>
      <c r="D2056" t="s">
        <v>366</v>
      </c>
      <c r="E2056">
        <v>133009</v>
      </c>
      <c r="H2056" t="s">
        <v>619</v>
      </c>
      <c r="K2056">
        <v>0</v>
      </c>
      <c r="M2056">
        <v>0</v>
      </c>
      <c r="O2056">
        <v>0</v>
      </c>
    </row>
    <row r="2057" spans="3:15" x14ac:dyDescent="0.3">
      <c r="C2057" t="s">
        <v>1807</v>
      </c>
      <c r="D2057" t="s">
        <v>366</v>
      </c>
      <c r="E2057">
        <v>133010</v>
      </c>
      <c r="H2057" t="s">
        <v>620</v>
      </c>
      <c r="K2057">
        <v>0</v>
      </c>
      <c r="M2057">
        <v>0</v>
      </c>
      <c r="O2057">
        <v>0</v>
      </c>
    </row>
    <row r="2058" spans="3:15" x14ac:dyDescent="0.3">
      <c r="C2058" t="s">
        <v>1807</v>
      </c>
      <c r="D2058" t="s">
        <v>366</v>
      </c>
      <c r="E2058">
        <v>133011</v>
      </c>
      <c r="H2058" t="s">
        <v>621</v>
      </c>
      <c r="K2058">
        <v>0</v>
      </c>
      <c r="M2058">
        <v>0</v>
      </c>
      <c r="O2058">
        <v>0</v>
      </c>
    </row>
    <row r="2059" spans="3:15" x14ac:dyDescent="0.3">
      <c r="C2059" t="s">
        <v>1807</v>
      </c>
      <c r="D2059" t="s">
        <v>366</v>
      </c>
      <c r="E2059">
        <v>133012</v>
      </c>
      <c r="H2059" t="s">
        <v>622</v>
      </c>
      <c r="K2059">
        <v>0</v>
      </c>
      <c r="M2059">
        <v>0</v>
      </c>
      <c r="O2059">
        <v>0</v>
      </c>
    </row>
    <row r="2060" spans="3:15" x14ac:dyDescent="0.3">
      <c r="C2060" t="s">
        <v>1807</v>
      </c>
      <c r="D2060" t="s">
        <v>366</v>
      </c>
      <c r="E2060">
        <v>133013</v>
      </c>
      <c r="H2060" t="s">
        <v>1900</v>
      </c>
      <c r="K2060">
        <v>0</v>
      </c>
      <c r="M2060">
        <v>0</v>
      </c>
      <c r="O2060">
        <v>0</v>
      </c>
    </row>
    <row r="2061" spans="3:15" x14ac:dyDescent="0.3">
      <c r="C2061" t="s">
        <v>1807</v>
      </c>
      <c r="D2061" t="s">
        <v>366</v>
      </c>
      <c r="E2061">
        <v>133014</v>
      </c>
      <c r="H2061" t="s">
        <v>1901</v>
      </c>
      <c r="K2061">
        <v>0</v>
      </c>
      <c r="M2061">
        <v>0</v>
      </c>
      <c r="O2061">
        <v>0</v>
      </c>
    </row>
    <row r="2062" spans="3:15" x14ac:dyDescent="0.3">
      <c r="C2062" t="s">
        <v>1807</v>
      </c>
      <c r="D2062" t="s">
        <v>366</v>
      </c>
      <c r="E2062">
        <v>133015</v>
      </c>
      <c r="H2062" t="s">
        <v>1902</v>
      </c>
      <c r="K2062">
        <v>0</v>
      </c>
      <c r="M2062">
        <v>0</v>
      </c>
      <c r="O2062">
        <v>0</v>
      </c>
    </row>
    <row r="2063" spans="3:15" x14ac:dyDescent="0.3">
      <c r="C2063" t="s">
        <v>1807</v>
      </c>
      <c r="D2063" t="s">
        <v>366</v>
      </c>
      <c r="E2063">
        <v>133016</v>
      </c>
      <c r="H2063" t="s">
        <v>1903</v>
      </c>
      <c r="K2063">
        <v>0</v>
      </c>
      <c r="M2063">
        <v>0</v>
      </c>
      <c r="O2063">
        <v>0</v>
      </c>
    </row>
    <row r="2064" spans="3:15" x14ac:dyDescent="0.3">
      <c r="C2064" t="s">
        <v>1807</v>
      </c>
      <c r="D2064" t="s">
        <v>366</v>
      </c>
      <c r="E2064">
        <v>133017</v>
      </c>
      <c r="H2064" t="s">
        <v>1904</v>
      </c>
      <c r="K2064">
        <v>0</v>
      </c>
      <c r="M2064">
        <v>0</v>
      </c>
      <c r="O2064">
        <v>0</v>
      </c>
    </row>
    <row r="2065" spans="3:15" x14ac:dyDescent="0.3">
      <c r="C2065" t="s">
        <v>1807</v>
      </c>
      <c r="D2065" t="s">
        <v>366</v>
      </c>
      <c r="E2065">
        <v>133019</v>
      </c>
      <c r="H2065" t="s">
        <v>1905</v>
      </c>
      <c r="K2065">
        <v>0</v>
      </c>
      <c r="M2065">
        <v>0</v>
      </c>
      <c r="O2065">
        <v>0</v>
      </c>
    </row>
    <row r="2066" spans="3:15" x14ac:dyDescent="0.3">
      <c r="C2066" t="s">
        <v>1807</v>
      </c>
      <c r="D2066" t="s">
        <v>366</v>
      </c>
      <c r="E2066">
        <v>133020</v>
      </c>
      <c r="H2066" t="s">
        <v>1906</v>
      </c>
      <c r="K2066">
        <v>0</v>
      </c>
      <c r="M2066">
        <v>0</v>
      </c>
      <c r="O2066">
        <v>0</v>
      </c>
    </row>
    <row r="2067" spans="3:15" x14ac:dyDescent="0.3">
      <c r="C2067" t="s">
        <v>1807</v>
      </c>
      <c r="D2067" t="s">
        <v>366</v>
      </c>
      <c r="E2067">
        <v>133021</v>
      </c>
      <c r="H2067" t="s">
        <v>1906</v>
      </c>
      <c r="K2067">
        <v>0</v>
      </c>
      <c r="M2067">
        <v>0</v>
      </c>
      <c r="O2067">
        <v>0</v>
      </c>
    </row>
    <row r="2068" spans="3:15" x14ac:dyDescent="0.3">
      <c r="C2068" t="s">
        <v>1807</v>
      </c>
      <c r="D2068" t="s">
        <v>366</v>
      </c>
      <c r="E2068">
        <v>133023</v>
      </c>
      <c r="H2068" t="s">
        <v>1907</v>
      </c>
      <c r="K2068">
        <v>0</v>
      </c>
      <c r="M2068">
        <v>0</v>
      </c>
      <c r="O2068">
        <v>0</v>
      </c>
    </row>
    <row r="2069" spans="3:15" x14ac:dyDescent="0.3">
      <c r="C2069" t="s">
        <v>1807</v>
      </c>
      <c r="D2069" t="s">
        <v>366</v>
      </c>
      <c r="E2069">
        <v>133024</v>
      </c>
      <c r="H2069" t="s">
        <v>1908</v>
      </c>
      <c r="K2069">
        <v>0</v>
      </c>
      <c r="M2069">
        <v>0</v>
      </c>
      <c r="O2069">
        <v>0</v>
      </c>
    </row>
    <row r="2070" spans="3:15" x14ac:dyDescent="0.3">
      <c r="C2070" t="s">
        <v>1807</v>
      </c>
      <c r="D2070" t="s">
        <v>366</v>
      </c>
      <c r="E2070">
        <v>133026</v>
      </c>
      <c r="H2070" t="s">
        <v>1909</v>
      </c>
      <c r="K2070">
        <v>0</v>
      </c>
      <c r="M2070">
        <v>0</v>
      </c>
      <c r="O2070">
        <v>0</v>
      </c>
    </row>
    <row r="2071" spans="3:15" x14ac:dyDescent="0.3">
      <c r="C2071" t="s">
        <v>1807</v>
      </c>
      <c r="D2071" t="s">
        <v>366</v>
      </c>
      <c r="E2071">
        <v>133027</v>
      </c>
      <c r="H2071" t="s">
        <v>1910</v>
      </c>
      <c r="K2071">
        <v>0</v>
      </c>
      <c r="M2071">
        <v>0</v>
      </c>
      <c r="O2071">
        <v>0</v>
      </c>
    </row>
    <row r="2072" spans="3:15" x14ac:dyDescent="0.3">
      <c r="C2072" t="s">
        <v>1807</v>
      </c>
      <c r="D2072" t="s">
        <v>366</v>
      </c>
      <c r="E2072">
        <v>133029</v>
      </c>
      <c r="H2072" t="s">
        <v>1911</v>
      </c>
      <c r="K2072">
        <v>0</v>
      </c>
      <c r="M2072">
        <v>0</v>
      </c>
      <c r="O2072">
        <v>0</v>
      </c>
    </row>
    <row r="2073" spans="3:15" x14ac:dyDescent="0.3">
      <c r="C2073" t="s">
        <v>1807</v>
      </c>
      <c r="D2073" t="s">
        <v>366</v>
      </c>
      <c r="E2073">
        <v>133030</v>
      </c>
      <c r="H2073" t="s">
        <v>1912</v>
      </c>
      <c r="K2073">
        <v>0</v>
      </c>
      <c r="M2073">
        <v>0</v>
      </c>
      <c r="O2073">
        <v>0</v>
      </c>
    </row>
    <row r="2074" spans="3:15" x14ac:dyDescent="0.3">
      <c r="C2074" t="s">
        <v>1807</v>
      </c>
      <c r="D2074" t="s">
        <v>366</v>
      </c>
      <c r="E2074">
        <v>133032</v>
      </c>
      <c r="H2074" t="s">
        <v>1913</v>
      </c>
      <c r="K2074">
        <v>0</v>
      </c>
      <c r="M2074">
        <v>0</v>
      </c>
      <c r="O2074">
        <v>0</v>
      </c>
    </row>
    <row r="2075" spans="3:15" x14ac:dyDescent="0.3">
      <c r="C2075" t="s">
        <v>1807</v>
      </c>
      <c r="D2075" t="s">
        <v>366</v>
      </c>
      <c r="E2075">
        <v>133033</v>
      </c>
      <c r="H2075" t="s">
        <v>1910</v>
      </c>
      <c r="K2075">
        <v>0</v>
      </c>
      <c r="M2075">
        <v>0</v>
      </c>
      <c r="O2075">
        <v>0</v>
      </c>
    </row>
    <row r="2076" spans="3:15" x14ac:dyDescent="0.3">
      <c r="C2076" t="s">
        <v>1807</v>
      </c>
      <c r="D2076" t="s">
        <v>366</v>
      </c>
      <c r="E2076">
        <v>133035</v>
      </c>
      <c r="H2076" t="s">
        <v>1914</v>
      </c>
      <c r="K2076">
        <v>0</v>
      </c>
      <c r="M2076">
        <v>0</v>
      </c>
      <c r="O2076">
        <v>0</v>
      </c>
    </row>
    <row r="2077" spans="3:15" x14ac:dyDescent="0.3">
      <c r="C2077" t="s">
        <v>1807</v>
      </c>
      <c r="D2077" t="s">
        <v>366</v>
      </c>
      <c r="E2077">
        <v>133100</v>
      </c>
      <c r="H2077" t="s">
        <v>623</v>
      </c>
      <c r="K2077">
        <v>0</v>
      </c>
      <c r="M2077">
        <v>0</v>
      </c>
      <c r="O2077">
        <v>0</v>
      </c>
    </row>
    <row r="2078" spans="3:15" x14ac:dyDescent="0.3">
      <c r="C2078" t="s">
        <v>1807</v>
      </c>
      <c r="D2078" t="s">
        <v>366</v>
      </c>
      <c r="E2078">
        <v>133101</v>
      </c>
      <c r="H2078" t="s">
        <v>624</v>
      </c>
      <c r="K2078">
        <v>0</v>
      </c>
      <c r="M2078">
        <v>0</v>
      </c>
      <c r="O2078">
        <v>0</v>
      </c>
    </row>
    <row r="2079" spans="3:15" x14ac:dyDescent="0.3">
      <c r="C2079" t="s">
        <v>1807</v>
      </c>
      <c r="D2079" t="s">
        <v>366</v>
      </c>
      <c r="E2079">
        <v>133102</v>
      </c>
      <c r="H2079" t="s">
        <v>625</v>
      </c>
      <c r="K2079">
        <v>0</v>
      </c>
      <c r="M2079">
        <v>0</v>
      </c>
      <c r="O2079">
        <v>0</v>
      </c>
    </row>
    <row r="2080" spans="3:15" x14ac:dyDescent="0.3">
      <c r="C2080" t="s">
        <v>1807</v>
      </c>
      <c r="D2080" t="s">
        <v>366</v>
      </c>
      <c r="E2080">
        <v>133103</v>
      </c>
      <c r="H2080" t="s">
        <v>1915</v>
      </c>
      <c r="K2080">
        <v>0</v>
      </c>
      <c r="M2080">
        <v>0</v>
      </c>
      <c r="O2080">
        <v>0</v>
      </c>
    </row>
    <row r="2081" spans="3:18" x14ac:dyDescent="0.3">
      <c r="C2081" t="s">
        <v>1807</v>
      </c>
      <c r="D2081" t="s">
        <v>366</v>
      </c>
      <c r="E2081">
        <v>133241</v>
      </c>
      <c r="H2081" t="s">
        <v>1916</v>
      </c>
      <c r="K2081">
        <v>0</v>
      </c>
      <c r="M2081">
        <v>0</v>
      </c>
      <c r="O2081">
        <v>0</v>
      </c>
    </row>
    <row r="2082" spans="3:18" x14ac:dyDescent="0.3">
      <c r="C2082" t="s">
        <v>1807</v>
      </c>
      <c r="D2082" t="s">
        <v>366</v>
      </c>
      <c r="E2082">
        <v>133242</v>
      </c>
      <c r="H2082" t="s">
        <v>1917</v>
      </c>
      <c r="K2082">
        <v>0</v>
      </c>
      <c r="M2082">
        <v>0</v>
      </c>
      <c r="O2082">
        <v>0</v>
      </c>
    </row>
    <row r="2083" spans="3:18" x14ac:dyDescent="0.3">
      <c r="C2083" t="s">
        <v>1807</v>
      </c>
      <c r="D2083" t="s">
        <v>366</v>
      </c>
      <c r="E2083">
        <v>133243</v>
      </c>
      <c r="H2083" t="s">
        <v>1918</v>
      </c>
      <c r="K2083">
        <v>0</v>
      </c>
      <c r="M2083">
        <v>0</v>
      </c>
      <c r="O2083">
        <v>0</v>
      </c>
    </row>
    <row r="2084" spans="3:18" x14ac:dyDescent="0.3">
      <c r="E2084" t="s">
        <v>647</v>
      </c>
      <c r="K2084" s="37">
        <v>65700000</v>
      </c>
      <c r="M2084" s="37">
        <v>92403725.569999993</v>
      </c>
      <c r="O2084" s="37">
        <v>-26703725.57</v>
      </c>
      <c r="Q2084">
        <v>-28.9</v>
      </c>
      <c r="R2084" t="s">
        <v>438</v>
      </c>
    </row>
    <row r="2085" spans="3:18" x14ac:dyDescent="0.3">
      <c r="C2085" t="s">
        <v>1807</v>
      </c>
      <c r="D2085" t="s">
        <v>366</v>
      </c>
      <c r="E2085">
        <v>133200</v>
      </c>
      <c r="H2085" t="s">
        <v>648</v>
      </c>
      <c r="K2085">
        <v>0</v>
      </c>
      <c r="M2085">
        <v>0</v>
      </c>
      <c r="O2085">
        <v>0</v>
      </c>
    </row>
    <row r="2086" spans="3:18" x14ac:dyDescent="0.3">
      <c r="C2086" t="s">
        <v>1807</v>
      </c>
      <c r="D2086" t="s">
        <v>366</v>
      </c>
      <c r="E2086">
        <v>133201</v>
      </c>
      <c r="H2086" t="s">
        <v>649</v>
      </c>
      <c r="K2086">
        <v>0</v>
      </c>
      <c r="M2086">
        <v>0</v>
      </c>
      <c r="O2086">
        <v>0</v>
      </c>
    </row>
    <row r="2087" spans="3:18" x14ac:dyDescent="0.3">
      <c r="C2087" t="s">
        <v>1807</v>
      </c>
      <c r="D2087" t="s">
        <v>366</v>
      </c>
      <c r="E2087">
        <v>133202</v>
      </c>
      <c r="H2087" t="s">
        <v>650</v>
      </c>
      <c r="K2087">
        <v>0</v>
      </c>
      <c r="M2087">
        <v>0</v>
      </c>
      <c r="O2087">
        <v>0</v>
      </c>
    </row>
    <row r="2088" spans="3:18" x14ac:dyDescent="0.3">
      <c r="C2088" t="s">
        <v>1807</v>
      </c>
      <c r="D2088" t="s">
        <v>366</v>
      </c>
      <c r="E2088">
        <v>133203</v>
      </c>
      <c r="H2088" t="s">
        <v>651</v>
      </c>
      <c r="K2088">
        <v>0</v>
      </c>
      <c r="M2088">
        <v>0</v>
      </c>
      <c r="O2088">
        <v>0</v>
      </c>
    </row>
    <row r="2089" spans="3:18" x14ac:dyDescent="0.3">
      <c r="C2089" t="s">
        <v>1807</v>
      </c>
      <c r="D2089" t="s">
        <v>366</v>
      </c>
      <c r="E2089">
        <v>133204</v>
      </c>
      <c r="H2089" t="s">
        <v>652</v>
      </c>
      <c r="K2089">
        <v>0</v>
      </c>
      <c r="M2089">
        <v>0</v>
      </c>
      <c r="O2089">
        <v>0</v>
      </c>
    </row>
    <row r="2090" spans="3:18" x14ac:dyDescent="0.3">
      <c r="C2090" t="s">
        <v>1807</v>
      </c>
      <c r="D2090" t="s">
        <v>366</v>
      </c>
      <c r="E2090">
        <v>133205</v>
      </c>
      <c r="H2090" t="s">
        <v>653</v>
      </c>
      <c r="K2090">
        <v>0</v>
      </c>
      <c r="M2090">
        <v>0</v>
      </c>
      <c r="O2090">
        <v>0</v>
      </c>
    </row>
    <row r="2091" spans="3:18" x14ac:dyDescent="0.3">
      <c r="C2091" t="s">
        <v>1807</v>
      </c>
      <c r="D2091" t="s">
        <v>366</v>
      </c>
      <c r="E2091">
        <v>133206</v>
      </c>
      <c r="H2091" t="s">
        <v>654</v>
      </c>
      <c r="K2091">
        <v>0</v>
      </c>
      <c r="M2091">
        <v>0</v>
      </c>
      <c r="O2091">
        <v>0</v>
      </c>
    </row>
    <row r="2092" spans="3:18" x14ac:dyDescent="0.3">
      <c r="C2092" t="s">
        <v>1807</v>
      </c>
      <c r="D2092" t="s">
        <v>366</v>
      </c>
      <c r="E2092">
        <v>133207</v>
      </c>
      <c r="H2092" t="s">
        <v>655</v>
      </c>
      <c r="K2092">
        <v>0</v>
      </c>
      <c r="M2092">
        <v>0</v>
      </c>
      <c r="O2092">
        <v>0</v>
      </c>
    </row>
    <row r="2093" spans="3:18" x14ac:dyDescent="0.3">
      <c r="C2093" t="s">
        <v>1807</v>
      </c>
      <c r="D2093" t="s">
        <v>366</v>
      </c>
      <c r="E2093">
        <v>133208</v>
      </c>
      <c r="H2093" t="s">
        <v>656</v>
      </c>
      <c r="K2093">
        <v>0</v>
      </c>
      <c r="M2093">
        <v>0</v>
      </c>
      <c r="O2093">
        <v>0</v>
      </c>
    </row>
    <row r="2094" spans="3:18" x14ac:dyDescent="0.3">
      <c r="C2094" t="s">
        <v>1807</v>
      </c>
      <c r="D2094" t="s">
        <v>366</v>
      </c>
      <c r="E2094">
        <v>133209</v>
      </c>
      <c r="H2094" t="s">
        <v>657</v>
      </c>
      <c r="K2094">
        <v>0</v>
      </c>
      <c r="M2094">
        <v>0</v>
      </c>
      <c r="O2094">
        <v>0</v>
      </c>
    </row>
    <row r="2095" spans="3:18" x14ac:dyDescent="0.3">
      <c r="C2095" t="s">
        <v>1807</v>
      </c>
      <c r="D2095" t="s">
        <v>366</v>
      </c>
      <c r="E2095">
        <v>133210</v>
      </c>
      <c r="H2095" t="s">
        <v>658</v>
      </c>
      <c r="K2095">
        <v>0</v>
      </c>
      <c r="M2095">
        <v>0</v>
      </c>
      <c r="O2095">
        <v>0</v>
      </c>
    </row>
    <row r="2096" spans="3:18" x14ac:dyDescent="0.3">
      <c r="C2096" t="s">
        <v>1807</v>
      </c>
      <c r="D2096" t="s">
        <v>366</v>
      </c>
      <c r="E2096">
        <v>133211</v>
      </c>
      <c r="H2096" t="s">
        <v>659</v>
      </c>
      <c r="K2096">
        <v>0</v>
      </c>
      <c r="M2096">
        <v>0</v>
      </c>
      <c r="O2096">
        <v>0</v>
      </c>
    </row>
    <row r="2097" spans="3:17" x14ac:dyDescent="0.3">
      <c r="C2097" t="s">
        <v>1807</v>
      </c>
      <c r="D2097" t="s">
        <v>366</v>
      </c>
      <c r="E2097">
        <v>133212</v>
      </c>
      <c r="H2097" t="s">
        <v>660</v>
      </c>
      <c r="K2097">
        <v>0</v>
      </c>
      <c r="M2097">
        <v>0</v>
      </c>
      <c r="O2097">
        <v>0</v>
      </c>
    </row>
    <row r="2098" spans="3:17" x14ac:dyDescent="0.3">
      <c r="C2098" t="s">
        <v>1807</v>
      </c>
      <c r="D2098" t="s">
        <v>366</v>
      </c>
      <c r="E2098">
        <v>133213</v>
      </c>
      <c r="H2098" t="s">
        <v>661</v>
      </c>
      <c r="K2098">
        <v>0</v>
      </c>
      <c r="M2098">
        <v>0</v>
      </c>
      <c r="O2098">
        <v>0</v>
      </c>
    </row>
    <row r="2099" spans="3:17" x14ac:dyDescent="0.3">
      <c r="C2099" t="s">
        <v>1807</v>
      </c>
      <c r="D2099" t="s">
        <v>366</v>
      </c>
      <c r="E2099">
        <v>133214</v>
      </c>
      <c r="H2099" t="s">
        <v>662</v>
      </c>
      <c r="K2099">
        <v>0</v>
      </c>
      <c r="M2099">
        <v>0</v>
      </c>
      <c r="O2099">
        <v>0</v>
      </c>
    </row>
    <row r="2100" spans="3:17" x14ac:dyDescent="0.3">
      <c r="C2100" t="s">
        <v>1807</v>
      </c>
      <c r="D2100" t="s">
        <v>366</v>
      </c>
      <c r="E2100">
        <v>133215</v>
      </c>
      <c r="H2100" t="s">
        <v>663</v>
      </c>
      <c r="K2100">
        <v>0</v>
      </c>
      <c r="M2100">
        <v>0</v>
      </c>
      <c r="O2100">
        <v>0</v>
      </c>
    </row>
    <row r="2101" spans="3:17" x14ac:dyDescent="0.3">
      <c r="C2101" t="s">
        <v>1807</v>
      </c>
      <c r="D2101" t="s">
        <v>366</v>
      </c>
      <c r="E2101">
        <v>133216</v>
      </c>
      <c r="H2101" t="s">
        <v>664</v>
      </c>
      <c r="K2101">
        <v>0</v>
      </c>
      <c r="M2101">
        <v>0</v>
      </c>
      <c r="O2101">
        <v>0</v>
      </c>
    </row>
    <row r="2102" spans="3:17" x14ac:dyDescent="0.3">
      <c r="C2102" t="s">
        <v>1807</v>
      </c>
      <c r="D2102" t="s">
        <v>366</v>
      </c>
      <c r="E2102">
        <v>133218</v>
      </c>
      <c r="H2102" t="s">
        <v>665</v>
      </c>
      <c r="K2102">
        <v>0</v>
      </c>
      <c r="M2102">
        <v>0</v>
      </c>
      <c r="O2102">
        <v>0</v>
      </c>
    </row>
    <row r="2103" spans="3:17" x14ac:dyDescent="0.3">
      <c r="C2103" t="s">
        <v>1807</v>
      </c>
      <c r="D2103" t="s">
        <v>366</v>
      </c>
      <c r="E2103">
        <v>133220</v>
      </c>
      <c r="H2103" t="s">
        <v>648</v>
      </c>
      <c r="K2103" s="37">
        <v>699787246.69000006</v>
      </c>
      <c r="M2103" s="37">
        <v>731078718.88</v>
      </c>
      <c r="O2103" s="37">
        <v>-31291472.190000001</v>
      </c>
      <c r="Q2103">
        <v>-4.3</v>
      </c>
    </row>
    <row r="2104" spans="3:17" x14ac:dyDescent="0.3">
      <c r="C2104" t="s">
        <v>1807</v>
      </c>
      <c r="D2104" t="s">
        <v>366</v>
      </c>
      <c r="E2104">
        <v>133221</v>
      </c>
      <c r="H2104" t="s">
        <v>649</v>
      </c>
      <c r="K2104">
        <v>0</v>
      </c>
      <c r="M2104">
        <v>0</v>
      </c>
      <c r="O2104">
        <v>0</v>
      </c>
    </row>
    <row r="2105" spans="3:17" x14ac:dyDescent="0.3">
      <c r="C2105" t="s">
        <v>1807</v>
      </c>
      <c r="D2105" t="s">
        <v>366</v>
      </c>
      <c r="E2105">
        <v>133222</v>
      </c>
      <c r="H2105" t="s">
        <v>650</v>
      </c>
      <c r="K2105">
        <v>0</v>
      </c>
      <c r="M2105">
        <v>0</v>
      </c>
      <c r="O2105">
        <v>0</v>
      </c>
    </row>
    <row r="2106" spans="3:17" x14ac:dyDescent="0.3">
      <c r="C2106" t="s">
        <v>1807</v>
      </c>
      <c r="D2106" t="s">
        <v>366</v>
      </c>
      <c r="E2106">
        <v>133223</v>
      </c>
      <c r="H2106" t="s">
        <v>651</v>
      </c>
      <c r="K2106">
        <v>0</v>
      </c>
      <c r="M2106">
        <v>0</v>
      </c>
      <c r="O2106">
        <v>0</v>
      </c>
    </row>
    <row r="2107" spans="3:17" x14ac:dyDescent="0.3">
      <c r="C2107" t="s">
        <v>1807</v>
      </c>
      <c r="D2107" t="s">
        <v>366</v>
      </c>
      <c r="E2107">
        <v>133224</v>
      </c>
      <c r="H2107" t="s">
        <v>652</v>
      </c>
      <c r="K2107">
        <v>0</v>
      </c>
      <c r="M2107">
        <v>0</v>
      </c>
      <c r="O2107">
        <v>0</v>
      </c>
    </row>
    <row r="2108" spans="3:17" x14ac:dyDescent="0.3">
      <c r="C2108" t="s">
        <v>1807</v>
      </c>
      <c r="D2108" t="s">
        <v>366</v>
      </c>
      <c r="E2108">
        <v>133225</v>
      </c>
      <c r="H2108" t="s">
        <v>653</v>
      </c>
      <c r="K2108">
        <v>0</v>
      </c>
      <c r="M2108">
        <v>0</v>
      </c>
      <c r="O2108">
        <v>0</v>
      </c>
    </row>
    <row r="2109" spans="3:17" x14ac:dyDescent="0.3">
      <c r="C2109" t="s">
        <v>1807</v>
      </c>
      <c r="D2109" t="s">
        <v>366</v>
      </c>
      <c r="E2109">
        <v>133226</v>
      </c>
      <c r="H2109" t="s">
        <v>666</v>
      </c>
      <c r="K2109">
        <v>0</v>
      </c>
      <c r="M2109">
        <v>0</v>
      </c>
      <c r="O2109">
        <v>0</v>
      </c>
    </row>
    <row r="2110" spans="3:17" x14ac:dyDescent="0.3">
      <c r="C2110" t="s">
        <v>1807</v>
      </c>
      <c r="D2110" t="s">
        <v>366</v>
      </c>
      <c r="E2110">
        <v>133227</v>
      </c>
      <c r="H2110" t="s">
        <v>655</v>
      </c>
      <c r="K2110">
        <v>0</v>
      </c>
      <c r="M2110">
        <v>0</v>
      </c>
      <c r="O2110">
        <v>0</v>
      </c>
    </row>
    <row r="2111" spans="3:17" x14ac:dyDescent="0.3">
      <c r="C2111" t="s">
        <v>1807</v>
      </c>
      <c r="D2111" t="s">
        <v>366</v>
      </c>
      <c r="E2111">
        <v>133228</v>
      </c>
      <c r="H2111" t="s">
        <v>656</v>
      </c>
      <c r="K2111">
        <v>0</v>
      </c>
      <c r="M2111">
        <v>0</v>
      </c>
      <c r="O2111">
        <v>0</v>
      </c>
    </row>
    <row r="2112" spans="3:17" x14ac:dyDescent="0.3">
      <c r="C2112" t="s">
        <v>1807</v>
      </c>
      <c r="D2112" t="s">
        <v>366</v>
      </c>
      <c r="E2112">
        <v>133229</v>
      </c>
      <c r="H2112" t="s">
        <v>657</v>
      </c>
      <c r="K2112">
        <v>0</v>
      </c>
      <c r="M2112">
        <v>0</v>
      </c>
      <c r="O2112">
        <v>0</v>
      </c>
    </row>
    <row r="2113" spans="3:18" x14ac:dyDescent="0.3">
      <c r="C2113" t="s">
        <v>1807</v>
      </c>
      <c r="D2113" t="s">
        <v>366</v>
      </c>
      <c r="E2113">
        <v>133230</v>
      </c>
      <c r="H2113" t="s">
        <v>658</v>
      </c>
      <c r="K2113">
        <v>0</v>
      </c>
      <c r="M2113">
        <v>0</v>
      </c>
      <c r="O2113">
        <v>0</v>
      </c>
    </row>
    <row r="2114" spans="3:18" x14ac:dyDescent="0.3">
      <c r="C2114" t="s">
        <v>1807</v>
      </c>
      <c r="D2114" t="s">
        <v>366</v>
      </c>
      <c r="E2114">
        <v>133231</v>
      </c>
      <c r="H2114" t="s">
        <v>659</v>
      </c>
      <c r="K2114">
        <v>0</v>
      </c>
      <c r="M2114">
        <v>0</v>
      </c>
      <c r="O2114">
        <v>0</v>
      </c>
    </row>
    <row r="2115" spans="3:18" x14ac:dyDescent="0.3">
      <c r="C2115" t="s">
        <v>1807</v>
      </c>
      <c r="D2115" t="s">
        <v>366</v>
      </c>
      <c r="E2115">
        <v>133232</v>
      </c>
      <c r="H2115" t="s">
        <v>660</v>
      </c>
      <c r="K2115">
        <v>0</v>
      </c>
      <c r="M2115">
        <v>0</v>
      </c>
      <c r="O2115">
        <v>0</v>
      </c>
    </row>
    <row r="2116" spans="3:18" x14ac:dyDescent="0.3">
      <c r="C2116" t="s">
        <v>1807</v>
      </c>
      <c r="D2116" t="s">
        <v>366</v>
      </c>
      <c r="E2116">
        <v>133233</v>
      </c>
      <c r="H2116" t="s">
        <v>661</v>
      </c>
      <c r="K2116">
        <v>0</v>
      </c>
      <c r="M2116">
        <v>0</v>
      </c>
      <c r="O2116">
        <v>0</v>
      </c>
    </row>
    <row r="2117" spans="3:18" x14ac:dyDescent="0.3">
      <c r="C2117" t="s">
        <v>1807</v>
      </c>
      <c r="D2117" t="s">
        <v>366</v>
      </c>
      <c r="E2117">
        <v>133234</v>
      </c>
      <c r="H2117" t="s">
        <v>662</v>
      </c>
      <c r="K2117">
        <v>0</v>
      </c>
      <c r="M2117">
        <v>0</v>
      </c>
      <c r="O2117">
        <v>0</v>
      </c>
    </row>
    <row r="2118" spans="3:18" x14ac:dyDescent="0.3">
      <c r="C2118" t="s">
        <v>1807</v>
      </c>
      <c r="D2118" t="s">
        <v>366</v>
      </c>
      <c r="E2118">
        <v>133235</v>
      </c>
      <c r="H2118" t="s">
        <v>663</v>
      </c>
      <c r="K2118">
        <v>0</v>
      </c>
      <c r="M2118">
        <v>0</v>
      </c>
      <c r="O2118">
        <v>0</v>
      </c>
    </row>
    <row r="2119" spans="3:18" x14ac:dyDescent="0.3">
      <c r="C2119" t="s">
        <v>1807</v>
      </c>
      <c r="D2119" t="s">
        <v>366</v>
      </c>
      <c r="E2119">
        <v>133236</v>
      </c>
      <c r="H2119" t="s">
        <v>664</v>
      </c>
      <c r="K2119">
        <v>0</v>
      </c>
      <c r="M2119">
        <v>0</v>
      </c>
      <c r="O2119">
        <v>0</v>
      </c>
    </row>
    <row r="2120" spans="3:18" x14ac:dyDescent="0.3">
      <c r="C2120" t="s">
        <v>1807</v>
      </c>
      <c r="D2120" t="s">
        <v>366</v>
      </c>
      <c r="E2120">
        <v>133238</v>
      </c>
      <c r="H2120" t="s">
        <v>665</v>
      </c>
      <c r="K2120">
        <v>0</v>
      </c>
      <c r="M2120">
        <v>0</v>
      </c>
      <c r="O2120">
        <v>0</v>
      </c>
    </row>
    <row r="2121" spans="3:18" x14ac:dyDescent="0.3">
      <c r="C2121" t="s">
        <v>1807</v>
      </c>
      <c r="D2121" t="s">
        <v>366</v>
      </c>
      <c r="E2121">
        <v>133239</v>
      </c>
      <c r="H2121" t="s">
        <v>667</v>
      </c>
      <c r="K2121">
        <v>0</v>
      </c>
      <c r="M2121">
        <v>0</v>
      </c>
      <c r="O2121">
        <v>0</v>
      </c>
    </row>
    <row r="2122" spans="3:18" x14ac:dyDescent="0.3">
      <c r="C2122" t="s">
        <v>1807</v>
      </c>
      <c r="D2122" t="s">
        <v>366</v>
      </c>
      <c r="E2122">
        <v>133244</v>
      </c>
      <c r="H2122" t="s">
        <v>1919</v>
      </c>
      <c r="K2122">
        <v>0</v>
      </c>
      <c r="M2122">
        <v>0</v>
      </c>
      <c r="O2122">
        <v>0</v>
      </c>
    </row>
    <row r="2123" spans="3:18" x14ac:dyDescent="0.3">
      <c r="E2123" t="s">
        <v>677</v>
      </c>
      <c r="K2123" s="37">
        <v>699787246.69000006</v>
      </c>
      <c r="M2123" s="37">
        <v>731078718.88</v>
      </c>
      <c r="O2123" s="37">
        <v>-31291472.190000001</v>
      </c>
      <c r="Q2123">
        <v>-4.3</v>
      </c>
      <c r="R2123" t="s">
        <v>438</v>
      </c>
    </row>
    <row r="2124" spans="3:18" x14ac:dyDescent="0.3">
      <c r="C2124" t="s">
        <v>1807</v>
      </c>
      <c r="D2124" t="s">
        <v>366</v>
      </c>
      <c r="E2124">
        <v>133217</v>
      </c>
      <c r="H2124" t="s">
        <v>678</v>
      </c>
      <c r="K2124">
        <v>0</v>
      </c>
      <c r="M2124">
        <v>0</v>
      </c>
      <c r="O2124">
        <v>0</v>
      </c>
    </row>
    <row r="2125" spans="3:18" x14ac:dyDescent="0.3">
      <c r="C2125" t="s">
        <v>1807</v>
      </c>
      <c r="D2125" t="s">
        <v>366</v>
      </c>
      <c r="E2125">
        <v>133237</v>
      </c>
      <c r="H2125" t="s">
        <v>679</v>
      </c>
      <c r="K2125">
        <v>0</v>
      </c>
      <c r="M2125">
        <v>0</v>
      </c>
      <c r="O2125">
        <v>0</v>
      </c>
    </row>
    <row r="2126" spans="3:18" x14ac:dyDescent="0.3">
      <c r="E2126" t="s">
        <v>682</v>
      </c>
      <c r="K2126">
        <v>0</v>
      </c>
      <c r="M2126">
        <v>0</v>
      </c>
      <c r="O2126">
        <v>0</v>
      </c>
      <c r="R2126" t="s">
        <v>438</v>
      </c>
    </row>
    <row r="2127" spans="3:18" x14ac:dyDescent="0.3">
      <c r="C2127" t="s">
        <v>1807</v>
      </c>
      <c r="D2127" t="s">
        <v>366</v>
      </c>
      <c r="E2127">
        <v>133240</v>
      </c>
      <c r="H2127" t="s">
        <v>1920</v>
      </c>
      <c r="K2127">
        <v>0</v>
      </c>
      <c r="M2127">
        <v>0</v>
      </c>
      <c r="O2127">
        <v>0</v>
      </c>
    </row>
    <row r="2128" spans="3:18" x14ac:dyDescent="0.3">
      <c r="K2128">
        <v>0</v>
      </c>
      <c r="M2128">
        <v>0</v>
      </c>
      <c r="O2128">
        <v>0</v>
      </c>
      <c r="R2128" t="s">
        <v>438</v>
      </c>
    </row>
    <row r="2129" spans="3:18" x14ac:dyDescent="0.3">
      <c r="C2129" t="s">
        <v>1807</v>
      </c>
      <c r="D2129" t="s">
        <v>366</v>
      </c>
      <c r="E2129">
        <v>133246</v>
      </c>
      <c r="H2129" t="s">
        <v>1921</v>
      </c>
      <c r="K2129">
        <v>0</v>
      </c>
      <c r="M2129">
        <v>0</v>
      </c>
      <c r="O2129">
        <v>0</v>
      </c>
    </row>
    <row r="2130" spans="3:18" x14ac:dyDescent="0.3">
      <c r="K2130">
        <v>0</v>
      </c>
      <c r="M2130">
        <v>0</v>
      </c>
      <c r="O2130">
        <v>0</v>
      </c>
      <c r="R2130" t="s">
        <v>438</v>
      </c>
    </row>
    <row r="2131" spans="3:18" x14ac:dyDescent="0.3">
      <c r="C2131" t="s">
        <v>1807</v>
      </c>
      <c r="D2131" t="s">
        <v>366</v>
      </c>
      <c r="E2131">
        <v>138500</v>
      </c>
      <c r="H2131" t="s">
        <v>691</v>
      </c>
      <c r="K2131">
        <v>0</v>
      </c>
      <c r="M2131">
        <v>0</v>
      </c>
      <c r="O2131">
        <v>0</v>
      </c>
    </row>
    <row r="2132" spans="3:18" x14ac:dyDescent="0.3">
      <c r="E2132" t="s">
        <v>692</v>
      </c>
      <c r="K2132">
        <v>0</v>
      </c>
      <c r="M2132">
        <v>0</v>
      </c>
      <c r="O2132">
        <v>0</v>
      </c>
      <c r="R2132" t="s">
        <v>438</v>
      </c>
    </row>
    <row r="2133" spans="3:18" x14ac:dyDescent="0.3">
      <c r="C2133" t="s">
        <v>1807</v>
      </c>
      <c r="D2133" t="s">
        <v>366</v>
      </c>
      <c r="E2133">
        <v>137000</v>
      </c>
      <c r="H2133" t="s">
        <v>693</v>
      </c>
      <c r="K2133">
        <v>0</v>
      </c>
      <c r="M2133">
        <v>0</v>
      </c>
      <c r="O2133">
        <v>0</v>
      </c>
    </row>
    <row r="2134" spans="3:18" x14ac:dyDescent="0.3">
      <c r="C2134" t="s">
        <v>1807</v>
      </c>
      <c r="D2134" t="s">
        <v>366</v>
      </c>
      <c r="E2134">
        <v>137100</v>
      </c>
      <c r="H2134" t="s">
        <v>1922</v>
      </c>
      <c r="K2134">
        <v>0</v>
      </c>
      <c r="M2134">
        <v>0</v>
      </c>
      <c r="O2134">
        <v>0</v>
      </c>
    </row>
    <row r="2135" spans="3:18" x14ac:dyDescent="0.3">
      <c r="E2135" t="s">
        <v>694</v>
      </c>
      <c r="K2135">
        <v>0</v>
      </c>
      <c r="M2135">
        <v>0</v>
      </c>
      <c r="O2135">
        <v>0</v>
      </c>
      <c r="R2135" t="s">
        <v>438</v>
      </c>
    </row>
    <row r="2136" spans="3:18" x14ac:dyDescent="0.3">
      <c r="C2136" t="s">
        <v>1807</v>
      </c>
      <c r="D2136" t="s">
        <v>366</v>
      </c>
      <c r="E2136">
        <v>133245</v>
      </c>
      <c r="H2136" t="s">
        <v>1923</v>
      </c>
      <c r="K2136" s="37">
        <v>40000000</v>
      </c>
      <c r="M2136" s="37">
        <v>40000000</v>
      </c>
      <c r="O2136">
        <v>0</v>
      </c>
    </row>
    <row r="2137" spans="3:18" x14ac:dyDescent="0.3">
      <c r="C2137" t="s">
        <v>1807</v>
      </c>
      <c r="D2137" t="s">
        <v>366</v>
      </c>
      <c r="E2137">
        <v>133250</v>
      </c>
      <c r="H2137" t="s">
        <v>695</v>
      </c>
      <c r="K2137">
        <v>0</v>
      </c>
      <c r="M2137">
        <v>0</v>
      </c>
      <c r="O2137">
        <v>0</v>
      </c>
    </row>
    <row r="2138" spans="3:18" x14ac:dyDescent="0.3">
      <c r="C2138" t="s">
        <v>1807</v>
      </c>
      <c r="D2138" t="s">
        <v>366</v>
      </c>
      <c r="E2138">
        <v>133251</v>
      </c>
      <c r="H2138" t="s">
        <v>696</v>
      </c>
      <c r="K2138">
        <v>0</v>
      </c>
      <c r="M2138">
        <v>0</v>
      </c>
      <c r="O2138">
        <v>0</v>
      </c>
    </row>
    <row r="2139" spans="3:18" x14ac:dyDescent="0.3">
      <c r="C2139" t="s">
        <v>1807</v>
      </c>
      <c r="D2139" t="s">
        <v>366</v>
      </c>
      <c r="E2139">
        <v>133252</v>
      </c>
      <c r="H2139" t="s">
        <v>697</v>
      </c>
      <c r="K2139">
        <v>0</v>
      </c>
      <c r="M2139">
        <v>0</v>
      </c>
      <c r="O2139">
        <v>0</v>
      </c>
    </row>
    <row r="2140" spans="3:18" x14ac:dyDescent="0.3">
      <c r="C2140" t="s">
        <v>1807</v>
      </c>
      <c r="D2140" t="s">
        <v>366</v>
      </c>
      <c r="E2140">
        <v>133253</v>
      </c>
      <c r="H2140" t="s">
        <v>697</v>
      </c>
      <c r="K2140">
        <v>0</v>
      </c>
      <c r="M2140">
        <v>0</v>
      </c>
      <c r="O2140">
        <v>0</v>
      </c>
    </row>
    <row r="2141" spans="3:18" x14ac:dyDescent="0.3">
      <c r="C2141" t="s">
        <v>1807</v>
      </c>
      <c r="D2141" t="s">
        <v>366</v>
      </c>
      <c r="E2141">
        <v>133254</v>
      </c>
      <c r="H2141" t="s">
        <v>698</v>
      </c>
      <c r="K2141">
        <v>0</v>
      </c>
      <c r="M2141">
        <v>0</v>
      </c>
      <c r="O2141">
        <v>0</v>
      </c>
    </row>
    <row r="2142" spans="3:18" x14ac:dyDescent="0.3">
      <c r="C2142" t="s">
        <v>1807</v>
      </c>
      <c r="D2142" t="s">
        <v>366</v>
      </c>
      <c r="E2142">
        <v>133255</v>
      </c>
      <c r="H2142" t="s">
        <v>1924</v>
      </c>
      <c r="K2142">
        <v>0</v>
      </c>
      <c r="M2142">
        <v>0</v>
      </c>
      <c r="O2142">
        <v>0</v>
      </c>
    </row>
    <row r="2143" spans="3:18" x14ac:dyDescent="0.3">
      <c r="C2143" t="s">
        <v>1807</v>
      </c>
      <c r="D2143" t="s">
        <v>366</v>
      </c>
      <c r="E2143">
        <v>133256</v>
      </c>
      <c r="H2143" t="s">
        <v>1925</v>
      </c>
      <c r="K2143">
        <v>0</v>
      </c>
      <c r="M2143">
        <v>0</v>
      </c>
      <c r="O2143">
        <v>0</v>
      </c>
    </row>
    <row r="2144" spans="3:18" x14ac:dyDescent="0.3">
      <c r="C2144" t="s">
        <v>1807</v>
      </c>
      <c r="D2144" t="s">
        <v>366</v>
      </c>
      <c r="E2144">
        <v>133257</v>
      </c>
      <c r="H2144" t="s">
        <v>1926</v>
      </c>
      <c r="K2144">
        <v>0</v>
      </c>
      <c r="M2144">
        <v>0</v>
      </c>
      <c r="O2144">
        <v>0</v>
      </c>
    </row>
    <row r="2145" spans="3:18" x14ac:dyDescent="0.3">
      <c r="C2145" t="s">
        <v>1807</v>
      </c>
      <c r="D2145" t="s">
        <v>366</v>
      </c>
      <c r="E2145">
        <v>133258</v>
      </c>
      <c r="H2145" t="s">
        <v>1927</v>
      </c>
      <c r="K2145">
        <v>0</v>
      </c>
      <c r="M2145">
        <v>0</v>
      </c>
      <c r="O2145">
        <v>0</v>
      </c>
    </row>
    <row r="2146" spans="3:18" x14ac:dyDescent="0.3">
      <c r="C2146" t="s">
        <v>1807</v>
      </c>
      <c r="D2146" t="s">
        <v>366</v>
      </c>
      <c r="E2146">
        <v>133260</v>
      </c>
      <c r="H2146" t="s">
        <v>1928</v>
      </c>
      <c r="K2146">
        <v>0</v>
      </c>
      <c r="M2146">
        <v>0</v>
      </c>
      <c r="O2146">
        <v>0</v>
      </c>
    </row>
    <row r="2147" spans="3:18" x14ac:dyDescent="0.3">
      <c r="C2147" t="s">
        <v>1807</v>
      </c>
      <c r="D2147" t="s">
        <v>366</v>
      </c>
      <c r="E2147">
        <v>133261</v>
      </c>
      <c r="H2147" t="s">
        <v>1929</v>
      </c>
      <c r="K2147">
        <v>0</v>
      </c>
      <c r="M2147">
        <v>0</v>
      </c>
      <c r="O2147">
        <v>0</v>
      </c>
    </row>
    <row r="2148" spans="3:18" x14ac:dyDescent="0.3">
      <c r="C2148" t="s">
        <v>1807</v>
      </c>
      <c r="D2148" t="s">
        <v>366</v>
      </c>
      <c r="E2148">
        <v>133262</v>
      </c>
      <c r="H2148" t="s">
        <v>1930</v>
      </c>
      <c r="K2148" s="37">
        <v>330000000</v>
      </c>
      <c r="M2148" s="37">
        <v>330000000</v>
      </c>
      <c r="O2148">
        <v>0</v>
      </c>
    </row>
    <row r="2149" spans="3:18" x14ac:dyDescent="0.3">
      <c r="C2149" t="s">
        <v>1807</v>
      </c>
      <c r="D2149" t="s">
        <v>366</v>
      </c>
      <c r="E2149">
        <v>133263</v>
      </c>
      <c r="H2149" t="s">
        <v>1931</v>
      </c>
      <c r="K2149">
        <v>0</v>
      </c>
      <c r="M2149">
        <v>0</v>
      </c>
      <c r="O2149">
        <v>0</v>
      </c>
    </row>
    <row r="2150" spans="3:18" x14ac:dyDescent="0.3">
      <c r="C2150" t="s">
        <v>1807</v>
      </c>
      <c r="D2150" t="s">
        <v>366</v>
      </c>
      <c r="E2150">
        <v>133264</v>
      </c>
      <c r="H2150" t="s">
        <v>1932</v>
      </c>
      <c r="K2150">
        <v>0</v>
      </c>
      <c r="M2150">
        <v>0</v>
      </c>
      <c r="O2150">
        <v>0</v>
      </c>
    </row>
    <row r="2151" spans="3:18" x14ac:dyDescent="0.3">
      <c r="C2151" t="s">
        <v>1807</v>
      </c>
      <c r="D2151" t="s">
        <v>366</v>
      </c>
      <c r="E2151">
        <v>133266</v>
      </c>
      <c r="H2151" t="s">
        <v>1933</v>
      </c>
      <c r="K2151">
        <v>0</v>
      </c>
      <c r="M2151">
        <v>0</v>
      </c>
      <c r="O2151">
        <v>0</v>
      </c>
    </row>
    <row r="2152" spans="3:18" x14ac:dyDescent="0.3">
      <c r="E2152" t="s">
        <v>705</v>
      </c>
      <c r="K2152" s="37">
        <v>370000000</v>
      </c>
      <c r="M2152" s="37">
        <v>370000000</v>
      </c>
      <c r="O2152">
        <v>0</v>
      </c>
      <c r="R2152" t="s">
        <v>438</v>
      </c>
    </row>
    <row r="2153" spans="3:18" x14ac:dyDescent="0.3">
      <c r="C2153" t="s">
        <v>1807</v>
      </c>
      <c r="D2153" t="s">
        <v>366</v>
      </c>
      <c r="E2153">
        <v>133270</v>
      </c>
      <c r="H2153" t="e">
        <f>- AFS-Mark To Market-OFI</f>
        <v>#NAME?</v>
      </c>
      <c r="K2153" s="37">
        <v>8865600</v>
      </c>
      <c r="M2153" s="37">
        <v>7545250</v>
      </c>
      <c r="O2153" s="37">
        <v>1320350</v>
      </c>
      <c r="Q2153">
        <v>17.5</v>
      </c>
    </row>
    <row r="2154" spans="3:18" x14ac:dyDescent="0.3">
      <c r="K2154" s="37">
        <v>8865600</v>
      </c>
      <c r="M2154" s="37">
        <v>7545250</v>
      </c>
      <c r="O2154" s="37">
        <v>1320350</v>
      </c>
      <c r="Q2154">
        <v>17.5</v>
      </c>
      <c r="R2154" t="s">
        <v>438</v>
      </c>
    </row>
    <row r="2155" spans="3:18" x14ac:dyDescent="0.3">
      <c r="C2155" t="s">
        <v>1807</v>
      </c>
      <c r="D2155" t="s">
        <v>366</v>
      </c>
      <c r="E2155">
        <v>138700</v>
      </c>
      <c r="H2155" t="s">
        <v>1934</v>
      </c>
      <c r="K2155" s="37">
        <v>251638473.02000001</v>
      </c>
      <c r="M2155" s="37">
        <v>-22355268.010000002</v>
      </c>
      <c r="O2155" s="37">
        <v>273993741.02999997</v>
      </c>
      <c r="Q2155">
        <v>1225.5999999999999</v>
      </c>
    </row>
    <row r="2156" spans="3:18" x14ac:dyDescent="0.3">
      <c r="C2156" t="s">
        <v>1807</v>
      </c>
      <c r="D2156" t="s">
        <v>366</v>
      </c>
      <c r="E2156">
        <v>138900</v>
      </c>
      <c r="H2156" t="s">
        <v>707</v>
      </c>
      <c r="K2156">
        <v>0</v>
      </c>
      <c r="M2156" s="37">
        <v>194074635.16</v>
      </c>
      <c r="O2156" s="37">
        <v>-194074635.16</v>
      </c>
      <c r="Q2156">
        <v>-100</v>
      </c>
    </row>
    <row r="2157" spans="3:18" x14ac:dyDescent="0.3">
      <c r="C2157" t="s">
        <v>1807</v>
      </c>
      <c r="D2157" t="s">
        <v>366</v>
      </c>
      <c r="E2157">
        <v>138903</v>
      </c>
      <c r="H2157" t="s">
        <v>708</v>
      </c>
      <c r="K2157">
        <v>0</v>
      </c>
      <c r="M2157" s="37">
        <v>56292294.100000001</v>
      </c>
      <c r="O2157" s="37">
        <v>-56292294.100000001</v>
      </c>
      <c r="Q2157">
        <v>-100</v>
      </c>
    </row>
    <row r="2158" spans="3:18" x14ac:dyDescent="0.3">
      <c r="E2158" t="s">
        <v>709</v>
      </c>
      <c r="K2158" s="37">
        <v>251638473.02000001</v>
      </c>
      <c r="M2158" s="37">
        <v>228011661.25</v>
      </c>
      <c r="O2158" s="37">
        <v>23626811.77</v>
      </c>
      <c r="Q2158">
        <v>10.4</v>
      </c>
      <c r="R2158" t="s">
        <v>438</v>
      </c>
    </row>
    <row r="2159" spans="3:18" x14ac:dyDescent="0.3">
      <c r="C2159" t="s">
        <v>1807</v>
      </c>
      <c r="D2159" t="s">
        <v>366</v>
      </c>
      <c r="E2159">
        <v>138600</v>
      </c>
      <c r="H2159" t="s">
        <v>710</v>
      </c>
      <c r="K2159">
        <v>0</v>
      </c>
      <c r="M2159">
        <v>0</v>
      </c>
      <c r="O2159">
        <v>0</v>
      </c>
    </row>
    <row r="2160" spans="3:18" x14ac:dyDescent="0.3">
      <c r="C2160" t="s">
        <v>1807</v>
      </c>
      <c r="D2160" t="s">
        <v>366</v>
      </c>
      <c r="E2160">
        <v>138902</v>
      </c>
      <c r="H2160" t="s">
        <v>711</v>
      </c>
      <c r="K2160">
        <v>0</v>
      </c>
      <c r="M2160">
        <v>0</v>
      </c>
      <c r="O2160">
        <v>0</v>
      </c>
    </row>
    <row r="2161" spans="3:18" x14ac:dyDescent="0.3">
      <c r="C2161" t="s">
        <v>1807</v>
      </c>
      <c r="D2161" t="s">
        <v>366</v>
      </c>
      <c r="E2161">
        <v>138904</v>
      </c>
      <c r="H2161" t="s">
        <v>712</v>
      </c>
      <c r="K2161">
        <v>0</v>
      </c>
      <c r="M2161">
        <v>0</v>
      </c>
      <c r="O2161">
        <v>0</v>
      </c>
    </row>
    <row r="2162" spans="3:18" x14ac:dyDescent="0.3">
      <c r="C2162" t="s">
        <v>1807</v>
      </c>
      <c r="D2162" t="s">
        <v>366</v>
      </c>
      <c r="E2162">
        <v>138905</v>
      </c>
      <c r="H2162" t="s">
        <v>1935</v>
      </c>
      <c r="K2162" s="37">
        <v>1261880</v>
      </c>
      <c r="M2162" s="37">
        <v>495000</v>
      </c>
      <c r="O2162" s="37">
        <v>766880</v>
      </c>
      <c r="Q2162">
        <v>154.9</v>
      </c>
    </row>
    <row r="2163" spans="3:18" x14ac:dyDescent="0.3">
      <c r="C2163" t="s">
        <v>1807</v>
      </c>
      <c r="D2163" t="s">
        <v>366</v>
      </c>
      <c r="E2163">
        <v>138906</v>
      </c>
      <c r="H2163" t="s">
        <v>1936</v>
      </c>
      <c r="K2163">
        <v>-50</v>
      </c>
      <c r="M2163">
        <v>-50</v>
      </c>
      <c r="O2163">
        <v>0</v>
      </c>
    </row>
    <row r="2164" spans="3:18" x14ac:dyDescent="0.3">
      <c r="E2164" t="s">
        <v>715</v>
      </c>
      <c r="K2164" s="37">
        <v>1261830</v>
      </c>
      <c r="M2164" s="37">
        <v>494950</v>
      </c>
      <c r="O2164" s="37">
        <v>766880</v>
      </c>
      <c r="Q2164">
        <v>154.9</v>
      </c>
      <c r="R2164" t="s">
        <v>438</v>
      </c>
    </row>
    <row r="2165" spans="3:18" x14ac:dyDescent="0.3">
      <c r="C2165" t="s">
        <v>1807</v>
      </c>
      <c r="D2165" t="s">
        <v>366</v>
      </c>
      <c r="E2165">
        <v>136254</v>
      </c>
      <c r="H2165" t="s">
        <v>716</v>
      </c>
      <c r="K2165" s="37">
        <v>224198127.72999999</v>
      </c>
      <c r="M2165" s="37">
        <v>256640992.75999999</v>
      </c>
      <c r="O2165" s="37">
        <v>-32442865.030000001</v>
      </c>
      <c r="Q2165">
        <v>-12.6</v>
      </c>
    </row>
    <row r="2166" spans="3:18" x14ac:dyDescent="0.3">
      <c r="C2166" t="s">
        <v>1807</v>
      </c>
      <c r="D2166" t="s">
        <v>366</v>
      </c>
      <c r="E2166">
        <v>138901</v>
      </c>
      <c r="H2166" t="s">
        <v>717</v>
      </c>
      <c r="K2166" s="37">
        <v>1791271652.5599999</v>
      </c>
      <c r="M2166" s="37">
        <v>1799988878.8099999</v>
      </c>
      <c r="O2166" s="37">
        <v>-8717226.25</v>
      </c>
      <c r="Q2166">
        <v>-0.5</v>
      </c>
    </row>
    <row r="2167" spans="3:18" x14ac:dyDescent="0.3">
      <c r="E2167" t="s">
        <v>718</v>
      </c>
      <c r="K2167" s="37">
        <v>2015469780.29</v>
      </c>
      <c r="M2167" s="37">
        <v>2056629871.5699999</v>
      </c>
      <c r="O2167" s="37">
        <v>-41160091.280000001</v>
      </c>
      <c r="Q2167">
        <v>-2</v>
      </c>
      <c r="R2167" t="s">
        <v>438</v>
      </c>
    </row>
    <row r="2168" spans="3:18" x14ac:dyDescent="0.3">
      <c r="C2168" t="s">
        <v>1807</v>
      </c>
      <c r="D2168" t="s">
        <v>366</v>
      </c>
      <c r="E2168">
        <v>134000</v>
      </c>
      <c r="H2168" t="s">
        <v>719</v>
      </c>
      <c r="K2168" s="37">
        <v>6954390.4500000002</v>
      </c>
      <c r="M2168" s="37">
        <v>6915623.0999999996</v>
      </c>
      <c r="O2168" s="37">
        <v>38767.35</v>
      </c>
      <c r="Q2168">
        <v>0.6</v>
      </c>
    </row>
    <row r="2169" spans="3:18" x14ac:dyDescent="0.3">
      <c r="C2169" t="s">
        <v>1807</v>
      </c>
      <c r="D2169" t="s">
        <v>366</v>
      </c>
      <c r="E2169">
        <v>134002</v>
      </c>
      <c r="H2169" t="s">
        <v>1937</v>
      </c>
      <c r="K2169" s="37">
        <v>1445.39</v>
      </c>
      <c r="M2169" s="37">
        <v>1445.39</v>
      </c>
      <c r="O2169">
        <v>0</v>
      </c>
    </row>
    <row r="2170" spans="3:18" x14ac:dyDescent="0.3">
      <c r="C2170" t="s">
        <v>1807</v>
      </c>
      <c r="D2170" t="s">
        <v>366</v>
      </c>
      <c r="E2170">
        <v>134003</v>
      </c>
      <c r="H2170" t="s">
        <v>1938</v>
      </c>
      <c r="K2170" s="37">
        <v>20702.95</v>
      </c>
      <c r="M2170" s="37">
        <v>23550.18</v>
      </c>
      <c r="O2170" s="37">
        <v>-2847.23</v>
      </c>
      <c r="Q2170">
        <v>-12.1</v>
      </c>
    </row>
    <row r="2171" spans="3:18" x14ac:dyDescent="0.3">
      <c r="C2171" t="s">
        <v>1807</v>
      </c>
      <c r="D2171" t="s">
        <v>366</v>
      </c>
      <c r="E2171">
        <v>136000</v>
      </c>
      <c r="H2171" t="s">
        <v>720</v>
      </c>
      <c r="K2171" s="37">
        <v>860346835.55999994</v>
      </c>
      <c r="M2171" s="37">
        <v>848883507.24000001</v>
      </c>
      <c r="O2171" s="37">
        <v>11463328.32</v>
      </c>
      <c r="Q2171">
        <v>1.4</v>
      </c>
    </row>
    <row r="2172" spans="3:18" x14ac:dyDescent="0.3">
      <c r="C2172" t="s">
        <v>1807</v>
      </c>
      <c r="D2172" t="s">
        <v>366</v>
      </c>
      <c r="E2172">
        <v>136001</v>
      </c>
      <c r="H2172" t="s">
        <v>721</v>
      </c>
      <c r="K2172" s="37">
        <v>62548910.770000003</v>
      </c>
      <c r="M2172" s="37">
        <v>61959438.649999999</v>
      </c>
      <c r="O2172" s="37">
        <v>589472.12</v>
      </c>
      <c r="Q2172">
        <v>1</v>
      </c>
    </row>
    <row r="2173" spans="3:18" x14ac:dyDescent="0.3">
      <c r="C2173" t="s">
        <v>1807</v>
      </c>
      <c r="D2173" t="s">
        <v>366</v>
      </c>
      <c r="E2173">
        <v>136255</v>
      </c>
      <c r="H2173" t="s">
        <v>1939</v>
      </c>
      <c r="K2173" s="37">
        <v>-2812191.33</v>
      </c>
      <c r="M2173" s="37">
        <v>10690188.34</v>
      </c>
      <c r="O2173" s="37">
        <v>-13502379.67</v>
      </c>
      <c r="Q2173">
        <v>-126.3</v>
      </c>
    </row>
    <row r="2174" spans="3:18" x14ac:dyDescent="0.3">
      <c r="C2174" t="s">
        <v>1807</v>
      </c>
      <c r="D2174" t="s">
        <v>366</v>
      </c>
      <c r="E2174">
        <v>136256</v>
      </c>
      <c r="H2174" t="s">
        <v>1940</v>
      </c>
      <c r="K2174" s="37">
        <v>516320.92</v>
      </c>
      <c r="M2174" s="37">
        <v>597737.12</v>
      </c>
      <c r="O2174" s="37">
        <v>-81416.2</v>
      </c>
      <c r="Q2174">
        <v>-13.6</v>
      </c>
    </row>
    <row r="2175" spans="3:18" x14ac:dyDescent="0.3">
      <c r="C2175" t="s">
        <v>1807</v>
      </c>
      <c r="D2175" t="s">
        <v>366</v>
      </c>
      <c r="E2175">
        <v>136263</v>
      </c>
      <c r="H2175" t="s">
        <v>1941</v>
      </c>
      <c r="K2175">
        <v>-67.75</v>
      </c>
      <c r="M2175">
        <v>-46.03</v>
      </c>
      <c r="O2175">
        <v>-21.72</v>
      </c>
      <c r="Q2175">
        <v>-47.2</v>
      </c>
    </row>
    <row r="2176" spans="3:18" x14ac:dyDescent="0.3">
      <c r="K2176" s="37">
        <v>927576346.96000004</v>
      </c>
      <c r="M2176" s="37">
        <v>929071443.99000001</v>
      </c>
      <c r="O2176" s="37">
        <v>-1495097.03</v>
      </c>
      <c r="Q2176">
        <v>-0.2</v>
      </c>
      <c r="R2176" t="s">
        <v>438</v>
      </c>
    </row>
    <row r="2177" spans="3:18" x14ac:dyDescent="0.3">
      <c r="C2177" t="s">
        <v>1807</v>
      </c>
      <c r="D2177" t="s">
        <v>366</v>
      </c>
      <c r="E2177">
        <v>134001</v>
      </c>
      <c r="H2177" t="s">
        <v>744</v>
      </c>
      <c r="K2177">
        <v>0</v>
      </c>
      <c r="M2177" s="37">
        <v>239399.24</v>
      </c>
      <c r="O2177" s="37">
        <v>-239399.24</v>
      </c>
      <c r="Q2177">
        <v>-100</v>
      </c>
    </row>
    <row r="2178" spans="3:18" x14ac:dyDescent="0.3">
      <c r="C2178" t="s">
        <v>1807</v>
      </c>
      <c r="D2178" t="s">
        <v>366</v>
      </c>
      <c r="E2178">
        <v>138701</v>
      </c>
      <c r="H2178" t="s">
        <v>1942</v>
      </c>
      <c r="K2178" s="37">
        <v>751265.16</v>
      </c>
      <c r="M2178" s="37">
        <v>426818.9</v>
      </c>
      <c r="O2178" s="37">
        <v>324446.26</v>
      </c>
      <c r="Q2178">
        <v>76</v>
      </c>
    </row>
    <row r="2179" spans="3:18" x14ac:dyDescent="0.3">
      <c r="K2179" s="37">
        <v>751265.16</v>
      </c>
      <c r="M2179" s="37">
        <v>666218.14</v>
      </c>
      <c r="O2179" s="37">
        <v>85047.02</v>
      </c>
      <c r="Q2179">
        <v>12.8</v>
      </c>
      <c r="R2179" t="s">
        <v>438</v>
      </c>
    </row>
    <row r="2180" spans="3:18" x14ac:dyDescent="0.3">
      <c r="C2180" t="s">
        <v>1807</v>
      </c>
      <c r="D2180" t="s">
        <v>366</v>
      </c>
      <c r="E2180">
        <v>135000</v>
      </c>
      <c r="H2180" t="s">
        <v>748</v>
      </c>
      <c r="K2180" s="37">
        <v>106117</v>
      </c>
      <c r="M2180" s="37">
        <v>21855.38</v>
      </c>
      <c r="O2180" s="37">
        <v>84261.62</v>
      </c>
      <c r="Q2180">
        <v>385.5</v>
      </c>
    </row>
    <row r="2181" spans="3:18" x14ac:dyDescent="0.3">
      <c r="C2181" t="s">
        <v>1807</v>
      </c>
      <c r="D2181" t="s">
        <v>366</v>
      </c>
      <c r="E2181">
        <v>135001</v>
      </c>
      <c r="H2181" t="s">
        <v>749</v>
      </c>
      <c r="K2181">
        <v>0</v>
      </c>
      <c r="M2181">
        <v>0</v>
      </c>
      <c r="O2181">
        <v>0</v>
      </c>
    </row>
    <row r="2182" spans="3:18" x14ac:dyDescent="0.3">
      <c r="C2182" t="s">
        <v>1807</v>
      </c>
      <c r="D2182" t="s">
        <v>366</v>
      </c>
      <c r="E2182">
        <v>135002</v>
      </c>
      <c r="H2182" t="s">
        <v>750</v>
      </c>
      <c r="K2182">
        <v>0</v>
      </c>
      <c r="M2182">
        <v>0</v>
      </c>
      <c r="O2182">
        <v>0</v>
      </c>
    </row>
    <row r="2183" spans="3:18" x14ac:dyDescent="0.3">
      <c r="C2183" t="s">
        <v>1807</v>
      </c>
      <c r="D2183" t="s">
        <v>366</v>
      </c>
      <c r="E2183">
        <v>135003</v>
      </c>
      <c r="H2183" t="s">
        <v>751</v>
      </c>
      <c r="K2183">
        <v>0</v>
      </c>
      <c r="M2183">
        <v>0</v>
      </c>
      <c r="O2183">
        <v>0</v>
      </c>
    </row>
    <row r="2184" spans="3:18" x14ac:dyDescent="0.3">
      <c r="C2184" t="s">
        <v>1807</v>
      </c>
      <c r="D2184" t="s">
        <v>366</v>
      </c>
      <c r="E2184">
        <v>135004</v>
      </c>
      <c r="H2184" t="s">
        <v>752</v>
      </c>
      <c r="K2184">
        <v>0</v>
      </c>
      <c r="M2184">
        <v>0</v>
      </c>
      <c r="O2184">
        <v>0</v>
      </c>
    </row>
    <row r="2185" spans="3:18" x14ac:dyDescent="0.3">
      <c r="C2185" t="s">
        <v>1807</v>
      </c>
      <c r="D2185" t="s">
        <v>366</v>
      </c>
      <c r="E2185">
        <v>135005</v>
      </c>
      <c r="H2185" t="s">
        <v>753</v>
      </c>
      <c r="K2185">
        <v>0</v>
      </c>
      <c r="M2185">
        <v>0</v>
      </c>
      <c r="O2185">
        <v>0</v>
      </c>
    </row>
    <row r="2186" spans="3:18" x14ac:dyDescent="0.3">
      <c r="C2186" t="s">
        <v>1807</v>
      </c>
      <c r="D2186" t="s">
        <v>366</v>
      </c>
      <c r="E2186">
        <v>135006</v>
      </c>
      <c r="H2186" t="s">
        <v>754</v>
      </c>
      <c r="K2186">
        <v>0</v>
      </c>
      <c r="M2186">
        <v>0</v>
      </c>
      <c r="O2186">
        <v>0</v>
      </c>
    </row>
    <row r="2187" spans="3:18" x14ac:dyDescent="0.3">
      <c r="C2187" t="s">
        <v>1807</v>
      </c>
      <c r="D2187" t="s">
        <v>366</v>
      </c>
      <c r="E2187">
        <v>135007</v>
      </c>
      <c r="H2187" t="s">
        <v>755</v>
      </c>
      <c r="K2187">
        <v>0</v>
      </c>
      <c r="M2187">
        <v>0</v>
      </c>
      <c r="O2187">
        <v>0</v>
      </c>
    </row>
    <row r="2188" spans="3:18" x14ac:dyDescent="0.3">
      <c r="C2188" t="s">
        <v>1807</v>
      </c>
      <c r="D2188" t="s">
        <v>366</v>
      </c>
      <c r="E2188">
        <v>135008</v>
      </c>
      <c r="H2188" t="s">
        <v>756</v>
      </c>
      <c r="K2188">
        <v>0</v>
      </c>
      <c r="M2188">
        <v>0</v>
      </c>
      <c r="O2188">
        <v>0</v>
      </c>
    </row>
    <row r="2189" spans="3:18" x14ac:dyDescent="0.3">
      <c r="C2189" t="s">
        <v>1807</v>
      </c>
      <c r="D2189" t="s">
        <v>366</v>
      </c>
      <c r="E2189">
        <v>135009</v>
      </c>
      <c r="H2189" t="s">
        <v>757</v>
      </c>
      <c r="K2189">
        <v>0</v>
      </c>
      <c r="M2189">
        <v>0</v>
      </c>
      <c r="O2189">
        <v>0</v>
      </c>
    </row>
    <row r="2190" spans="3:18" x14ac:dyDescent="0.3">
      <c r="C2190" t="s">
        <v>1807</v>
      </c>
      <c r="D2190" t="s">
        <v>366</v>
      </c>
      <c r="E2190">
        <v>135010</v>
      </c>
      <c r="H2190" t="s">
        <v>758</v>
      </c>
      <c r="K2190">
        <v>0</v>
      </c>
      <c r="M2190">
        <v>0</v>
      </c>
      <c r="O2190">
        <v>0</v>
      </c>
    </row>
    <row r="2191" spans="3:18" x14ac:dyDescent="0.3">
      <c r="C2191" t="s">
        <v>1807</v>
      </c>
      <c r="D2191" t="s">
        <v>366</v>
      </c>
      <c r="E2191">
        <v>135011</v>
      </c>
      <c r="H2191" t="s">
        <v>759</v>
      </c>
      <c r="K2191">
        <v>0</v>
      </c>
      <c r="M2191">
        <v>0</v>
      </c>
      <c r="O2191">
        <v>0</v>
      </c>
    </row>
    <row r="2192" spans="3:18" x14ac:dyDescent="0.3">
      <c r="C2192" t="s">
        <v>1807</v>
      </c>
      <c r="D2192" t="s">
        <v>366</v>
      </c>
      <c r="E2192">
        <v>135012</v>
      </c>
      <c r="H2192" t="s">
        <v>760</v>
      </c>
      <c r="K2192">
        <v>0</v>
      </c>
      <c r="M2192">
        <v>0</v>
      </c>
      <c r="O2192">
        <v>0</v>
      </c>
    </row>
    <row r="2193" spans="3:17" x14ac:dyDescent="0.3">
      <c r="C2193" t="s">
        <v>1807</v>
      </c>
      <c r="D2193" t="s">
        <v>366</v>
      </c>
      <c r="E2193">
        <v>135013</v>
      </c>
      <c r="H2193" t="s">
        <v>761</v>
      </c>
      <c r="K2193">
        <v>0</v>
      </c>
      <c r="M2193">
        <v>0</v>
      </c>
      <c r="O2193">
        <v>0</v>
      </c>
    </row>
    <row r="2194" spans="3:17" x14ac:dyDescent="0.3">
      <c r="C2194" t="s">
        <v>1807</v>
      </c>
      <c r="D2194" t="s">
        <v>366</v>
      </c>
      <c r="E2194">
        <v>135014</v>
      </c>
      <c r="H2194" t="s">
        <v>762</v>
      </c>
      <c r="K2194">
        <v>0</v>
      </c>
      <c r="M2194">
        <v>0</v>
      </c>
      <c r="O2194">
        <v>0</v>
      </c>
    </row>
    <row r="2195" spans="3:17" x14ac:dyDescent="0.3">
      <c r="C2195" t="s">
        <v>1807</v>
      </c>
      <c r="D2195" t="s">
        <v>366</v>
      </c>
      <c r="E2195">
        <v>135015</v>
      </c>
      <c r="H2195" t="s">
        <v>763</v>
      </c>
      <c r="K2195">
        <v>0</v>
      </c>
      <c r="M2195">
        <v>0</v>
      </c>
      <c r="O2195">
        <v>0</v>
      </c>
    </row>
    <row r="2196" spans="3:17" x14ac:dyDescent="0.3">
      <c r="C2196" t="s">
        <v>1807</v>
      </c>
      <c r="D2196" t="s">
        <v>366</v>
      </c>
      <c r="E2196">
        <v>135016</v>
      </c>
      <c r="H2196" t="s">
        <v>764</v>
      </c>
      <c r="K2196">
        <v>0</v>
      </c>
      <c r="M2196">
        <v>0</v>
      </c>
      <c r="O2196">
        <v>0</v>
      </c>
    </row>
    <row r="2197" spans="3:17" x14ac:dyDescent="0.3">
      <c r="C2197" t="s">
        <v>1807</v>
      </c>
      <c r="D2197" t="s">
        <v>366</v>
      </c>
      <c r="E2197">
        <v>135017</v>
      </c>
      <c r="H2197" t="s">
        <v>1943</v>
      </c>
      <c r="K2197">
        <v>0</v>
      </c>
      <c r="M2197">
        <v>0</v>
      </c>
      <c r="O2197">
        <v>0</v>
      </c>
    </row>
    <row r="2198" spans="3:17" x14ac:dyDescent="0.3">
      <c r="C2198" t="s">
        <v>1807</v>
      </c>
      <c r="D2198" t="s">
        <v>366</v>
      </c>
      <c r="E2198">
        <v>135018</v>
      </c>
      <c r="H2198" t="s">
        <v>1944</v>
      </c>
      <c r="K2198">
        <v>0</v>
      </c>
      <c r="M2198">
        <v>0</v>
      </c>
      <c r="O2198">
        <v>0</v>
      </c>
    </row>
    <row r="2199" spans="3:17" x14ac:dyDescent="0.3">
      <c r="C2199" t="s">
        <v>1807</v>
      </c>
      <c r="D2199" t="s">
        <v>366</v>
      </c>
      <c r="E2199">
        <v>135019</v>
      </c>
      <c r="H2199" t="s">
        <v>1945</v>
      </c>
      <c r="K2199">
        <v>0</v>
      </c>
      <c r="M2199">
        <v>0</v>
      </c>
      <c r="O2199">
        <v>0</v>
      </c>
    </row>
    <row r="2200" spans="3:17" x14ac:dyDescent="0.3">
      <c r="C2200" t="s">
        <v>1807</v>
      </c>
      <c r="D2200" t="s">
        <v>366</v>
      </c>
      <c r="E2200">
        <v>135139</v>
      </c>
      <c r="H2200" t="s">
        <v>1946</v>
      </c>
      <c r="K2200">
        <v>0</v>
      </c>
      <c r="M2200">
        <v>0</v>
      </c>
      <c r="O2200">
        <v>0</v>
      </c>
    </row>
    <row r="2201" spans="3:17" x14ac:dyDescent="0.3">
      <c r="C2201" t="s">
        <v>1807</v>
      </c>
      <c r="D2201" t="s">
        <v>366</v>
      </c>
      <c r="E2201">
        <v>135140</v>
      </c>
      <c r="H2201" t="s">
        <v>1946</v>
      </c>
      <c r="K2201">
        <v>0</v>
      </c>
      <c r="M2201">
        <v>0</v>
      </c>
      <c r="O2201">
        <v>0</v>
      </c>
    </row>
    <row r="2202" spans="3:17" x14ac:dyDescent="0.3">
      <c r="C2202" t="s">
        <v>1807</v>
      </c>
      <c r="D2202" t="s">
        <v>366</v>
      </c>
      <c r="E2202">
        <v>135141</v>
      </c>
      <c r="H2202" t="s">
        <v>1947</v>
      </c>
      <c r="K2202">
        <v>0</v>
      </c>
      <c r="M2202">
        <v>0</v>
      </c>
      <c r="O2202">
        <v>0</v>
      </c>
    </row>
    <row r="2203" spans="3:17" x14ac:dyDescent="0.3">
      <c r="C2203" t="s">
        <v>1807</v>
      </c>
      <c r="D2203" t="s">
        <v>366</v>
      </c>
      <c r="E2203">
        <v>135142</v>
      </c>
      <c r="H2203" t="s">
        <v>1948</v>
      </c>
      <c r="K2203">
        <v>0</v>
      </c>
      <c r="M2203">
        <v>0</v>
      </c>
      <c r="O2203">
        <v>0</v>
      </c>
    </row>
    <row r="2204" spans="3:17" x14ac:dyDescent="0.3">
      <c r="C2204" t="s">
        <v>1807</v>
      </c>
      <c r="D2204" t="s">
        <v>366</v>
      </c>
      <c r="E2204">
        <v>135153</v>
      </c>
      <c r="H2204" t="s">
        <v>1949</v>
      </c>
      <c r="K2204" s="37">
        <v>407059.45</v>
      </c>
      <c r="M2204" s="37">
        <v>260284.14</v>
      </c>
      <c r="O2204" s="37">
        <v>146775.31</v>
      </c>
      <c r="Q2204">
        <v>56.4</v>
      </c>
    </row>
    <row r="2205" spans="3:17" x14ac:dyDescent="0.3">
      <c r="C2205" t="s">
        <v>1807</v>
      </c>
      <c r="D2205" t="s">
        <v>366</v>
      </c>
      <c r="E2205">
        <v>135300</v>
      </c>
      <c r="H2205" t="s">
        <v>765</v>
      </c>
      <c r="K2205">
        <v>0</v>
      </c>
      <c r="M2205">
        <v>0</v>
      </c>
      <c r="O2205">
        <v>0</v>
      </c>
    </row>
    <row r="2206" spans="3:17" x14ac:dyDescent="0.3">
      <c r="C2206" t="s">
        <v>1807</v>
      </c>
      <c r="D2206" t="s">
        <v>366</v>
      </c>
      <c r="E2206">
        <v>135301</v>
      </c>
      <c r="H2206" t="s">
        <v>766</v>
      </c>
      <c r="K2206">
        <v>0</v>
      </c>
      <c r="M2206">
        <v>0</v>
      </c>
      <c r="O2206">
        <v>0</v>
      </c>
    </row>
    <row r="2207" spans="3:17" x14ac:dyDescent="0.3">
      <c r="C2207" t="s">
        <v>1807</v>
      </c>
      <c r="D2207" t="s">
        <v>366</v>
      </c>
      <c r="E2207">
        <v>135302</v>
      </c>
      <c r="H2207" t="s">
        <v>767</v>
      </c>
      <c r="K2207">
        <v>0</v>
      </c>
      <c r="M2207">
        <v>0</v>
      </c>
      <c r="O2207">
        <v>0</v>
      </c>
    </row>
    <row r="2208" spans="3:17" x14ac:dyDescent="0.3">
      <c r="C2208" t="s">
        <v>1807</v>
      </c>
      <c r="D2208" t="s">
        <v>366</v>
      </c>
      <c r="E2208">
        <v>135303</v>
      </c>
      <c r="H2208" t="s">
        <v>768</v>
      </c>
      <c r="K2208">
        <v>0</v>
      </c>
      <c r="M2208">
        <v>0</v>
      </c>
      <c r="O2208">
        <v>0</v>
      </c>
    </row>
    <row r="2209" spans="3:15" x14ac:dyDescent="0.3">
      <c r="C2209" t="s">
        <v>1807</v>
      </c>
      <c r="D2209" t="s">
        <v>366</v>
      </c>
      <c r="E2209">
        <v>135304</v>
      </c>
      <c r="H2209" t="s">
        <v>769</v>
      </c>
      <c r="K2209">
        <v>0</v>
      </c>
      <c r="M2209">
        <v>0</v>
      </c>
      <c r="O2209">
        <v>0</v>
      </c>
    </row>
    <row r="2210" spans="3:15" x14ac:dyDescent="0.3">
      <c r="C2210" t="s">
        <v>1807</v>
      </c>
      <c r="D2210" t="s">
        <v>366</v>
      </c>
      <c r="E2210">
        <v>135305</v>
      </c>
      <c r="H2210" t="s">
        <v>1950</v>
      </c>
      <c r="K2210">
        <v>0</v>
      </c>
      <c r="M2210">
        <v>0</v>
      </c>
      <c r="O2210">
        <v>0</v>
      </c>
    </row>
    <row r="2211" spans="3:15" x14ac:dyDescent="0.3">
      <c r="C2211" t="s">
        <v>1807</v>
      </c>
      <c r="D2211" t="s">
        <v>366</v>
      </c>
      <c r="E2211">
        <v>135306</v>
      </c>
      <c r="H2211" t="s">
        <v>1951</v>
      </c>
      <c r="K2211">
        <v>0</v>
      </c>
      <c r="M2211">
        <v>0</v>
      </c>
      <c r="O2211">
        <v>0</v>
      </c>
    </row>
    <row r="2212" spans="3:15" x14ac:dyDescent="0.3">
      <c r="C2212" t="s">
        <v>1807</v>
      </c>
      <c r="D2212" t="s">
        <v>366</v>
      </c>
      <c r="E2212">
        <v>135400</v>
      </c>
      <c r="H2212" t="s">
        <v>770</v>
      </c>
      <c r="K2212">
        <v>0</v>
      </c>
      <c r="M2212">
        <v>0</v>
      </c>
      <c r="O2212">
        <v>0</v>
      </c>
    </row>
    <row r="2213" spans="3:15" x14ac:dyDescent="0.3">
      <c r="C2213" t="s">
        <v>1807</v>
      </c>
      <c r="D2213" t="s">
        <v>366</v>
      </c>
      <c r="E2213">
        <v>135401</v>
      </c>
      <c r="H2213" t="s">
        <v>771</v>
      </c>
      <c r="K2213">
        <v>0</v>
      </c>
      <c r="M2213">
        <v>0</v>
      </c>
      <c r="O2213">
        <v>0</v>
      </c>
    </row>
    <row r="2214" spans="3:15" x14ac:dyDescent="0.3">
      <c r="C2214" t="s">
        <v>1807</v>
      </c>
      <c r="D2214" t="s">
        <v>366</v>
      </c>
      <c r="E2214">
        <v>135402</v>
      </c>
      <c r="H2214" t="s">
        <v>772</v>
      </c>
      <c r="K2214">
        <v>0</v>
      </c>
      <c r="M2214">
        <v>0</v>
      </c>
      <c r="O2214">
        <v>0</v>
      </c>
    </row>
    <row r="2215" spans="3:15" x14ac:dyDescent="0.3">
      <c r="C2215" t="s">
        <v>1807</v>
      </c>
      <c r="D2215" t="s">
        <v>366</v>
      </c>
      <c r="E2215">
        <v>135403</v>
      </c>
      <c r="H2215" t="s">
        <v>773</v>
      </c>
      <c r="K2215">
        <v>0</v>
      </c>
      <c r="M2215">
        <v>0</v>
      </c>
      <c r="O2215">
        <v>0</v>
      </c>
    </row>
    <row r="2216" spans="3:15" x14ac:dyDescent="0.3">
      <c r="C2216" t="s">
        <v>1807</v>
      </c>
      <c r="D2216" t="s">
        <v>366</v>
      </c>
      <c r="E2216">
        <v>135404</v>
      </c>
      <c r="H2216" t="s">
        <v>774</v>
      </c>
      <c r="K2216">
        <v>0</v>
      </c>
      <c r="M2216">
        <v>0</v>
      </c>
      <c r="O2216">
        <v>0</v>
      </c>
    </row>
    <row r="2217" spans="3:15" x14ac:dyDescent="0.3">
      <c r="C2217" t="s">
        <v>1807</v>
      </c>
      <c r="D2217" t="s">
        <v>366</v>
      </c>
      <c r="E2217">
        <v>135405</v>
      </c>
      <c r="H2217" t="s">
        <v>775</v>
      </c>
      <c r="K2217">
        <v>0</v>
      </c>
      <c r="M2217">
        <v>0</v>
      </c>
      <c r="O2217">
        <v>0</v>
      </c>
    </row>
    <row r="2218" spans="3:15" x14ac:dyDescent="0.3">
      <c r="C2218" t="s">
        <v>1807</v>
      </c>
      <c r="D2218" t="s">
        <v>366</v>
      </c>
      <c r="E2218">
        <v>135406</v>
      </c>
      <c r="H2218" t="s">
        <v>1952</v>
      </c>
      <c r="K2218">
        <v>0</v>
      </c>
      <c r="M2218">
        <v>0</v>
      </c>
      <c r="O2218">
        <v>0</v>
      </c>
    </row>
    <row r="2219" spans="3:15" x14ac:dyDescent="0.3">
      <c r="C2219" t="s">
        <v>1807</v>
      </c>
      <c r="D2219" t="s">
        <v>366</v>
      </c>
      <c r="E2219">
        <v>135407</v>
      </c>
      <c r="H2219" t="s">
        <v>1953</v>
      </c>
      <c r="K2219">
        <v>0</v>
      </c>
      <c r="M2219">
        <v>0</v>
      </c>
      <c r="O2219">
        <v>0</v>
      </c>
    </row>
    <row r="2220" spans="3:15" x14ac:dyDescent="0.3">
      <c r="C2220" t="s">
        <v>1807</v>
      </c>
      <c r="D2220" t="s">
        <v>366</v>
      </c>
      <c r="E2220">
        <v>135500</v>
      </c>
      <c r="H2220" t="s">
        <v>1954</v>
      </c>
      <c r="K2220">
        <v>0</v>
      </c>
      <c r="M2220">
        <v>0</v>
      </c>
      <c r="O2220">
        <v>0</v>
      </c>
    </row>
    <row r="2221" spans="3:15" x14ac:dyDescent="0.3">
      <c r="C2221" t="s">
        <v>1807</v>
      </c>
      <c r="D2221" t="s">
        <v>366</v>
      </c>
      <c r="E2221">
        <v>135501</v>
      </c>
      <c r="H2221" t="s">
        <v>1955</v>
      </c>
      <c r="K2221">
        <v>0</v>
      </c>
      <c r="M2221">
        <v>0</v>
      </c>
      <c r="O2221">
        <v>0</v>
      </c>
    </row>
    <row r="2222" spans="3:15" x14ac:dyDescent="0.3">
      <c r="C2222" t="s">
        <v>1807</v>
      </c>
      <c r="D2222" t="s">
        <v>366</v>
      </c>
      <c r="E2222">
        <v>135502</v>
      </c>
      <c r="H2222" t="s">
        <v>1956</v>
      </c>
      <c r="K2222">
        <v>0</v>
      </c>
      <c r="M2222">
        <v>0</v>
      </c>
      <c r="O2222">
        <v>0</v>
      </c>
    </row>
    <row r="2223" spans="3:15" x14ac:dyDescent="0.3">
      <c r="C2223" t="s">
        <v>1807</v>
      </c>
      <c r="D2223" t="s">
        <v>366</v>
      </c>
      <c r="E2223">
        <v>135503</v>
      </c>
      <c r="H2223" t="s">
        <v>1957</v>
      </c>
      <c r="K2223">
        <v>0</v>
      </c>
      <c r="M2223">
        <v>0</v>
      </c>
      <c r="O2223">
        <v>0</v>
      </c>
    </row>
    <row r="2224" spans="3:15" x14ac:dyDescent="0.3">
      <c r="C2224" t="s">
        <v>1807</v>
      </c>
      <c r="D2224" t="s">
        <v>366</v>
      </c>
      <c r="E2224">
        <v>135504</v>
      </c>
      <c r="H2224" t="s">
        <v>1958</v>
      </c>
      <c r="K2224">
        <v>0</v>
      </c>
      <c r="M2224">
        <v>0</v>
      </c>
      <c r="O2224">
        <v>0</v>
      </c>
    </row>
    <row r="2225" spans="3:18" x14ac:dyDescent="0.3">
      <c r="C2225" t="s">
        <v>1807</v>
      </c>
      <c r="D2225" t="s">
        <v>366</v>
      </c>
      <c r="E2225">
        <v>135505</v>
      </c>
      <c r="H2225" t="s">
        <v>1959</v>
      </c>
      <c r="K2225">
        <v>0</v>
      </c>
      <c r="M2225">
        <v>0</v>
      </c>
      <c r="O2225">
        <v>0</v>
      </c>
    </row>
    <row r="2226" spans="3:18" x14ac:dyDescent="0.3">
      <c r="C2226" t="s">
        <v>1807</v>
      </c>
      <c r="D2226" t="s">
        <v>366</v>
      </c>
      <c r="E2226">
        <v>135506</v>
      </c>
      <c r="H2226" t="s">
        <v>1960</v>
      </c>
      <c r="K2226" s="37">
        <v>923572.94</v>
      </c>
      <c r="M2226" s="37">
        <v>933748.88</v>
      </c>
      <c r="O2226" s="37">
        <v>-10175.94</v>
      </c>
      <c r="Q2226">
        <v>-1.1000000000000001</v>
      </c>
    </row>
    <row r="2227" spans="3:18" x14ac:dyDescent="0.3">
      <c r="C2227" t="s">
        <v>1807</v>
      </c>
      <c r="D2227" t="s">
        <v>366</v>
      </c>
      <c r="E2227">
        <v>135600</v>
      </c>
      <c r="H2227" t="s">
        <v>1961</v>
      </c>
      <c r="K2227">
        <v>0</v>
      </c>
      <c r="M2227">
        <v>0</v>
      </c>
      <c r="O2227">
        <v>0</v>
      </c>
    </row>
    <row r="2228" spans="3:18" x14ac:dyDescent="0.3">
      <c r="C2228" t="s">
        <v>1807</v>
      </c>
      <c r="D2228" t="s">
        <v>366</v>
      </c>
      <c r="E2228">
        <v>135601</v>
      </c>
      <c r="H2228" t="s">
        <v>1962</v>
      </c>
      <c r="K2228">
        <v>0</v>
      </c>
      <c r="M2228">
        <v>0</v>
      </c>
      <c r="O2228">
        <v>0</v>
      </c>
    </row>
    <row r="2229" spans="3:18" x14ac:dyDescent="0.3">
      <c r="C2229" t="s">
        <v>1807</v>
      </c>
      <c r="D2229" t="s">
        <v>366</v>
      </c>
      <c r="E2229">
        <v>135602</v>
      </c>
      <c r="H2229" t="s">
        <v>1963</v>
      </c>
      <c r="K2229" s="37">
        <v>2835468.9</v>
      </c>
      <c r="M2229" s="37">
        <v>2888713.26</v>
      </c>
      <c r="O2229" s="37">
        <v>-53244.36</v>
      </c>
      <c r="Q2229">
        <v>-1.8</v>
      </c>
    </row>
    <row r="2230" spans="3:18" x14ac:dyDescent="0.3">
      <c r="C2230" t="s">
        <v>1807</v>
      </c>
      <c r="D2230" t="s">
        <v>366</v>
      </c>
      <c r="E2230">
        <v>135603</v>
      </c>
      <c r="H2230" t="s">
        <v>1964</v>
      </c>
      <c r="K2230">
        <v>0</v>
      </c>
      <c r="M2230">
        <v>0</v>
      </c>
      <c r="O2230">
        <v>0</v>
      </c>
    </row>
    <row r="2231" spans="3:18" x14ac:dyDescent="0.3">
      <c r="C2231" t="s">
        <v>1807</v>
      </c>
      <c r="D2231" t="s">
        <v>366</v>
      </c>
      <c r="E2231">
        <v>135604</v>
      </c>
      <c r="H2231" t="s">
        <v>1965</v>
      </c>
      <c r="K2231">
        <v>0</v>
      </c>
      <c r="M2231">
        <v>0</v>
      </c>
      <c r="O2231">
        <v>0</v>
      </c>
    </row>
    <row r="2232" spans="3:18" x14ac:dyDescent="0.3">
      <c r="C2232" t="s">
        <v>1807</v>
      </c>
      <c r="D2232" t="s">
        <v>366</v>
      </c>
      <c r="E2232">
        <v>135605</v>
      </c>
      <c r="H2232" t="s">
        <v>1966</v>
      </c>
      <c r="K2232">
        <v>0</v>
      </c>
      <c r="M2232">
        <v>0</v>
      </c>
      <c r="O2232">
        <v>0</v>
      </c>
    </row>
    <row r="2233" spans="3:18" x14ac:dyDescent="0.3">
      <c r="C2233" t="s">
        <v>1807</v>
      </c>
      <c r="D2233" t="s">
        <v>366</v>
      </c>
      <c r="E2233">
        <v>135700</v>
      </c>
      <c r="H2233" t="s">
        <v>1967</v>
      </c>
      <c r="K2233">
        <v>0</v>
      </c>
      <c r="M2233">
        <v>0</v>
      </c>
      <c r="O2233">
        <v>0</v>
      </c>
    </row>
    <row r="2234" spans="3:18" x14ac:dyDescent="0.3">
      <c r="C2234" t="s">
        <v>1807</v>
      </c>
      <c r="D2234" t="s">
        <v>366</v>
      </c>
      <c r="E2234">
        <v>135701</v>
      </c>
      <c r="H2234" t="s">
        <v>1968</v>
      </c>
      <c r="K2234">
        <v>0</v>
      </c>
      <c r="M2234">
        <v>0</v>
      </c>
      <c r="O2234">
        <v>0</v>
      </c>
    </row>
    <row r="2235" spans="3:18" x14ac:dyDescent="0.3">
      <c r="C2235" t="s">
        <v>1807</v>
      </c>
      <c r="D2235" t="s">
        <v>366</v>
      </c>
      <c r="E2235">
        <v>135702</v>
      </c>
      <c r="H2235" t="s">
        <v>1969</v>
      </c>
      <c r="K2235" s="37">
        <v>3568765.15</v>
      </c>
      <c r="M2235" s="37">
        <v>2737939.13</v>
      </c>
      <c r="O2235" s="37">
        <v>830826.02</v>
      </c>
      <c r="Q2235">
        <v>30.3</v>
      </c>
    </row>
    <row r="2236" spans="3:18" x14ac:dyDescent="0.3">
      <c r="C2236" t="s">
        <v>1807</v>
      </c>
      <c r="D2236" t="s">
        <v>366</v>
      </c>
      <c r="E2236">
        <v>135703</v>
      </c>
      <c r="H2236" t="s">
        <v>1970</v>
      </c>
      <c r="K2236">
        <v>0</v>
      </c>
      <c r="M2236">
        <v>0</v>
      </c>
      <c r="O2236">
        <v>0</v>
      </c>
    </row>
    <row r="2237" spans="3:18" x14ac:dyDescent="0.3">
      <c r="C2237" t="s">
        <v>1807</v>
      </c>
      <c r="D2237" t="s">
        <v>366</v>
      </c>
      <c r="E2237">
        <v>135704</v>
      </c>
      <c r="H2237" t="s">
        <v>1971</v>
      </c>
      <c r="K2237">
        <v>0</v>
      </c>
      <c r="M2237">
        <v>0</v>
      </c>
      <c r="O2237">
        <v>0</v>
      </c>
    </row>
    <row r="2238" spans="3:18" x14ac:dyDescent="0.3">
      <c r="C2238" t="s">
        <v>1807</v>
      </c>
      <c r="D2238" t="s">
        <v>366</v>
      </c>
      <c r="E2238">
        <v>1135604</v>
      </c>
      <c r="H2238" t="s">
        <v>1972</v>
      </c>
      <c r="K2238">
        <v>0</v>
      </c>
      <c r="M2238">
        <v>0</v>
      </c>
      <c r="O2238">
        <v>0</v>
      </c>
    </row>
    <row r="2239" spans="3:18" x14ac:dyDescent="0.3">
      <c r="C2239" t="s">
        <v>1807</v>
      </c>
      <c r="D2239" t="s">
        <v>366</v>
      </c>
      <c r="E2239">
        <v>1135704</v>
      </c>
      <c r="H2239" t="s">
        <v>1973</v>
      </c>
      <c r="K2239">
        <v>0</v>
      </c>
      <c r="M2239">
        <v>0</v>
      </c>
      <c r="O2239">
        <v>0</v>
      </c>
    </row>
    <row r="2240" spans="3:18" x14ac:dyDescent="0.3">
      <c r="E2240" t="s">
        <v>796</v>
      </c>
      <c r="K2240" s="37">
        <v>7840983.4400000004</v>
      </c>
      <c r="M2240" s="37">
        <v>6842540.79</v>
      </c>
      <c r="O2240" s="37">
        <v>998442.65</v>
      </c>
      <c r="Q2240">
        <v>14.6</v>
      </c>
      <c r="R2240" t="s">
        <v>438</v>
      </c>
    </row>
    <row r="2241" spans="3:15" x14ac:dyDescent="0.3">
      <c r="C2241" t="s">
        <v>1807</v>
      </c>
      <c r="D2241" t="s">
        <v>366</v>
      </c>
      <c r="E2241">
        <v>135100</v>
      </c>
      <c r="H2241" t="s">
        <v>797</v>
      </c>
      <c r="K2241">
        <v>0</v>
      </c>
      <c r="M2241">
        <v>0</v>
      </c>
      <c r="O2241">
        <v>0</v>
      </c>
    </row>
    <row r="2242" spans="3:15" x14ac:dyDescent="0.3">
      <c r="C2242" t="s">
        <v>1807</v>
      </c>
      <c r="D2242" t="s">
        <v>366</v>
      </c>
      <c r="E2242">
        <v>135101</v>
      </c>
      <c r="H2242" t="s">
        <v>798</v>
      </c>
      <c r="K2242">
        <v>0</v>
      </c>
      <c r="M2242">
        <v>0</v>
      </c>
      <c r="O2242">
        <v>0</v>
      </c>
    </row>
    <row r="2243" spans="3:15" x14ac:dyDescent="0.3">
      <c r="C2243" t="s">
        <v>1807</v>
      </c>
      <c r="D2243" t="s">
        <v>366</v>
      </c>
      <c r="E2243">
        <v>135102</v>
      </c>
      <c r="H2243" t="s">
        <v>799</v>
      </c>
      <c r="K2243">
        <v>0</v>
      </c>
      <c r="M2243">
        <v>0</v>
      </c>
      <c r="O2243">
        <v>0</v>
      </c>
    </row>
    <row r="2244" spans="3:15" x14ac:dyDescent="0.3">
      <c r="C2244" t="s">
        <v>1807</v>
      </c>
      <c r="D2244" t="s">
        <v>366</v>
      </c>
      <c r="E2244">
        <v>135103</v>
      </c>
      <c r="H2244" t="s">
        <v>800</v>
      </c>
      <c r="K2244">
        <v>0</v>
      </c>
      <c r="M2244">
        <v>0</v>
      </c>
      <c r="O2244">
        <v>0</v>
      </c>
    </row>
    <row r="2245" spans="3:15" x14ac:dyDescent="0.3">
      <c r="C2245" t="s">
        <v>1807</v>
      </c>
      <c r="D2245" t="s">
        <v>366</v>
      </c>
      <c r="E2245">
        <v>135104</v>
      </c>
      <c r="H2245" t="s">
        <v>801</v>
      </c>
      <c r="K2245">
        <v>0</v>
      </c>
      <c r="M2245">
        <v>0</v>
      </c>
      <c r="O2245">
        <v>0</v>
      </c>
    </row>
    <row r="2246" spans="3:15" x14ac:dyDescent="0.3">
      <c r="C2246" t="s">
        <v>1807</v>
      </c>
      <c r="D2246" t="s">
        <v>366</v>
      </c>
      <c r="E2246">
        <v>135105</v>
      </c>
      <c r="H2246" t="s">
        <v>802</v>
      </c>
      <c r="K2246">
        <v>0</v>
      </c>
      <c r="M2246">
        <v>0</v>
      </c>
      <c r="O2246">
        <v>0</v>
      </c>
    </row>
    <row r="2247" spans="3:15" x14ac:dyDescent="0.3">
      <c r="C2247" t="s">
        <v>1807</v>
      </c>
      <c r="D2247" t="s">
        <v>366</v>
      </c>
      <c r="E2247">
        <v>135106</v>
      </c>
      <c r="H2247" t="s">
        <v>803</v>
      </c>
      <c r="K2247">
        <v>0</v>
      </c>
      <c r="M2247">
        <v>0</v>
      </c>
      <c r="O2247">
        <v>0</v>
      </c>
    </row>
    <row r="2248" spans="3:15" x14ac:dyDescent="0.3">
      <c r="C2248" t="s">
        <v>1807</v>
      </c>
      <c r="D2248" t="s">
        <v>366</v>
      </c>
      <c r="E2248">
        <v>135107</v>
      </c>
      <c r="H2248" t="s">
        <v>804</v>
      </c>
      <c r="K2248">
        <v>0</v>
      </c>
      <c r="M2248">
        <v>0</v>
      </c>
      <c r="O2248">
        <v>0</v>
      </c>
    </row>
    <row r="2249" spans="3:15" x14ac:dyDescent="0.3">
      <c r="C2249" t="s">
        <v>1807</v>
      </c>
      <c r="D2249" t="s">
        <v>366</v>
      </c>
      <c r="E2249">
        <v>135108</v>
      </c>
      <c r="H2249" t="s">
        <v>805</v>
      </c>
      <c r="K2249">
        <v>0</v>
      </c>
      <c r="M2249">
        <v>0</v>
      </c>
      <c r="O2249">
        <v>0</v>
      </c>
    </row>
    <row r="2250" spans="3:15" x14ac:dyDescent="0.3">
      <c r="C2250" t="s">
        <v>1807</v>
      </c>
      <c r="D2250" t="s">
        <v>366</v>
      </c>
      <c r="E2250">
        <v>135109</v>
      </c>
      <c r="H2250" t="s">
        <v>806</v>
      </c>
      <c r="K2250">
        <v>0</v>
      </c>
      <c r="M2250">
        <v>0</v>
      </c>
      <c r="O2250">
        <v>0</v>
      </c>
    </row>
    <row r="2251" spans="3:15" x14ac:dyDescent="0.3">
      <c r="C2251" t="s">
        <v>1807</v>
      </c>
      <c r="D2251" t="s">
        <v>366</v>
      </c>
      <c r="E2251">
        <v>135110</v>
      </c>
      <c r="H2251" t="s">
        <v>807</v>
      </c>
      <c r="K2251">
        <v>0</v>
      </c>
      <c r="M2251">
        <v>0</v>
      </c>
      <c r="O2251">
        <v>0</v>
      </c>
    </row>
    <row r="2252" spans="3:15" x14ac:dyDescent="0.3">
      <c r="C2252" t="s">
        <v>1807</v>
      </c>
      <c r="D2252" t="s">
        <v>366</v>
      </c>
      <c r="E2252">
        <v>135111</v>
      </c>
      <c r="H2252" t="s">
        <v>808</v>
      </c>
      <c r="K2252">
        <v>0</v>
      </c>
      <c r="M2252">
        <v>0</v>
      </c>
      <c r="O2252">
        <v>0</v>
      </c>
    </row>
    <row r="2253" spans="3:15" x14ac:dyDescent="0.3">
      <c r="C2253" t="s">
        <v>1807</v>
      </c>
      <c r="D2253" t="s">
        <v>366</v>
      </c>
      <c r="E2253">
        <v>135112</v>
      </c>
      <c r="H2253" t="s">
        <v>809</v>
      </c>
      <c r="K2253">
        <v>0</v>
      </c>
      <c r="M2253">
        <v>0</v>
      </c>
      <c r="O2253">
        <v>0</v>
      </c>
    </row>
    <row r="2254" spans="3:15" x14ac:dyDescent="0.3">
      <c r="C2254" t="s">
        <v>1807</v>
      </c>
      <c r="D2254" t="s">
        <v>366</v>
      </c>
      <c r="E2254">
        <v>135113</v>
      </c>
      <c r="H2254" t="s">
        <v>810</v>
      </c>
      <c r="K2254">
        <v>0</v>
      </c>
      <c r="M2254">
        <v>0</v>
      </c>
      <c r="O2254">
        <v>0</v>
      </c>
    </row>
    <row r="2255" spans="3:15" x14ac:dyDescent="0.3">
      <c r="C2255" t="s">
        <v>1807</v>
      </c>
      <c r="D2255" t="s">
        <v>366</v>
      </c>
      <c r="E2255">
        <v>135114</v>
      </c>
      <c r="H2255" t="s">
        <v>811</v>
      </c>
      <c r="K2255">
        <v>0</v>
      </c>
      <c r="M2255">
        <v>0</v>
      </c>
      <c r="O2255">
        <v>0</v>
      </c>
    </row>
    <row r="2256" spans="3:15" x14ac:dyDescent="0.3">
      <c r="C2256" t="s">
        <v>1807</v>
      </c>
      <c r="D2256" t="s">
        <v>366</v>
      </c>
      <c r="E2256">
        <v>135115</v>
      </c>
      <c r="H2256" t="s">
        <v>812</v>
      </c>
      <c r="K2256">
        <v>0</v>
      </c>
      <c r="M2256">
        <v>0</v>
      </c>
      <c r="O2256">
        <v>0</v>
      </c>
    </row>
    <row r="2257" spans="3:17" x14ac:dyDescent="0.3">
      <c r="C2257" t="s">
        <v>1807</v>
      </c>
      <c r="D2257" t="s">
        <v>366</v>
      </c>
      <c r="E2257">
        <v>135116</v>
      </c>
      <c r="H2257" t="s">
        <v>813</v>
      </c>
      <c r="K2257">
        <v>0</v>
      </c>
      <c r="M2257">
        <v>0</v>
      </c>
      <c r="O2257">
        <v>0</v>
      </c>
    </row>
    <row r="2258" spans="3:17" x14ac:dyDescent="0.3">
      <c r="C2258" t="s">
        <v>1807</v>
      </c>
      <c r="D2258" t="s">
        <v>366</v>
      </c>
      <c r="E2258">
        <v>135118</v>
      </c>
      <c r="H2258" t="s">
        <v>814</v>
      </c>
      <c r="K2258">
        <v>0</v>
      </c>
      <c r="M2258">
        <v>0</v>
      </c>
      <c r="O2258">
        <v>0</v>
      </c>
    </row>
    <row r="2259" spans="3:17" x14ac:dyDescent="0.3">
      <c r="C2259" t="s">
        <v>1807</v>
      </c>
      <c r="D2259" t="s">
        <v>366</v>
      </c>
      <c r="E2259">
        <v>135120</v>
      </c>
      <c r="H2259" t="s">
        <v>797</v>
      </c>
      <c r="K2259" s="37">
        <v>3716431.67</v>
      </c>
      <c r="M2259" s="37">
        <v>3140392.45</v>
      </c>
      <c r="O2259" s="37">
        <v>576039.22</v>
      </c>
      <c r="Q2259">
        <v>18.3</v>
      </c>
    </row>
    <row r="2260" spans="3:17" x14ac:dyDescent="0.3">
      <c r="C2260" t="s">
        <v>1807</v>
      </c>
      <c r="D2260" t="s">
        <v>366</v>
      </c>
      <c r="E2260">
        <v>135121</v>
      </c>
      <c r="H2260" t="s">
        <v>798</v>
      </c>
      <c r="K2260">
        <v>0</v>
      </c>
      <c r="M2260">
        <v>0</v>
      </c>
      <c r="O2260">
        <v>0</v>
      </c>
    </row>
    <row r="2261" spans="3:17" x14ac:dyDescent="0.3">
      <c r="C2261" t="s">
        <v>1807</v>
      </c>
      <c r="D2261" t="s">
        <v>366</v>
      </c>
      <c r="E2261">
        <v>135122</v>
      </c>
      <c r="H2261" t="s">
        <v>799</v>
      </c>
      <c r="K2261">
        <v>0</v>
      </c>
      <c r="M2261">
        <v>0</v>
      </c>
      <c r="O2261">
        <v>0</v>
      </c>
    </row>
    <row r="2262" spans="3:17" x14ac:dyDescent="0.3">
      <c r="C2262" t="s">
        <v>1807</v>
      </c>
      <c r="D2262" t="s">
        <v>366</v>
      </c>
      <c r="E2262">
        <v>135123</v>
      </c>
      <c r="H2262" t="s">
        <v>800</v>
      </c>
      <c r="K2262">
        <v>0</v>
      </c>
      <c r="M2262">
        <v>0</v>
      </c>
      <c r="O2262">
        <v>0</v>
      </c>
    </row>
    <row r="2263" spans="3:17" x14ac:dyDescent="0.3">
      <c r="C2263" t="s">
        <v>1807</v>
      </c>
      <c r="D2263" t="s">
        <v>366</v>
      </c>
      <c r="E2263">
        <v>135124</v>
      </c>
      <c r="H2263" t="s">
        <v>801</v>
      </c>
      <c r="K2263">
        <v>0</v>
      </c>
      <c r="M2263">
        <v>0</v>
      </c>
      <c r="O2263">
        <v>0</v>
      </c>
    </row>
    <row r="2264" spans="3:17" x14ac:dyDescent="0.3">
      <c r="C2264" t="s">
        <v>1807</v>
      </c>
      <c r="D2264" t="s">
        <v>366</v>
      </c>
      <c r="E2264">
        <v>135125</v>
      </c>
      <c r="H2264" t="s">
        <v>802</v>
      </c>
      <c r="K2264">
        <v>0</v>
      </c>
      <c r="M2264">
        <v>0</v>
      </c>
      <c r="O2264">
        <v>0</v>
      </c>
    </row>
    <row r="2265" spans="3:17" x14ac:dyDescent="0.3">
      <c r="C2265" t="s">
        <v>1807</v>
      </c>
      <c r="D2265" t="s">
        <v>366</v>
      </c>
      <c r="E2265">
        <v>135126</v>
      </c>
      <c r="H2265" t="s">
        <v>815</v>
      </c>
      <c r="K2265">
        <v>0</v>
      </c>
      <c r="M2265">
        <v>0</v>
      </c>
      <c r="O2265">
        <v>0</v>
      </c>
    </row>
    <row r="2266" spans="3:17" x14ac:dyDescent="0.3">
      <c r="C2266" t="s">
        <v>1807</v>
      </c>
      <c r="D2266" t="s">
        <v>366</v>
      </c>
      <c r="E2266">
        <v>135127</v>
      </c>
      <c r="H2266" t="s">
        <v>804</v>
      </c>
      <c r="K2266">
        <v>0</v>
      </c>
      <c r="M2266">
        <v>0</v>
      </c>
      <c r="O2266">
        <v>0</v>
      </c>
    </row>
    <row r="2267" spans="3:17" x14ac:dyDescent="0.3">
      <c r="C2267" t="s">
        <v>1807</v>
      </c>
      <c r="D2267" t="s">
        <v>366</v>
      </c>
      <c r="E2267">
        <v>135128</v>
      </c>
      <c r="H2267" t="s">
        <v>805</v>
      </c>
      <c r="K2267">
        <v>0</v>
      </c>
      <c r="M2267">
        <v>0</v>
      </c>
      <c r="O2267">
        <v>0</v>
      </c>
    </row>
    <row r="2268" spans="3:17" x14ac:dyDescent="0.3">
      <c r="C2268" t="s">
        <v>1807</v>
      </c>
      <c r="D2268" t="s">
        <v>366</v>
      </c>
      <c r="E2268">
        <v>135129</v>
      </c>
      <c r="H2268" t="s">
        <v>806</v>
      </c>
      <c r="K2268">
        <v>0</v>
      </c>
      <c r="M2268">
        <v>0</v>
      </c>
      <c r="O2268">
        <v>0</v>
      </c>
    </row>
    <row r="2269" spans="3:17" x14ac:dyDescent="0.3">
      <c r="C2269" t="s">
        <v>1807</v>
      </c>
      <c r="D2269" t="s">
        <v>366</v>
      </c>
      <c r="E2269">
        <v>135130</v>
      </c>
      <c r="H2269" t="s">
        <v>807</v>
      </c>
      <c r="K2269">
        <v>0</v>
      </c>
      <c r="M2269">
        <v>0</v>
      </c>
      <c r="O2269">
        <v>0</v>
      </c>
    </row>
    <row r="2270" spans="3:17" x14ac:dyDescent="0.3">
      <c r="C2270" t="s">
        <v>1807</v>
      </c>
      <c r="D2270" t="s">
        <v>366</v>
      </c>
      <c r="E2270">
        <v>135131</v>
      </c>
      <c r="H2270" t="s">
        <v>808</v>
      </c>
      <c r="K2270">
        <v>0</v>
      </c>
      <c r="M2270">
        <v>0</v>
      </c>
      <c r="O2270">
        <v>0</v>
      </c>
    </row>
    <row r="2271" spans="3:17" x14ac:dyDescent="0.3">
      <c r="C2271" t="s">
        <v>1807</v>
      </c>
      <c r="D2271" t="s">
        <v>366</v>
      </c>
      <c r="E2271">
        <v>135132</v>
      </c>
      <c r="H2271" t="s">
        <v>809</v>
      </c>
      <c r="K2271">
        <v>0</v>
      </c>
      <c r="M2271">
        <v>0</v>
      </c>
      <c r="O2271">
        <v>0</v>
      </c>
    </row>
    <row r="2272" spans="3:17" x14ac:dyDescent="0.3">
      <c r="C2272" t="s">
        <v>1807</v>
      </c>
      <c r="D2272" t="s">
        <v>366</v>
      </c>
      <c r="E2272">
        <v>135133</v>
      </c>
      <c r="H2272" t="s">
        <v>810</v>
      </c>
      <c r="K2272">
        <v>0</v>
      </c>
      <c r="M2272">
        <v>0</v>
      </c>
      <c r="O2272">
        <v>0</v>
      </c>
    </row>
    <row r="2273" spans="3:18" x14ac:dyDescent="0.3">
      <c r="C2273" t="s">
        <v>1807</v>
      </c>
      <c r="D2273" t="s">
        <v>366</v>
      </c>
      <c r="E2273">
        <v>135134</v>
      </c>
      <c r="H2273" t="s">
        <v>811</v>
      </c>
      <c r="K2273">
        <v>0</v>
      </c>
      <c r="M2273">
        <v>0</v>
      </c>
      <c r="O2273">
        <v>0</v>
      </c>
    </row>
    <row r="2274" spans="3:18" x14ac:dyDescent="0.3">
      <c r="C2274" t="s">
        <v>1807</v>
      </c>
      <c r="D2274" t="s">
        <v>366</v>
      </c>
      <c r="E2274">
        <v>135135</v>
      </c>
      <c r="H2274" t="s">
        <v>812</v>
      </c>
      <c r="K2274">
        <v>0</v>
      </c>
      <c r="M2274">
        <v>0</v>
      </c>
      <c r="O2274">
        <v>0</v>
      </c>
    </row>
    <row r="2275" spans="3:18" x14ac:dyDescent="0.3">
      <c r="C2275" t="s">
        <v>1807</v>
      </c>
      <c r="D2275" t="s">
        <v>366</v>
      </c>
      <c r="E2275">
        <v>135136</v>
      </c>
      <c r="H2275" t="s">
        <v>813</v>
      </c>
      <c r="K2275">
        <v>0</v>
      </c>
      <c r="M2275">
        <v>0</v>
      </c>
      <c r="O2275">
        <v>0</v>
      </c>
    </row>
    <row r="2276" spans="3:18" x14ac:dyDescent="0.3">
      <c r="C2276" t="s">
        <v>1807</v>
      </c>
      <c r="D2276" t="s">
        <v>366</v>
      </c>
      <c r="E2276">
        <v>135138</v>
      </c>
      <c r="H2276" t="s">
        <v>814</v>
      </c>
      <c r="K2276">
        <v>0</v>
      </c>
      <c r="M2276">
        <v>0</v>
      </c>
      <c r="O2276">
        <v>0</v>
      </c>
    </row>
    <row r="2277" spans="3:18" x14ac:dyDescent="0.3">
      <c r="C2277" t="s">
        <v>1807</v>
      </c>
      <c r="D2277" t="s">
        <v>366</v>
      </c>
      <c r="E2277">
        <v>135144</v>
      </c>
      <c r="H2277" t="s">
        <v>1974</v>
      </c>
      <c r="K2277">
        <v>0</v>
      </c>
      <c r="M2277">
        <v>0</v>
      </c>
      <c r="O2277">
        <v>0</v>
      </c>
    </row>
    <row r="2278" spans="3:18" x14ac:dyDescent="0.3">
      <c r="C2278" t="s">
        <v>1807</v>
      </c>
      <c r="D2278" t="s">
        <v>366</v>
      </c>
      <c r="E2278">
        <v>135147</v>
      </c>
      <c r="H2278" t="s">
        <v>1975</v>
      </c>
      <c r="K2278">
        <v>0</v>
      </c>
      <c r="M2278">
        <v>0</v>
      </c>
      <c r="O2278">
        <v>0</v>
      </c>
    </row>
    <row r="2279" spans="3:18" x14ac:dyDescent="0.3">
      <c r="C2279" t="s">
        <v>1807</v>
      </c>
      <c r="D2279" t="s">
        <v>366</v>
      </c>
      <c r="E2279">
        <v>135148</v>
      </c>
      <c r="H2279" t="s">
        <v>1976</v>
      </c>
      <c r="K2279">
        <v>0</v>
      </c>
      <c r="M2279">
        <v>0</v>
      </c>
      <c r="O2279">
        <v>0</v>
      </c>
    </row>
    <row r="2280" spans="3:18" x14ac:dyDescent="0.3">
      <c r="E2280" t="s">
        <v>821</v>
      </c>
      <c r="K2280" s="37">
        <v>3716431.67</v>
      </c>
      <c r="M2280" s="37">
        <v>3140392.45</v>
      </c>
      <c r="O2280" s="37">
        <v>576039.22</v>
      </c>
      <c r="Q2280">
        <v>18.3</v>
      </c>
      <c r="R2280" t="s">
        <v>438</v>
      </c>
    </row>
    <row r="2281" spans="3:18" x14ac:dyDescent="0.3">
      <c r="C2281" t="s">
        <v>1807</v>
      </c>
      <c r="D2281" t="s">
        <v>366</v>
      </c>
      <c r="E2281">
        <v>135117</v>
      </c>
      <c r="H2281" t="s">
        <v>822</v>
      </c>
      <c r="K2281">
        <v>0</v>
      </c>
      <c r="M2281">
        <v>0</v>
      </c>
      <c r="O2281">
        <v>0</v>
      </c>
    </row>
    <row r="2282" spans="3:18" x14ac:dyDescent="0.3">
      <c r="C2282" t="s">
        <v>1807</v>
      </c>
      <c r="D2282" t="s">
        <v>366</v>
      </c>
      <c r="E2282">
        <v>135137</v>
      </c>
      <c r="H2282" t="s">
        <v>822</v>
      </c>
      <c r="K2282">
        <v>0</v>
      </c>
      <c r="M2282">
        <v>0</v>
      </c>
      <c r="O2282">
        <v>0</v>
      </c>
    </row>
    <row r="2283" spans="3:18" x14ac:dyDescent="0.3">
      <c r="C2283" t="s">
        <v>1807</v>
      </c>
      <c r="D2283" t="s">
        <v>366</v>
      </c>
      <c r="E2283">
        <v>135149</v>
      </c>
      <c r="H2283" t="s">
        <v>1977</v>
      </c>
      <c r="K2283">
        <v>0</v>
      </c>
      <c r="M2283">
        <v>0</v>
      </c>
      <c r="O2283">
        <v>0</v>
      </c>
    </row>
    <row r="2284" spans="3:18" x14ac:dyDescent="0.3">
      <c r="E2284" t="s">
        <v>823</v>
      </c>
      <c r="K2284">
        <v>0</v>
      </c>
      <c r="M2284">
        <v>0</v>
      </c>
      <c r="O2284">
        <v>0</v>
      </c>
      <c r="R2284" t="s">
        <v>438</v>
      </c>
    </row>
    <row r="2285" spans="3:18" x14ac:dyDescent="0.3">
      <c r="C2285" t="s">
        <v>1807</v>
      </c>
      <c r="D2285" t="s">
        <v>366</v>
      </c>
      <c r="E2285">
        <v>135143</v>
      </c>
      <c r="H2285" t="s">
        <v>1978</v>
      </c>
      <c r="K2285">
        <v>0</v>
      </c>
      <c r="M2285">
        <v>0</v>
      </c>
      <c r="O2285">
        <v>0</v>
      </c>
    </row>
    <row r="2286" spans="3:18" x14ac:dyDescent="0.3">
      <c r="C2286" t="s">
        <v>1807</v>
      </c>
      <c r="D2286" t="s">
        <v>366</v>
      </c>
      <c r="E2286">
        <v>135150</v>
      </c>
      <c r="H2286" t="s">
        <v>1979</v>
      </c>
      <c r="K2286">
        <v>0</v>
      </c>
      <c r="M2286">
        <v>0</v>
      </c>
      <c r="O2286">
        <v>0</v>
      </c>
    </row>
    <row r="2287" spans="3:18" x14ac:dyDescent="0.3">
      <c r="K2287">
        <v>0</v>
      </c>
      <c r="M2287">
        <v>0</v>
      </c>
      <c r="O2287">
        <v>0</v>
      </c>
      <c r="R2287" t="s">
        <v>438</v>
      </c>
    </row>
    <row r="2288" spans="3:18" x14ac:dyDescent="0.3">
      <c r="C2288" t="s">
        <v>1807</v>
      </c>
      <c r="D2288" t="s">
        <v>366</v>
      </c>
      <c r="E2288">
        <v>135146</v>
      </c>
      <c r="H2288" t="s">
        <v>1980</v>
      </c>
      <c r="K2288">
        <v>0</v>
      </c>
      <c r="M2288">
        <v>0</v>
      </c>
      <c r="O2288">
        <v>0</v>
      </c>
    </row>
    <row r="2289" spans="3:18" x14ac:dyDescent="0.3">
      <c r="C2289" t="s">
        <v>1807</v>
      </c>
      <c r="D2289" t="s">
        <v>366</v>
      </c>
      <c r="E2289">
        <v>135151</v>
      </c>
      <c r="H2289" t="s">
        <v>1981</v>
      </c>
      <c r="K2289">
        <v>0</v>
      </c>
      <c r="M2289">
        <v>0</v>
      </c>
      <c r="O2289">
        <v>0</v>
      </c>
    </row>
    <row r="2290" spans="3:18" x14ac:dyDescent="0.3">
      <c r="K2290">
        <v>0</v>
      </c>
      <c r="M2290">
        <v>0</v>
      </c>
      <c r="O2290">
        <v>0</v>
      </c>
      <c r="R2290" t="s">
        <v>438</v>
      </c>
    </row>
    <row r="2291" spans="3:18" x14ac:dyDescent="0.3">
      <c r="C2291" t="s">
        <v>1807</v>
      </c>
      <c r="D2291" t="s">
        <v>366</v>
      </c>
      <c r="E2291">
        <v>135145</v>
      </c>
      <c r="H2291" t="s">
        <v>1982</v>
      </c>
      <c r="K2291">
        <v>0</v>
      </c>
      <c r="M2291">
        <v>0</v>
      </c>
      <c r="O2291">
        <v>0</v>
      </c>
    </row>
    <row r="2292" spans="3:18" x14ac:dyDescent="0.3">
      <c r="C2292" t="s">
        <v>1807</v>
      </c>
      <c r="D2292" t="s">
        <v>366</v>
      </c>
      <c r="E2292">
        <v>135152</v>
      </c>
      <c r="H2292" t="s">
        <v>1983</v>
      </c>
      <c r="K2292">
        <v>0</v>
      </c>
      <c r="M2292">
        <v>0</v>
      </c>
      <c r="O2292">
        <v>0</v>
      </c>
    </row>
    <row r="2293" spans="3:18" x14ac:dyDescent="0.3">
      <c r="C2293" t="s">
        <v>1807</v>
      </c>
      <c r="D2293" t="s">
        <v>366</v>
      </c>
      <c r="E2293">
        <v>135154</v>
      </c>
      <c r="H2293" t="s">
        <v>1984</v>
      </c>
      <c r="K2293">
        <v>0</v>
      </c>
      <c r="M2293">
        <v>0</v>
      </c>
      <c r="O2293">
        <v>0</v>
      </c>
    </row>
    <row r="2294" spans="3:18" x14ac:dyDescent="0.3">
      <c r="K2294">
        <v>0</v>
      </c>
      <c r="M2294">
        <v>0</v>
      </c>
      <c r="O2294">
        <v>0</v>
      </c>
      <c r="R2294" t="s">
        <v>438</v>
      </c>
    </row>
    <row r="2295" spans="3:18" x14ac:dyDescent="0.3">
      <c r="C2295" t="s">
        <v>1807</v>
      </c>
      <c r="D2295" t="s">
        <v>366</v>
      </c>
      <c r="E2295">
        <v>132006</v>
      </c>
      <c r="H2295" t="s">
        <v>824</v>
      </c>
      <c r="K2295">
        <v>0</v>
      </c>
      <c r="M2295">
        <v>0</v>
      </c>
      <c r="O2295">
        <v>0</v>
      </c>
    </row>
    <row r="2296" spans="3:18" x14ac:dyDescent="0.3">
      <c r="C2296" t="s">
        <v>1807</v>
      </c>
      <c r="D2296" t="s">
        <v>366</v>
      </c>
      <c r="E2296">
        <v>135200</v>
      </c>
      <c r="H2296" t="s">
        <v>825</v>
      </c>
      <c r="K2296">
        <v>0</v>
      </c>
      <c r="M2296">
        <v>0</v>
      </c>
      <c r="O2296">
        <v>0</v>
      </c>
    </row>
    <row r="2297" spans="3:18" x14ac:dyDescent="0.3">
      <c r="C2297" t="s">
        <v>1807</v>
      </c>
      <c r="D2297" t="s">
        <v>366</v>
      </c>
      <c r="E2297">
        <v>135201</v>
      </c>
      <c r="H2297" t="s">
        <v>1985</v>
      </c>
      <c r="K2297">
        <v>0</v>
      </c>
      <c r="M2297">
        <v>0</v>
      </c>
      <c r="O2297">
        <v>0</v>
      </c>
    </row>
    <row r="2298" spans="3:18" x14ac:dyDescent="0.3">
      <c r="C2298" t="s">
        <v>1807</v>
      </c>
      <c r="D2298" t="s">
        <v>366</v>
      </c>
      <c r="E2298">
        <v>135450</v>
      </c>
      <c r="H2298" t="s">
        <v>826</v>
      </c>
      <c r="K2298">
        <v>0</v>
      </c>
      <c r="M2298">
        <v>0</v>
      </c>
      <c r="O2298">
        <v>0</v>
      </c>
    </row>
    <row r="2299" spans="3:18" x14ac:dyDescent="0.3">
      <c r="C2299" t="s">
        <v>1807</v>
      </c>
      <c r="D2299" t="s">
        <v>366</v>
      </c>
      <c r="E2299">
        <v>136253</v>
      </c>
      <c r="H2299" t="s">
        <v>827</v>
      </c>
      <c r="K2299">
        <v>0</v>
      </c>
      <c r="M2299">
        <v>0</v>
      </c>
      <c r="O2299">
        <v>0</v>
      </c>
    </row>
    <row r="2300" spans="3:18" x14ac:dyDescent="0.3">
      <c r="C2300" t="s">
        <v>1807</v>
      </c>
      <c r="D2300" t="s">
        <v>366</v>
      </c>
      <c r="E2300">
        <v>138000</v>
      </c>
      <c r="H2300" t="s">
        <v>828</v>
      </c>
      <c r="K2300" s="37">
        <v>9661.5499999999993</v>
      </c>
      <c r="M2300" s="37">
        <v>9661.5499999999993</v>
      </c>
      <c r="O2300">
        <v>0</v>
      </c>
    </row>
    <row r="2301" spans="3:18" x14ac:dyDescent="0.3">
      <c r="C2301" t="s">
        <v>1807</v>
      </c>
      <c r="D2301" t="s">
        <v>366</v>
      </c>
      <c r="E2301">
        <v>138001</v>
      </c>
      <c r="H2301" t="s">
        <v>829</v>
      </c>
      <c r="K2301" s="37">
        <v>3280.8</v>
      </c>
      <c r="M2301" s="37">
        <v>3280.8</v>
      </c>
      <c r="O2301">
        <v>0</v>
      </c>
    </row>
    <row r="2302" spans="3:18" x14ac:dyDescent="0.3">
      <c r="C2302" t="s">
        <v>1807</v>
      </c>
      <c r="D2302" t="s">
        <v>366</v>
      </c>
      <c r="E2302">
        <v>138002</v>
      </c>
      <c r="H2302" t="s">
        <v>830</v>
      </c>
      <c r="K2302" s="37">
        <v>144500</v>
      </c>
      <c r="M2302" s="37">
        <v>144500</v>
      </c>
      <c r="O2302">
        <v>0</v>
      </c>
    </row>
    <row r="2303" spans="3:18" x14ac:dyDescent="0.3">
      <c r="C2303" t="s">
        <v>1807</v>
      </c>
      <c r="D2303" t="s">
        <v>366</v>
      </c>
      <c r="E2303">
        <v>138003</v>
      </c>
      <c r="H2303" t="s">
        <v>831</v>
      </c>
      <c r="K2303" s="37">
        <v>509069.78</v>
      </c>
      <c r="M2303" s="37">
        <v>509069.78</v>
      </c>
      <c r="O2303">
        <v>0</v>
      </c>
    </row>
    <row r="2304" spans="3:18" x14ac:dyDescent="0.3">
      <c r="C2304" t="s">
        <v>1807</v>
      </c>
      <c r="D2304" t="s">
        <v>366</v>
      </c>
      <c r="E2304">
        <v>138004</v>
      </c>
      <c r="H2304" t="s">
        <v>1986</v>
      </c>
      <c r="K2304">
        <v>0</v>
      </c>
      <c r="M2304">
        <v>0</v>
      </c>
      <c r="O2304">
        <v>0</v>
      </c>
    </row>
    <row r="2305" spans="3:17" x14ac:dyDescent="0.3">
      <c r="C2305" t="s">
        <v>1807</v>
      </c>
      <c r="D2305" t="s">
        <v>366</v>
      </c>
      <c r="E2305">
        <v>138005</v>
      </c>
      <c r="H2305" t="s">
        <v>1987</v>
      </c>
      <c r="K2305" s="37">
        <v>20900</v>
      </c>
      <c r="M2305" s="37">
        <v>20900</v>
      </c>
      <c r="O2305">
        <v>0</v>
      </c>
    </row>
    <row r="2306" spans="3:17" x14ac:dyDescent="0.3">
      <c r="C2306" t="s">
        <v>1807</v>
      </c>
      <c r="D2306" t="s">
        <v>366</v>
      </c>
      <c r="E2306">
        <v>138010</v>
      </c>
      <c r="H2306" t="s">
        <v>832</v>
      </c>
      <c r="K2306" s="37">
        <v>189168.57</v>
      </c>
      <c r="M2306" s="37">
        <v>189168.57</v>
      </c>
      <c r="O2306">
        <v>0</v>
      </c>
    </row>
    <row r="2307" spans="3:17" x14ac:dyDescent="0.3">
      <c r="C2307" t="s">
        <v>1807</v>
      </c>
      <c r="D2307" t="s">
        <v>366</v>
      </c>
      <c r="E2307">
        <v>138100</v>
      </c>
      <c r="H2307" t="s">
        <v>833</v>
      </c>
      <c r="K2307" s="37">
        <v>4547244.1100000003</v>
      </c>
      <c r="M2307" s="37">
        <v>5228727.75</v>
      </c>
      <c r="O2307" s="37">
        <v>-681483.64</v>
      </c>
      <c r="Q2307">
        <v>-13</v>
      </c>
    </row>
    <row r="2308" spans="3:17" x14ac:dyDescent="0.3">
      <c r="C2308" t="s">
        <v>1807</v>
      </c>
      <c r="D2308" t="s">
        <v>366</v>
      </c>
      <c r="E2308">
        <v>138101</v>
      </c>
      <c r="H2308" t="s">
        <v>1988</v>
      </c>
      <c r="K2308">
        <v>0</v>
      </c>
      <c r="M2308">
        <v>0</v>
      </c>
      <c r="O2308">
        <v>0</v>
      </c>
    </row>
    <row r="2309" spans="3:17" x14ac:dyDescent="0.3">
      <c r="C2309" t="s">
        <v>1807</v>
      </c>
      <c r="D2309" t="s">
        <v>366</v>
      </c>
      <c r="E2309">
        <v>138200</v>
      </c>
      <c r="H2309" t="s">
        <v>834</v>
      </c>
      <c r="K2309" s="37">
        <v>35819.230000000003</v>
      </c>
      <c r="M2309" s="37">
        <v>35819.230000000003</v>
      </c>
      <c r="O2309">
        <v>0</v>
      </c>
    </row>
    <row r="2310" spans="3:17" x14ac:dyDescent="0.3">
      <c r="C2310" t="s">
        <v>1807</v>
      </c>
      <c r="D2310" t="s">
        <v>366</v>
      </c>
      <c r="E2310">
        <v>138201</v>
      </c>
      <c r="H2310" t="s">
        <v>835</v>
      </c>
      <c r="K2310">
        <v>0</v>
      </c>
      <c r="M2310">
        <v>0</v>
      </c>
      <c r="O2310">
        <v>0</v>
      </c>
    </row>
    <row r="2311" spans="3:17" x14ac:dyDescent="0.3">
      <c r="C2311" t="s">
        <v>1807</v>
      </c>
      <c r="D2311" t="s">
        <v>366</v>
      </c>
      <c r="E2311">
        <v>138202</v>
      </c>
      <c r="H2311" t="s">
        <v>836</v>
      </c>
      <c r="K2311">
        <v>0</v>
      </c>
      <c r="M2311">
        <v>0</v>
      </c>
      <c r="O2311">
        <v>0</v>
      </c>
    </row>
    <row r="2312" spans="3:17" x14ac:dyDescent="0.3">
      <c r="C2312" t="s">
        <v>1807</v>
      </c>
      <c r="D2312" t="s">
        <v>366</v>
      </c>
      <c r="E2312">
        <v>138203</v>
      </c>
      <c r="H2312" t="s">
        <v>837</v>
      </c>
      <c r="K2312">
        <v>0</v>
      </c>
      <c r="M2312">
        <v>0</v>
      </c>
      <c r="O2312">
        <v>0</v>
      </c>
    </row>
    <row r="2313" spans="3:17" x14ac:dyDescent="0.3">
      <c r="C2313" t="s">
        <v>1807</v>
      </c>
      <c r="D2313" t="s">
        <v>366</v>
      </c>
      <c r="E2313">
        <v>138204</v>
      </c>
      <c r="H2313" t="s">
        <v>838</v>
      </c>
      <c r="K2313">
        <v>0</v>
      </c>
      <c r="M2313">
        <v>0</v>
      </c>
      <c r="O2313">
        <v>0</v>
      </c>
    </row>
    <row r="2314" spans="3:17" x14ac:dyDescent="0.3">
      <c r="C2314" t="s">
        <v>1807</v>
      </c>
      <c r="D2314" t="s">
        <v>366</v>
      </c>
      <c r="E2314">
        <v>138205</v>
      </c>
      <c r="H2314" t="s">
        <v>839</v>
      </c>
      <c r="K2314">
        <v>75</v>
      </c>
      <c r="M2314">
        <v>75</v>
      </c>
      <c r="O2314">
        <v>0</v>
      </c>
    </row>
    <row r="2315" spans="3:17" x14ac:dyDescent="0.3">
      <c r="C2315" t="s">
        <v>1807</v>
      </c>
      <c r="D2315" t="s">
        <v>366</v>
      </c>
      <c r="E2315">
        <v>138206</v>
      </c>
      <c r="H2315" t="s">
        <v>840</v>
      </c>
      <c r="K2315">
        <v>0</v>
      </c>
      <c r="M2315">
        <v>0</v>
      </c>
      <c r="O2315">
        <v>0</v>
      </c>
    </row>
    <row r="2316" spans="3:17" x14ac:dyDescent="0.3">
      <c r="C2316" t="s">
        <v>1807</v>
      </c>
      <c r="D2316" t="s">
        <v>366</v>
      </c>
      <c r="E2316">
        <v>138207</v>
      </c>
      <c r="H2316" t="s">
        <v>841</v>
      </c>
      <c r="K2316">
        <v>0</v>
      </c>
      <c r="M2316">
        <v>0</v>
      </c>
      <c r="O2316">
        <v>0</v>
      </c>
    </row>
    <row r="2317" spans="3:17" x14ac:dyDescent="0.3">
      <c r="C2317" t="s">
        <v>1807</v>
      </c>
      <c r="D2317" t="s">
        <v>366</v>
      </c>
      <c r="E2317">
        <v>138208</v>
      </c>
      <c r="H2317" t="s">
        <v>842</v>
      </c>
      <c r="K2317" s="37">
        <v>171028.4</v>
      </c>
      <c r="M2317" s="37">
        <v>171028.4</v>
      </c>
      <c r="O2317">
        <v>0</v>
      </c>
    </row>
    <row r="2318" spans="3:17" x14ac:dyDescent="0.3">
      <c r="C2318" t="s">
        <v>1807</v>
      </c>
      <c r="D2318" t="s">
        <v>366</v>
      </c>
      <c r="E2318">
        <v>138210</v>
      </c>
      <c r="H2318" t="s">
        <v>843</v>
      </c>
      <c r="K2318">
        <v>0</v>
      </c>
      <c r="M2318">
        <v>0</v>
      </c>
      <c r="O2318">
        <v>0</v>
      </c>
    </row>
    <row r="2319" spans="3:17" x14ac:dyDescent="0.3">
      <c r="C2319" t="s">
        <v>1807</v>
      </c>
      <c r="D2319" t="s">
        <v>366</v>
      </c>
      <c r="E2319">
        <v>138216</v>
      </c>
      <c r="H2319" t="s">
        <v>869</v>
      </c>
      <c r="K2319" s="37">
        <v>-2458228.2799999998</v>
      </c>
      <c r="M2319" s="37">
        <v>-2519426.8199999998</v>
      </c>
      <c r="O2319" s="37">
        <v>61198.54</v>
      </c>
      <c r="Q2319">
        <v>2.4</v>
      </c>
    </row>
    <row r="2320" spans="3:17" x14ac:dyDescent="0.3">
      <c r="C2320" t="s">
        <v>1807</v>
      </c>
      <c r="D2320" t="s">
        <v>366</v>
      </c>
      <c r="E2320">
        <v>138220</v>
      </c>
      <c r="H2320" t="s">
        <v>844</v>
      </c>
      <c r="K2320">
        <v>0</v>
      </c>
      <c r="M2320">
        <v>0</v>
      </c>
      <c r="O2320">
        <v>0</v>
      </c>
    </row>
    <row r="2321" spans="3:17" x14ac:dyDescent="0.3">
      <c r="C2321" t="s">
        <v>1807</v>
      </c>
      <c r="D2321" t="s">
        <v>366</v>
      </c>
      <c r="E2321">
        <v>138221</v>
      </c>
      <c r="H2321" t="s">
        <v>845</v>
      </c>
      <c r="K2321">
        <v>0</v>
      </c>
      <c r="M2321">
        <v>0</v>
      </c>
      <c r="O2321">
        <v>0</v>
      </c>
    </row>
    <row r="2322" spans="3:17" x14ac:dyDescent="0.3">
      <c r="C2322" t="s">
        <v>1807</v>
      </c>
      <c r="D2322" t="s">
        <v>366</v>
      </c>
      <c r="E2322">
        <v>138300</v>
      </c>
      <c r="H2322" t="s">
        <v>846</v>
      </c>
      <c r="K2322">
        <v>0</v>
      </c>
      <c r="M2322">
        <v>0</v>
      </c>
      <c r="O2322">
        <v>0</v>
      </c>
    </row>
    <row r="2323" spans="3:17" x14ac:dyDescent="0.3">
      <c r="C2323" t="s">
        <v>1807</v>
      </c>
      <c r="D2323" t="s">
        <v>366</v>
      </c>
      <c r="E2323">
        <v>138301</v>
      </c>
      <c r="H2323" t="s">
        <v>847</v>
      </c>
      <c r="K2323">
        <v>0</v>
      </c>
      <c r="M2323">
        <v>0</v>
      </c>
      <c r="O2323">
        <v>0</v>
      </c>
    </row>
    <row r="2324" spans="3:17" x14ac:dyDescent="0.3">
      <c r="C2324" t="s">
        <v>1807</v>
      </c>
      <c r="D2324" t="s">
        <v>366</v>
      </c>
      <c r="E2324">
        <v>138302</v>
      </c>
      <c r="H2324" t="s">
        <v>1989</v>
      </c>
      <c r="K2324" s="37">
        <v>519999494.35000002</v>
      </c>
      <c r="M2324" s="37">
        <v>517435120.56999999</v>
      </c>
      <c r="O2324" s="37">
        <v>2564373.7799999998</v>
      </c>
      <c r="Q2324">
        <v>0.5</v>
      </c>
    </row>
    <row r="2325" spans="3:17" x14ac:dyDescent="0.3">
      <c r="C2325" t="s">
        <v>1807</v>
      </c>
      <c r="D2325" t="s">
        <v>366</v>
      </c>
      <c r="E2325">
        <v>138304</v>
      </c>
      <c r="H2325" t="s">
        <v>1990</v>
      </c>
      <c r="K2325" s="37">
        <v>967748.06</v>
      </c>
      <c r="M2325" s="37">
        <v>967748.06</v>
      </c>
      <c r="O2325">
        <v>0</v>
      </c>
    </row>
    <row r="2326" spans="3:17" x14ac:dyDescent="0.3">
      <c r="C2326" t="s">
        <v>1807</v>
      </c>
      <c r="D2326" t="s">
        <v>366</v>
      </c>
      <c r="E2326">
        <v>138306</v>
      </c>
      <c r="H2326" t="s">
        <v>1991</v>
      </c>
      <c r="K2326" s="37">
        <v>-226560.69</v>
      </c>
      <c r="M2326" s="37">
        <v>-221613.63</v>
      </c>
      <c r="O2326" s="37">
        <v>-4947.0600000000004</v>
      </c>
      <c r="Q2326">
        <v>-2.2000000000000002</v>
      </c>
    </row>
    <row r="2327" spans="3:17" x14ac:dyDescent="0.3">
      <c r="C2327" t="s">
        <v>1807</v>
      </c>
      <c r="D2327" t="s">
        <v>366</v>
      </c>
      <c r="E2327">
        <v>138307</v>
      </c>
      <c r="H2327" t="s">
        <v>1992</v>
      </c>
      <c r="K2327" s="37">
        <v>-143902783.91999999</v>
      </c>
      <c r="M2327" s="37">
        <v>-137660375.38999999</v>
      </c>
      <c r="O2327" s="37">
        <v>-6242408.5300000003</v>
      </c>
      <c r="Q2327">
        <v>-4.5</v>
      </c>
    </row>
    <row r="2328" spans="3:17" x14ac:dyDescent="0.3">
      <c r="C2328" t="s">
        <v>1807</v>
      </c>
      <c r="D2328" t="s">
        <v>366</v>
      </c>
      <c r="E2328">
        <v>138308</v>
      </c>
      <c r="H2328" t="s">
        <v>1993</v>
      </c>
      <c r="K2328" s="37">
        <v>20989.5</v>
      </c>
      <c r="M2328" s="37">
        <v>21039.5</v>
      </c>
      <c r="O2328">
        <v>-50</v>
      </c>
      <c r="Q2328">
        <v>-0.2</v>
      </c>
    </row>
    <row r="2329" spans="3:17" x14ac:dyDescent="0.3">
      <c r="C2329" t="s">
        <v>1807</v>
      </c>
      <c r="D2329" t="s">
        <v>366</v>
      </c>
      <c r="E2329">
        <v>138340</v>
      </c>
      <c r="H2329" t="s">
        <v>1994</v>
      </c>
      <c r="K2329">
        <v>0</v>
      </c>
      <c r="M2329">
        <v>0</v>
      </c>
      <c r="O2329">
        <v>0</v>
      </c>
    </row>
    <row r="2330" spans="3:17" x14ac:dyDescent="0.3">
      <c r="C2330" t="s">
        <v>1807</v>
      </c>
      <c r="D2330" t="s">
        <v>366</v>
      </c>
      <c r="E2330">
        <v>138350</v>
      </c>
      <c r="H2330" t="s">
        <v>848</v>
      </c>
      <c r="K2330">
        <v>0</v>
      </c>
      <c r="M2330">
        <v>0</v>
      </c>
      <c r="O2330">
        <v>0</v>
      </c>
    </row>
    <row r="2331" spans="3:17" x14ac:dyDescent="0.3">
      <c r="C2331" t="s">
        <v>1807</v>
      </c>
      <c r="D2331" t="s">
        <v>366</v>
      </c>
      <c r="E2331">
        <v>138400</v>
      </c>
      <c r="H2331" t="s">
        <v>849</v>
      </c>
      <c r="K2331">
        <v>0</v>
      </c>
      <c r="M2331">
        <v>0</v>
      </c>
      <c r="O2331">
        <v>0</v>
      </c>
    </row>
    <row r="2332" spans="3:17" x14ac:dyDescent="0.3">
      <c r="C2332" t="s">
        <v>1807</v>
      </c>
      <c r="D2332" t="s">
        <v>366</v>
      </c>
      <c r="E2332">
        <v>138401</v>
      </c>
      <c r="H2332" t="s">
        <v>850</v>
      </c>
      <c r="K2332" s="37">
        <v>214913.3</v>
      </c>
      <c r="M2332" s="37">
        <v>217716.86</v>
      </c>
      <c r="O2332" s="37">
        <v>-2803.56</v>
      </c>
      <c r="Q2332">
        <v>-1.3</v>
      </c>
    </row>
    <row r="2333" spans="3:17" x14ac:dyDescent="0.3">
      <c r="C2333" t="s">
        <v>1807</v>
      </c>
      <c r="D2333" t="s">
        <v>366</v>
      </c>
      <c r="E2333">
        <v>138402</v>
      </c>
      <c r="H2333" t="s">
        <v>851</v>
      </c>
      <c r="K2333">
        <v>0</v>
      </c>
      <c r="M2333">
        <v>0</v>
      </c>
      <c r="O2333">
        <v>0</v>
      </c>
    </row>
    <row r="2334" spans="3:17" x14ac:dyDescent="0.3">
      <c r="C2334" t="s">
        <v>1807</v>
      </c>
      <c r="D2334" t="s">
        <v>366</v>
      </c>
      <c r="E2334">
        <v>138403</v>
      </c>
      <c r="H2334" t="s">
        <v>852</v>
      </c>
      <c r="K2334">
        <v>500</v>
      </c>
      <c r="M2334">
        <v>750</v>
      </c>
      <c r="O2334">
        <v>-250</v>
      </c>
      <c r="Q2334">
        <v>-33.299999999999997</v>
      </c>
    </row>
    <row r="2335" spans="3:17" x14ac:dyDescent="0.3">
      <c r="C2335" t="s">
        <v>1807</v>
      </c>
      <c r="D2335" t="s">
        <v>366</v>
      </c>
      <c r="E2335">
        <v>138404</v>
      </c>
      <c r="H2335" t="s">
        <v>853</v>
      </c>
      <c r="K2335" s="37">
        <v>2250.0300000000002</v>
      </c>
      <c r="M2335" s="37">
        <v>2333.36</v>
      </c>
      <c r="O2335">
        <v>-83.33</v>
      </c>
      <c r="Q2335">
        <v>-3.6</v>
      </c>
    </row>
    <row r="2336" spans="3:17" x14ac:dyDescent="0.3">
      <c r="C2336" t="s">
        <v>1807</v>
      </c>
      <c r="D2336" t="s">
        <v>366</v>
      </c>
      <c r="E2336">
        <v>138405</v>
      </c>
      <c r="H2336" t="s">
        <v>854</v>
      </c>
      <c r="K2336">
        <v>0</v>
      </c>
      <c r="M2336">
        <v>0</v>
      </c>
      <c r="O2336">
        <v>0</v>
      </c>
    </row>
    <row r="2337" spans="3:17" x14ac:dyDescent="0.3">
      <c r="C2337" t="s">
        <v>1807</v>
      </c>
      <c r="D2337" t="s">
        <v>366</v>
      </c>
      <c r="E2337">
        <v>138406</v>
      </c>
      <c r="H2337" t="s">
        <v>855</v>
      </c>
      <c r="K2337">
        <v>0</v>
      </c>
      <c r="M2337">
        <v>0</v>
      </c>
      <c r="O2337">
        <v>0</v>
      </c>
    </row>
    <row r="2338" spans="3:17" x14ac:dyDescent="0.3">
      <c r="C2338" t="s">
        <v>1807</v>
      </c>
      <c r="D2338" t="s">
        <v>366</v>
      </c>
      <c r="E2338">
        <v>138407</v>
      </c>
      <c r="H2338" t="s">
        <v>856</v>
      </c>
      <c r="K2338">
        <v>0</v>
      </c>
      <c r="M2338">
        <v>0</v>
      </c>
      <c r="O2338">
        <v>0</v>
      </c>
    </row>
    <row r="2339" spans="3:17" x14ac:dyDescent="0.3">
      <c r="C2339" t="s">
        <v>1807</v>
      </c>
      <c r="D2339" t="s">
        <v>366</v>
      </c>
      <c r="E2339">
        <v>138408</v>
      </c>
      <c r="H2339" t="s">
        <v>857</v>
      </c>
      <c r="K2339" s="37">
        <v>3529.56</v>
      </c>
      <c r="M2339" s="37">
        <v>3720.85</v>
      </c>
      <c r="O2339">
        <v>-191.29</v>
      </c>
      <c r="Q2339">
        <v>-5.0999999999999996</v>
      </c>
    </row>
    <row r="2340" spans="3:17" x14ac:dyDescent="0.3">
      <c r="C2340" t="s">
        <v>1807</v>
      </c>
      <c r="D2340" t="s">
        <v>366</v>
      </c>
      <c r="E2340">
        <v>138409</v>
      </c>
      <c r="H2340" t="s">
        <v>858</v>
      </c>
      <c r="K2340">
        <v>0</v>
      </c>
      <c r="M2340">
        <v>-200</v>
      </c>
      <c r="O2340">
        <v>200</v>
      </c>
      <c r="Q2340">
        <v>100</v>
      </c>
    </row>
    <row r="2341" spans="3:17" x14ac:dyDescent="0.3">
      <c r="C2341" t="s">
        <v>1807</v>
      </c>
      <c r="D2341" t="s">
        <v>366</v>
      </c>
      <c r="E2341">
        <v>138410</v>
      </c>
      <c r="H2341" t="s">
        <v>859</v>
      </c>
      <c r="K2341" s="37">
        <v>118135.21</v>
      </c>
      <c r="M2341" s="37">
        <v>111513.32</v>
      </c>
      <c r="O2341" s="37">
        <v>6621.89</v>
      </c>
      <c r="Q2341">
        <v>5.9</v>
      </c>
    </row>
    <row r="2342" spans="3:17" x14ac:dyDescent="0.3">
      <c r="C2342" t="s">
        <v>1807</v>
      </c>
      <c r="D2342" t="s">
        <v>366</v>
      </c>
      <c r="E2342">
        <v>138411</v>
      </c>
      <c r="H2342" t="s">
        <v>860</v>
      </c>
      <c r="K2342">
        <v>0</v>
      </c>
      <c r="M2342">
        <v>0</v>
      </c>
      <c r="O2342">
        <v>0</v>
      </c>
    </row>
    <row r="2343" spans="3:17" x14ac:dyDescent="0.3">
      <c r="C2343" t="s">
        <v>1807</v>
      </c>
      <c r="D2343" t="s">
        <v>366</v>
      </c>
      <c r="E2343">
        <v>138412</v>
      </c>
      <c r="H2343" t="s">
        <v>861</v>
      </c>
      <c r="K2343">
        <v>0</v>
      </c>
      <c r="M2343">
        <v>0</v>
      </c>
      <c r="O2343">
        <v>0</v>
      </c>
    </row>
    <row r="2344" spans="3:17" x14ac:dyDescent="0.3">
      <c r="C2344" t="s">
        <v>1807</v>
      </c>
      <c r="D2344" t="s">
        <v>366</v>
      </c>
      <c r="E2344">
        <v>138413</v>
      </c>
      <c r="H2344" t="s">
        <v>862</v>
      </c>
      <c r="K2344">
        <v>0</v>
      </c>
      <c r="M2344">
        <v>0</v>
      </c>
      <c r="O2344">
        <v>0</v>
      </c>
    </row>
    <row r="2345" spans="3:17" x14ac:dyDescent="0.3">
      <c r="C2345" t="s">
        <v>1807</v>
      </c>
      <c r="D2345" t="s">
        <v>366</v>
      </c>
      <c r="E2345">
        <v>138414</v>
      </c>
      <c r="H2345" t="s">
        <v>863</v>
      </c>
      <c r="K2345" s="37">
        <v>10750</v>
      </c>
      <c r="M2345" s="37">
        <v>10750</v>
      </c>
      <c r="O2345">
        <v>0</v>
      </c>
    </row>
    <row r="2346" spans="3:17" x14ac:dyDescent="0.3">
      <c r="C2346" t="s">
        <v>1807</v>
      </c>
      <c r="D2346" t="s">
        <v>366</v>
      </c>
      <c r="E2346">
        <v>138415</v>
      </c>
      <c r="H2346" t="s">
        <v>864</v>
      </c>
      <c r="K2346" s="37">
        <v>293928.87</v>
      </c>
      <c r="M2346" s="37">
        <v>330662.39</v>
      </c>
      <c r="O2346" s="37">
        <v>-36733.519999999997</v>
      </c>
      <c r="Q2346">
        <v>-11.1</v>
      </c>
    </row>
    <row r="2347" spans="3:17" x14ac:dyDescent="0.3">
      <c r="C2347" t="s">
        <v>1807</v>
      </c>
      <c r="D2347" t="s">
        <v>366</v>
      </c>
      <c r="E2347">
        <v>138416</v>
      </c>
      <c r="H2347" t="s">
        <v>1995</v>
      </c>
      <c r="K2347">
        <v>0</v>
      </c>
      <c r="M2347">
        <v>0</v>
      </c>
      <c r="O2347">
        <v>0</v>
      </c>
    </row>
    <row r="2348" spans="3:17" x14ac:dyDescent="0.3">
      <c r="C2348" t="s">
        <v>1807</v>
      </c>
      <c r="D2348" t="s">
        <v>366</v>
      </c>
      <c r="E2348">
        <v>139000</v>
      </c>
      <c r="H2348" t="s">
        <v>865</v>
      </c>
      <c r="K2348">
        <v>0</v>
      </c>
      <c r="M2348">
        <v>0</v>
      </c>
      <c r="O2348">
        <v>0</v>
      </c>
    </row>
    <row r="2349" spans="3:17" x14ac:dyDescent="0.3">
      <c r="C2349" t="s">
        <v>1807</v>
      </c>
      <c r="D2349" t="s">
        <v>366</v>
      </c>
      <c r="E2349">
        <v>139001</v>
      </c>
      <c r="H2349" t="s">
        <v>1996</v>
      </c>
      <c r="K2349">
        <v>0</v>
      </c>
      <c r="M2349">
        <v>0</v>
      </c>
      <c r="O2349">
        <v>0</v>
      </c>
    </row>
    <row r="2350" spans="3:17" x14ac:dyDescent="0.3">
      <c r="C2350" t="s">
        <v>1807</v>
      </c>
      <c r="D2350" t="s">
        <v>366</v>
      </c>
      <c r="E2350">
        <v>140800</v>
      </c>
      <c r="H2350" t="s">
        <v>1997</v>
      </c>
      <c r="K2350">
        <v>0</v>
      </c>
      <c r="M2350">
        <v>0</v>
      </c>
      <c r="O2350">
        <v>0</v>
      </c>
    </row>
    <row r="2351" spans="3:17" x14ac:dyDescent="0.3">
      <c r="C2351" t="s">
        <v>1807</v>
      </c>
      <c r="D2351" t="s">
        <v>366</v>
      </c>
      <c r="E2351">
        <v>140801</v>
      </c>
      <c r="H2351" t="s">
        <v>1998</v>
      </c>
      <c r="K2351">
        <v>0</v>
      </c>
      <c r="M2351">
        <v>0</v>
      </c>
      <c r="O2351">
        <v>0</v>
      </c>
    </row>
    <row r="2352" spans="3:17" x14ac:dyDescent="0.3">
      <c r="C2352" t="s">
        <v>1807</v>
      </c>
      <c r="D2352" t="s">
        <v>366</v>
      </c>
      <c r="E2352">
        <v>140802</v>
      </c>
      <c r="H2352" t="s">
        <v>1999</v>
      </c>
      <c r="K2352">
        <v>0</v>
      </c>
      <c r="M2352">
        <v>0</v>
      </c>
      <c r="O2352">
        <v>0</v>
      </c>
    </row>
    <row r="2353" spans="3:18" x14ac:dyDescent="0.3">
      <c r="C2353" t="s">
        <v>1807</v>
      </c>
      <c r="D2353" t="s">
        <v>366</v>
      </c>
      <c r="E2353">
        <v>140803</v>
      </c>
      <c r="H2353" t="s">
        <v>2000</v>
      </c>
      <c r="K2353">
        <v>0</v>
      </c>
      <c r="M2353">
        <v>0</v>
      </c>
      <c r="O2353">
        <v>0</v>
      </c>
    </row>
    <row r="2354" spans="3:18" x14ac:dyDescent="0.3">
      <c r="C2354" t="s">
        <v>1807</v>
      </c>
      <c r="D2354" t="s">
        <v>366</v>
      </c>
      <c r="E2354">
        <v>140804</v>
      </c>
      <c r="H2354" t="s">
        <v>2001</v>
      </c>
      <c r="K2354">
        <v>0</v>
      </c>
      <c r="M2354">
        <v>0</v>
      </c>
      <c r="O2354">
        <v>0</v>
      </c>
    </row>
    <row r="2355" spans="3:18" x14ac:dyDescent="0.3">
      <c r="C2355" t="s">
        <v>1807</v>
      </c>
      <c r="D2355" t="s">
        <v>366</v>
      </c>
      <c r="E2355">
        <v>140805</v>
      </c>
      <c r="H2355" t="s">
        <v>2002</v>
      </c>
      <c r="K2355">
        <v>0</v>
      </c>
      <c r="M2355">
        <v>0</v>
      </c>
      <c r="O2355">
        <v>0</v>
      </c>
    </row>
    <row r="2356" spans="3:18" x14ac:dyDescent="0.3">
      <c r="C2356" t="s">
        <v>1807</v>
      </c>
      <c r="D2356" t="s">
        <v>366</v>
      </c>
      <c r="E2356">
        <v>140806</v>
      </c>
      <c r="H2356" t="s">
        <v>2003</v>
      </c>
      <c r="K2356">
        <v>0</v>
      </c>
      <c r="M2356">
        <v>0</v>
      </c>
      <c r="O2356">
        <v>0</v>
      </c>
    </row>
    <row r="2357" spans="3:18" x14ac:dyDescent="0.3">
      <c r="C2357" t="s">
        <v>1807</v>
      </c>
      <c r="D2357" t="s">
        <v>366</v>
      </c>
      <c r="E2357">
        <v>140807</v>
      </c>
      <c r="H2357" t="s">
        <v>2004</v>
      </c>
      <c r="K2357">
        <v>0</v>
      </c>
      <c r="M2357">
        <v>0</v>
      </c>
      <c r="O2357">
        <v>0</v>
      </c>
    </row>
    <row r="2358" spans="3:18" x14ac:dyDescent="0.3">
      <c r="C2358" t="s">
        <v>1807</v>
      </c>
      <c r="D2358" t="s">
        <v>366</v>
      </c>
      <c r="E2358">
        <v>140808</v>
      </c>
      <c r="H2358" t="s">
        <v>2005</v>
      </c>
      <c r="K2358">
        <v>0</v>
      </c>
      <c r="M2358">
        <v>0</v>
      </c>
      <c r="O2358">
        <v>0</v>
      </c>
    </row>
    <row r="2359" spans="3:18" x14ac:dyDescent="0.3">
      <c r="E2359" t="s">
        <v>872</v>
      </c>
      <c r="K2359" s="37">
        <v>380675413.43000001</v>
      </c>
      <c r="M2359" s="37">
        <v>385011970.14999998</v>
      </c>
      <c r="O2359" s="37">
        <v>-4336556.72</v>
      </c>
      <c r="Q2359">
        <v>-1.1000000000000001</v>
      </c>
      <c r="R2359" t="s">
        <v>438</v>
      </c>
    </row>
    <row r="2360" spans="3:18" x14ac:dyDescent="0.3">
      <c r="C2360" t="s">
        <v>1807</v>
      </c>
      <c r="D2360" t="s">
        <v>366</v>
      </c>
      <c r="E2360">
        <v>136257</v>
      </c>
      <c r="H2360" t="s">
        <v>877</v>
      </c>
      <c r="K2360" s="37">
        <v>244854.39</v>
      </c>
      <c r="M2360" s="37">
        <v>383551.79</v>
      </c>
      <c r="O2360" s="37">
        <v>-138697.4</v>
      </c>
      <c r="Q2360">
        <v>-36.200000000000003</v>
      </c>
    </row>
    <row r="2361" spans="3:18" x14ac:dyDescent="0.3">
      <c r="C2361" t="s">
        <v>1807</v>
      </c>
      <c r="D2361" t="s">
        <v>366</v>
      </c>
      <c r="E2361">
        <v>138209</v>
      </c>
      <c r="H2361" t="s">
        <v>873</v>
      </c>
      <c r="K2361" s="37">
        <v>44097327.93</v>
      </c>
      <c r="M2361" s="37">
        <v>42412438.450000003</v>
      </c>
      <c r="O2361" s="37">
        <v>1684889.48</v>
      </c>
      <c r="Q2361">
        <v>4</v>
      </c>
    </row>
    <row r="2362" spans="3:18" x14ac:dyDescent="0.3">
      <c r="C2362" t="s">
        <v>1807</v>
      </c>
      <c r="D2362" t="s">
        <v>366</v>
      </c>
      <c r="E2362">
        <v>138303</v>
      </c>
      <c r="H2362" t="s">
        <v>2006</v>
      </c>
      <c r="K2362">
        <v>0</v>
      </c>
      <c r="M2362">
        <v>0</v>
      </c>
      <c r="O2362">
        <v>0</v>
      </c>
    </row>
    <row r="2363" spans="3:18" x14ac:dyDescent="0.3">
      <c r="C2363" t="s">
        <v>1807</v>
      </c>
      <c r="D2363" t="s">
        <v>366</v>
      </c>
      <c r="E2363">
        <v>138702</v>
      </c>
      <c r="H2363" t="s">
        <v>880</v>
      </c>
      <c r="K2363">
        <v>550</v>
      </c>
      <c r="M2363">
        <v>15</v>
      </c>
      <c r="O2363">
        <v>535</v>
      </c>
      <c r="Q2363">
        <v>3566.7</v>
      </c>
    </row>
    <row r="2364" spans="3:18" x14ac:dyDescent="0.3">
      <c r="E2364" t="s">
        <v>881</v>
      </c>
      <c r="K2364" s="37">
        <v>44342732.32</v>
      </c>
      <c r="M2364" s="37">
        <v>42796005.240000002</v>
      </c>
      <c r="O2364" s="37">
        <v>1546727.08</v>
      </c>
      <c r="Q2364">
        <v>3.6</v>
      </c>
      <c r="R2364" t="s">
        <v>438</v>
      </c>
    </row>
    <row r="2365" spans="3:18" x14ac:dyDescent="0.3">
      <c r="C2365" t="s">
        <v>1807</v>
      </c>
      <c r="D2365" t="s">
        <v>366</v>
      </c>
      <c r="E2365">
        <v>138211</v>
      </c>
      <c r="H2365" t="s">
        <v>2007</v>
      </c>
      <c r="K2365">
        <v>0</v>
      </c>
      <c r="M2365">
        <v>0</v>
      </c>
      <c r="O2365">
        <v>0</v>
      </c>
    </row>
    <row r="2366" spans="3:18" x14ac:dyDescent="0.3">
      <c r="K2366">
        <v>0</v>
      </c>
      <c r="M2366">
        <v>0</v>
      </c>
      <c r="O2366">
        <v>0</v>
      </c>
      <c r="R2366" t="s">
        <v>438</v>
      </c>
    </row>
    <row r="2367" spans="3:18" x14ac:dyDescent="0.3">
      <c r="C2367" t="s">
        <v>1807</v>
      </c>
      <c r="D2367" t="s">
        <v>366</v>
      </c>
      <c r="E2367">
        <v>136258</v>
      </c>
      <c r="H2367" t="s">
        <v>2008</v>
      </c>
      <c r="K2367" s="37">
        <v>1145271.74</v>
      </c>
      <c r="M2367" s="37">
        <v>1455028.71</v>
      </c>
      <c r="O2367" s="37">
        <v>-309756.96999999997</v>
      </c>
      <c r="Q2367">
        <v>-21.3</v>
      </c>
    </row>
    <row r="2368" spans="3:18" x14ac:dyDescent="0.3">
      <c r="C2368" t="s">
        <v>1807</v>
      </c>
      <c r="D2368" t="s">
        <v>366</v>
      </c>
      <c r="E2368">
        <v>138800</v>
      </c>
      <c r="H2368" t="s">
        <v>870</v>
      </c>
      <c r="K2368" s="37">
        <v>19526935.719999999</v>
      </c>
      <c r="M2368" s="37">
        <v>19543454.719999999</v>
      </c>
      <c r="O2368" s="37">
        <v>-16519</v>
      </c>
      <c r="Q2368">
        <v>-0.1</v>
      </c>
    </row>
    <row r="2369" spans="3:18" x14ac:dyDescent="0.3">
      <c r="E2369" t="s">
        <v>882</v>
      </c>
      <c r="K2369" s="37">
        <v>20672207.460000001</v>
      </c>
      <c r="M2369" s="37">
        <v>20998483.43</v>
      </c>
      <c r="O2369" s="37">
        <v>-326275.96999999997</v>
      </c>
      <c r="Q2369">
        <v>-1.6</v>
      </c>
      <c r="R2369" t="s">
        <v>438</v>
      </c>
    </row>
    <row r="2370" spans="3:18" x14ac:dyDescent="0.3">
      <c r="C2370" t="s">
        <v>1807</v>
      </c>
      <c r="D2370" t="s">
        <v>366</v>
      </c>
      <c r="E2370">
        <v>138305</v>
      </c>
      <c r="H2370" t="s">
        <v>1301</v>
      </c>
      <c r="K2370" s="37">
        <v>1324197500.3499999</v>
      </c>
      <c r="M2370" s="37">
        <v>1324197500.3499999</v>
      </c>
      <c r="O2370">
        <v>0</v>
      </c>
    </row>
    <row r="2371" spans="3:18" x14ac:dyDescent="0.3">
      <c r="E2371" t="s">
        <v>2009</v>
      </c>
      <c r="K2371" s="37">
        <v>1324197500.3499999</v>
      </c>
      <c r="M2371" s="37">
        <v>1324197500.3499999</v>
      </c>
      <c r="O2371">
        <v>0</v>
      </c>
      <c r="R2371" t="s">
        <v>438</v>
      </c>
    </row>
    <row r="2372" spans="3:18" x14ac:dyDescent="0.3">
      <c r="C2372" t="s">
        <v>1807</v>
      </c>
      <c r="D2372" t="s">
        <v>366</v>
      </c>
      <c r="E2372">
        <v>136200</v>
      </c>
      <c r="H2372" t="s">
        <v>883</v>
      </c>
      <c r="K2372">
        <v>0</v>
      </c>
      <c r="M2372">
        <v>0</v>
      </c>
      <c r="O2372">
        <v>0</v>
      </c>
    </row>
    <row r="2373" spans="3:18" x14ac:dyDescent="0.3">
      <c r="C2373" t="s">
        <v>1807</v>
      </c>
      <c r="D2373" t="s">
        <v>366</v>
      </c>
      <c r="E2373">
        <v>136201</v>
      </c>
      <c r="H2373" t="s">
        <v>2010</v>
      </c>
      <c r="K2373">
        <v>0</v>
      </c>
      <c r="M2373">
        <v>0</v>
      </c>
      <c r="O2373">
        <v>0</v>
      </c>
    </row>
    <row r="2374" spans="3:18" x14ac:dyDescent="0.3">
      <c r="K2374">
        <v>0</v>
      </c>
      <c r="M2374">
        <v>0</v>
      </c>
      <c r="O2374">
        <v>0</v>
      </c>
      <c r="R2374" t="s">
        <v>438</v>
      </c>
    </row>
    <row r="2375" spans="3:18" x14ac:dyDescent="0.3">
      <c r="C2375" t="s">
        <v>1807</v>
      </c>
      <c r="D2375" t="s">
        <v>366</v>
      </c>
      <c r="E2375">
        <v>136250</v>
      </c>
      <c r="H2375" t="s">
        <v>884</v>
      </c>
      <c r="K2375">
        <v>0</v>
      </c>
      <c r="M2375">
        <v>0</v>
      </c>
      <c r="O2375">
        <v>0</v>
      </c>
    </row>
    <row r="2376" spans="3:18" x14ac:dyDescent="0.3">
      <c r="C2376" t="s">
        <v>1807</v>
      </c>
      <c r="D2376" t="s">
        <v>366</v>
      </c>
      <c r="E2376">
        <v>136251</v>
      </c>
      <c r="H2376" t="s">
        <v>885</v>
      </c>
      <c r="K2376">
        <v>0</v>
      </c>
      <c r="M2376">
        <v>0</v>
      </c>
      <c r="O2376">
        <v>0</v>
      </c>
    </row>
    <row r="2377" spans="3:18" x14ac:dyDescent="0.3">
      <c r="C2377" t="s">
        <v>1807</v>
      </c>
      <c r="D2377" t="s">
        <v>366</v>
      </c>
      <c r="E2377">
        <v>136252</v>
      </c>
      <c r="H2377" t="s">
        <v>886</v>
      </c>
      <c r="K2377">
        <v>0</v>
      </c>
      <c r="M2377">
        <v>0</v>
      </c>
      <c r="O2377">
        <v>0</v>
      </c>
    </row>
    <row r="2378" spans="3:18" x14ac:dyDescent="0.3">
      <c r="C2378" t="s">
        <v>1807</v>
      </c>
      <c r="D2378" t="s">
        <v>366</v>
      </c>
      <c r="E2378">
        <v>136259</v>
      </c>
      <c r="H2378" t="s">
        <v>2011</v>
      </c>
      <c r="K2378">
        <v>0</v>
      </c>
      <c r="M2378">
        <v>0</v>
      </c>
      <c r="O2378">
        <v>0</v>
      </c>
    </row>
    <row r="2379" spans="3:18" x14ac:dyDescent="0.3">
      <c r="C2379" t="s">
        <v>1807</v>
      </c>
      <c r="D2379" t="s">
        <v>366</v>
      </c>
      <c r="E2379">
        <v>136260</v>
      </c>
      <c r="H2379" t="s">
        <v>2012</v>
      </c>
      <c r="K2379">
        <v>0</v>
      </c>
      <c r="M2379">
        <v>0</v>
      </c>
      <c r="O2379">
        <v>0</v>
      </c>
    </row>
    <row r="2380" spans="3:18" x14ac:dyDescent="0.3">
      <c r="C2380" t="s">
        <v>1807</v>
      </c>
      <c r="D2380" t="s">
        <v>366</v>
      </c>
      <c r="E2380">
        <v>136261</v>
      </c>
      <c r="H2380" t="s">
        <v>2013</v>
      </c>
      <c r="K2380">
        <v>0</v>
      </c>
      <c r="M2380">
        <v>0</v>
      </c>
      <c r="O2380">
        <v>0</v>
      </c>
    </row>
    <row r="2381" spans="3:18" x14ac:dyDescent="0.3">
      <c r="C2381" t="s">
        <v>1807</v>
      </c>
      <c r="D2381" t="s">
        <v>366</v>
      </c>
      <c r="E2381">
        <v>136262</v>
      </c>
      <c r="H2381" t="s">
        <v>2014</v>
      </c>
      <c r="K2381">
        <v>0</v>
      </c>
      <c r="M2381">
        <v>0</v>
      </c>
      <c r="O2381">
        <v>0</v>
      </c>
    </row>
    <row r="2382" spans="3:18" x14ac:dyDescent="0.3">
      <c r="K2382">
        <v>0</v>
      </c>
      <c r="M2382">
        <v>0</v>
      </c>
      <c r="O2382">
        <v>0</v>
      </c>
      <c r="R2382" t="s">
        <v>438</v>
      </c>
    </row>
    <row r="2383" spans="3:18" x14ac:dyDescent="0.3">
      <c r="C2383" t="s">
        <v>1807</v>
      </c>
      <c r="D2383" t="s">
        <v>366</v>
      </c>
      <c r="E2383">
        <v>199998</v>
      </c>
      <c r="H2383" t="s">
        <v>891</v>
      </c>
      <c r="K2383">
        <v>0</v>
      </c>
      <c r="M2383">
        <v>0</v>
      </c>
      <c r="O2383">
        <v>0</v>
      </c>
    </row>
    <row r="2384" spans="3:18" x14ac:dyDescent="0.3">
      <c r="C2384" t="s">
        <v>1807</v>
      </c>
      <c r="D2384" t="s">
        <v>366</v>
      </c>
      <c r="E2384">
        <v>199999</v>
      </c>
      <c r="H2384" t="s">
        <v>891</v>
      </c>
      <c r="K2384">
        <v>0</v>
      </c>
      <c r="M2384">
        <v>0</v>
      </c>
      <c r="O2384">
        <v>0</v>
      </c>
    </row>
    <row r="2385" spans="3:18" x14ac:dyDescent="0.3">
      <c r="K2385">
        <v>0</v>
      </c>
      <c r="M2385">
        <v>0</v>
      </c>
      <c r="O2385">
        <v>0</v>
      </c>
      <c r="R2385" t="s">
        <v>438</v>
      </c>
    </row>
    <row r="2386" spans="3:18" x14ac:dyDescent="0.3">
      <c r="C2386" t="s">
        <v>1807</v>
      </c>
      <c r="D2386" t="s">
        <v>366</v>
      </c>
      <c r="E2386">
        <v>135800</v>
      </c>
      <c r="H2386" t="s">
        <v>896</v>
      </c>
      <c r="K2386" s="37">
        <v>18491744.09</v>
      </c>
      <c r="M2386" s="37">
        <v>28730648.329999998</v>
      </c>
      <c r="O2386" s="37">
        <v>-10238904.24</v>
      </c>
      <c r="Q2386">
        <v>-35.6</v>
      </c>
    </row>
    <row r="2387" spans="3:18" x14ac:dyDescent="0.3">
      <c r="C2387" t="s">
        <v>1807</v>
      </c>
      <c r="D2387" t="s">
        <v>366</v>
      </c>
      <c r="E2387">
        <v>135801</v>
      </c>
      <c r="H2387" t="s">
        <v>2015</v>
      </c>
      <c r="K2387">
        <v>0</v>
      </c>
      <c r="M2387">
        <v>0</v>
      </c>
      <c r="O2387">
        <v>0</v>
      </c>
    </row>
    <row r="2388" spans="3:18" x14ac:dyDescent="0.3">
      <c r="C2388" t="s">
        <v>1807</v>
      </c>
      <c r="D2388" t="s">
        <v>366</v>
      </c>
      <c r="E2388">
        <v>135803</v>
      </c>
      <c r="H2388" t="s">
        <v>2016</v>
      </c>
      <c r="K2388">
        <v>0</v>
      </c>
      <c r="M2388">
        <v>0</v>
      </c>
      <c r="O2388">
        <v>0</v>
      </c>
    </row>
    <row r="2389" spans="3:18" x14ac:dyDescent="0.3">
      <c r="C2389" t="s">
        <v>1807</v>
      </c>
      <c r="D2389" t="s">
        <v>366</v>
      </c>
      <c r="E2389">
        <v>135804</v>
      </c>
      <c r="H2389" t="s">
        <v>2017</v>
      </c>
      <c r="K2389">
        <v>0</v>
      </c>
      <c r="M2389">
        <v>0</v>
      </c>
      <c r="O2389">
        <v>0</v>
      </c>
    </row>
    <row r="2390" spans="3:18" x14ac:dyDescent="0.3">
      <c r="C2390" t="s">
        <v>1807</v>
      </c>
      <c r="D2390" t="s">
        <v>366</v>
      </c>
      <c r="E2390">
        <v>135805</v>
      </c>
      <c r="H2390" t="s">
        <v>2018</v>
      </c>
      <c r="K2390">
        <v>0</v>
      </c>
      <c r="M2390">
        <v>0</v>
      </c>
      <c r="O2390">
        <v>0</v>
      </c>
    </row>
    <row r="2391" spans="3:18" x14ac:dyDescent="0.3">
      <c r="C2391" t="s">
        <v>1807</v>
      </c>
      <c r="D2391" t="s">
        <v>366</v>
      </c>
      <c r="E2391">
        <v>135806</v>
      </c>
      <c r="H2391" t="s">
        <v>898</v>
      </c>
      <c r="K2391">
        <v>0</v>
      </c>
      <c r="M2391">
        <v>0</v>
      </c>
      <c r="O2391">
        <v>0</v>
      </c>
    </row>
    <row r="2392" spans="3:18" x14ac:dyDescent="0.3">
      <c r="C2392" t="s">
        <v>1807</v>
      </c>
      <c r="D2392" t="s">
        <v>366</v>
      </c>
      <c r="E2392">
        <v>138212</v>
      </c>
      <c r="H2392" t="s">
        <v>2019</v>
      </c>
      <c r="K2392">
        <v>0</v>
      </c>
      <c r="M2392">
        <v>0</v>
      </c>
      <c r="O2392">
        <v>0</v>
      </c>
    </row>
    <row r="2393" spans="3:18" x14ac:dyDescent="0.3">
      <c r="C2393" t="s">
        <v>1807</v>
      </c>
      <c r="D2393" t="s">
        <v>366</v>
      </c>
      <c r="E2393">
        <v>190000</v>
      </c>
      <c r="H2393" t="s">
        <v>892</v>
      </c>
      <c r="K2393">
        <v>0</v>
      </c>
      <c r="M2393">
        <v>0</v>
      </c>
      <c r="O2393">
        <v>0</v>
      </c>
    </row>
    <row r="2394" spans="3:18" x14ac:dyDescent="0.3">
      <c r="C2394" t="s">
        <v>1807</v>
      </c>
      <c r="D2394" t="s">
        <v>366</v>
      </c>
      <c r="E2394">
        <v>190001</v>
      </c>
      <c r="H2394" t="s">
        <v>893</v>
      </c>
      <c r="K2394">
        <v>0</v>
      </c>
      <c r="M2394">
        <v>0</v>
      </c>
      <c r="O2394">
        <v>0</v>
      </c>
    </row>
    <row r="2395" spans="3:18" x14ac:dyDescent="0.3">
      <c r="C2395" t="s">
        <v>1807</v>
      </c>
      <c r="D2395" t="s">
        <v>366</v>
      </c>
      <c r="E2395">
        <v>190002</v>
      </c>
      <c r="H2395" t="s">
        <v>894</v>
      </c>
      <c r="K2395">
        <v>0</v>
      </c>
      <c r="M2395">
        <v>0</v>
      </c>
      <c r="O2395">
        <v>0</v>
      </c>
    </row>
    <row r="2396" spans="3:18" x14ac:dyDescent="0.3">
      <c r="C2396" t="s">
        <v>1807</v>
      </c>
      <c r="D2396" t="s">
        <v>366</v>
      </c>
      <c r="E2396">
        <v>190003</v>
      </c>
      <c r="H2396" t="s">
        <v>895</v>
      </c>
      <c r="K2396">
        <v>0</v>
      </c>
      <c r="M2396">
        <v>0</v>
      </c>
      <c r="O2396">
        <v>0</v>
      </c>
    </row>
    <row r="2397" spans="3:18" x14ac:dyDescent="0.3">
      <c r="E2397" t="s">
        <v>900</v>
      </c>
      <c r="K2397" s="37">
        <v>18491744.09</v>
      </c>
      <c r="M2397" s="37">
        <v>28730648.329999998</v>
      </c>
      <c r="O2397" s="37">
        <v>-10238904.24</v>
      </c>
      <c r="Q2397">
        <v>-35.6</v>
      </c>
      <c r="R2397" t="s">
        <v>438</v>
      </c>
    </row>
    <row r="2398" spans="3:18" x14ac:dyDescent="0.3">
      <c r="E2398" t="s">
        <v>901</v>
      </c>
      <c r="K2398" s="37">
        <v>6162850264.96</v>
      </c>
      <c r="M2398" s="37">
        <v>6254894603.1400003</v>
      </c>
      <c r="O2398" s="37">
        <v>-92044338.180000007</v>
      </c>
      <c r="Q2398">
        <v>-1.5</v>
      </c>
      <c r="R2398" t="s">
        <v>420</v>
      </c>
    </row>
    <row r="2399" spans="3:18" x14ac:dyDescent="0.3">
      <c r="E2399" t="s">
        <v>902</v>
      </c>
    </row>
    <row r="2400" spans="3:18" x14ac:dyDescent="0.3">
      <c r="C2400" t="s">
        <v>1807</v>
      </c>
      <c r="D2400" t="s">
        <v>366</v>
      </c>
      <c r="E2400">
        <v>200502</v>
      </c>
      <c r="H2400" t="s">
        <v>2020</v>
      </c>
      <c r="K2400" s="37">
        <v>-131557.69</v>
      </c>
      <c r="M2400" s="37">
        <v>-151620.79</v>
      </c>
      <c r="O2400" s="37">
        <v>20063.099999999999</v>
      </c>
      <c r="Q2400">
        <v>13.2</v>
      </c>
    </row>
    <row r="2401" spans="3:18" x14ac:dyDescent="0.3">
      <c r="C2401" t="s">
        <v>1807</v>
      </c>
      <c r="D2401" t="s">
        <v>366</v>
      </c>
      <c r="E2401">
        <v>200503</v>
      </c>
      <c r="H2401" t="s">
        <v>2021</v>
      </c>
      <c r="K2401" s="37">
        <v>-901587.47</v>
      </c>
      <c r="M2401" s="37">
        <v>-896066.92</v>
      </c>
      <c r="O2401" s="37">
        <v>-5520.55</v>
      </c>
      <c r="Q2401">
        <v>-0.6</v>
      </c>
    </row>
    <row r="2402" spans="3:18" x14ac:dyDescent="0.3">
      <c r="K2402" s="37">
        <v>-1033145.16</v>
      </c>
      <c r="M2402" s="37">
        <v>-1047687.71</v>
      </c>
      <c r="O2402" s="37">
        <v>14542.55</v>
      </c>
      <c r="Q2402">
        <v>1.4</v>
      </c>
      <c r="R2402" t="s">
        <v>438</v>
      </c>
    </row>
    <row r="2403" spans="3:18" x14ac:dyDescent="0.3">
      <c r="C2403" t="s">
        <v>1807</v>
      </c>
      <c r="D2403" t="s">
        <v>366</v>
      </c>
      <c r="E2403">
        <v>230001</v>
      </c>
      <c r="H2403" t="s">
        <v>2022</v>
      </c>
      <c r="K2403">
        <v>0</v>
      </c>
      <c r="M2403">
        <v>0</v>
      </c>
      <c r="O2403">
        <v>0</v>
      </c>
    </row>
    <row r="2404" spans="3:18" x14ac:dyDescent="0.3">
      <c r="C2404" t="s">
        <v>1807</v>
      </c>
      <c r="D2404" t="s">
        <v>366</v>
      </c>
      <c r="E2404">
        <v>230002</v>
      </c>
      <c r="H2404" t="s">
        <v>2023</v>
      </c>
      <c r="K2404">
        <v>0</v>
      </c>
      <c r="M2404">
        <v>0</v>
      </c>
      <c r="O2404">
        <v>0</v>
      </c>
    </row>
    <row r="2405" spans="3:18" x14ac:dyDescent="0.3">
      <c r="C2405" t="s">
        <v>1807</v>
      </c>
      <c r="D2405" t="s">
        <v>366</v>
      </c>
      <c r="E2405">
        <v>230003</v>
      </c>
      <c r="H2405" t="s">
        <v>2024</v>
      </c>
      <c r="K2405">
        <v>0</v>
      </c>
      <c r="M2405">
        <v>0</v>
      </c>
      <c r="O2405">
        <v>0</v>
      </c>
    </row>
    <row r="2406" spans="3:18" x14ac:dyDescent="0.3">
      <c r="C2406" t="s">
        <v>1807</v>
      </c>
      <c r="D2406" t="s">
        <v>366</v>
      </c>
      <c r="E2406">
        <v>230004</v>
      </c>
      <c r="H2406" t="s">
        <v>2025</v>
      </c>
      <c r="K2406">
        <v>0</v>
      </c>
      <c r="M2406">
        <v>0</v>
      </c>
      <c r="O2406">
        <v>0</v>
      </c>
    </row>
    <row r="2407" spans="3:18" x14ac:dyDescent="0.3">
      <c r="C2407" t="s">
        <v>1807</v>
      </c>
      <c r="D2407" t="s">
        <v>366</v>
      </c>
      <c r="E2407">
        <v>230005</v>
      </c>
      <c r="H2407" t="s">
        <v>2026</v>
      </c>
      <c r="K2407">
        <v>0</v>
      </c>
      <c r="M2407">
        <v>0</v>
      </c>
      <c r="O2407">
        <v>0</v>
      </c>
    </row>
    <row r="2408" spans="3:18" x14ac:dyDescent="0.3">
      <c r="C2408" t="s">
        <v>1807</v>
      </c>
      <c r="D2408" t="s">
        <v>366</v>
      </c>
      <c r="E2408">
        <v>230006</v>
      </c>
      <c r="H2408" t="s">
        <v>2027</v>
      </c>
      <c r="K2408">
        <v>0</v>
      </c>
      <c r="M2408">
        <v>0</v>
      </c>
      <c r="O2408">
        <v>0</v>
      </c>
    </row>
    <row r="2409" spans="3:18" x14ac:dyDescent="0.3">
      <c r="C2409" t="s">
        <v>1807</v>
      </c>
      <c r="D2409" t="s">
        <v>366</v>
      </c>
      <c r="E2409">
        <v>230007</v>
      </c>
      <c r="H2409" t="s">
        <v>2028</v>
      </c>
      <c r="K2409">
        <v>0</v>
      </c>
      <c r="M2409">
        <v>0</v>
      </c>
      <c r="O2409">
        <v>0</v>
      </c>
    </row>
    <row r="2410" spans="3:18" x14ac:dyDescent="0.3">
      <c r="C2410" t="s">
        <v>1807</v>
      </c>
      <c r="D2410" t="s">
        <v>366</v>
      </c>
      <c r="E2410">
        <v>230008</v>
      </c>
      <c r="H2410" t="s">
        <v>2029</v>
      </c>
      <c r="K2410">
        <v>0</v>
      </c>
      <c r="M2410">
        <v>0</v>
      </c>
      <c r="O2410">
        <v>0</v>
      </c>
    </row>
    <row r="2411" spans="3:18" x14ac:dyDescent="0.3">
      <c r="C2411" t="s">
        <v>1807</v>
      </c>
      <c r="D2411" t="s">
        <v>366</v>
      </c>
      <c r="E2411">
        <v>230015</v>
      </c>
      <c r="H2411" t="s">
        <v>2030</v>
      </c>
      <c r="K2411">
        <v>0</v>
      </c>
      <c r="M2411">
        <v>0</v>
      </c>
      <c r="O2411">
        <v>0</v>
      </c>
    </row>
    <row r="2412" spans="3:18" x14ac:dyDescent="0.3">
      <c r="C2412" t="s">
        <v>1807</v>
      </c>
      <c r="D2412" t="s">
        <v>366</v>
      </c>
      <c r="E2412">
        <v>230016</v>
      </c>
      <c r="H2412" t="s">
        <v>2031</v>
      </c>
      <c r="K2412">
        <v>0</v>
      </c>
      <c r="M2412">
        <v>0</v>
      </c>
      <c r="O2412">
        <v>0</v>
      </c>
    </row>
    <row r="2413" spans="3:18" x14ac:dyDescent="0.3">
      <c r="C2413" t="s">
        <v>1807</v>
      </c>
      <c r="D2413" t="s">
        <v>366</v>
      </c>
      <c r="E2413">
        <v>230017</v>
      </c>
      <c r="H2413" t="s">
        <v>2032</v>
      </c>
      <c r="K2413">
        <v>0</v>
      </c>
      <c r="M2413">
        <v>0</v>
      </c>
      <c r="O2413">
        <v>0</v>
      </c>
    </row>
    <row r="2414" spans="3:18" x14ac:dyDescent="0.3">
      <c r="C2414" t="s">
        <v>1807</v>
      </c>
      <c r="D2414" t="s">
        <v>366</v>
      </c>
      <c r="E2414">
        <v>230018</v>
      </c>
      <c r="H2414" t="s">
        <v>2033</v>
      </c>
      <c r="K2414">
        <v>0</v>
      </c>
      <c r="M2414">
        <v>0</v>
      </c>
      <c r="O2414">
        <v>0</v>
      </c>
    </row>
    <row r="2415" spans="3:18" x14ac:dyDescent="0.3">
      <c r="C2415" t="s">
        <v>1807</v>
      </c>
      <c r="D2415" t="s">
        <v>366</v>
      </c>
      <c r="E2415">
        <v>230019</v>
      </c>
      <c r="H2415" t="s">
        <v>2034</v>
      </c>
      <c r="K2415">
        <v>0</v>
      </c>
      <c r="M2415">
        <v>0</v>
      </c>
      <c r="O2415">
        <v>0</v>
      </c>
    </row>
    <row r="2416" spans="3:18" x14ac:dyDescent="0.3">
      <c r="C2416" t="s">
        <v>1807</v>
      </c>
      <c r="D2416" t="s">
        <v>366</v>
      </c>
      <c r="E2416">
        <v>230020</v>
      </c>
      <c r="H2416" t="s">
        <v>2035</v>
      </c>
      <c r="K2416">
        <v>0</v>
      </c>
      <c r="M2416">
        <v>0</v>
      </c>
      <c r="O2416">
        <v>0</v>
      </c>
    </row>
    <row r="2417" spans="3:18" x14ac:dyDescent="0.3">
      <c r="K2417">
        <v>0</v>
      </c>
      <c r="M2417">
        <v>0</v>
      </c>
      <c r="O2417">
        <v>0</v>
      </c>
      <c r="R2417" t="s">
        <v>438</v>
      </c>
    </row>
    <row r="2418" spans="3:18" x14ac:dyDescent="0.3">
      <c r="C2418" t="s">
        <v>1807</v>
      </c>
      <c r="D2418" t="s">
        <v>366</v>
      </c>
      <c r="E2418">
        <v>138253</v>
      </c>
      <c r="H2418" t="s">
        <v>2036</v>
      </c>
      <c r="K2418">
        <v>0</v>
      </c>
      <c r="M2418">
        <v>0</v>
      </c>
      <c r="O2418">
        <v>0</v>
      </c>
    </row>
    <row r="2419" spans="3:18" x14ac:dyDescent="0.3">
      <c r="C2419" t="s">
        <v>1807</v>
      </c>
      <c r="D2419" t="s">
        <v>366</v>
      </c>
      <c r="E2419">
        <v>228213</v>
      </c>
      <c r="H2419" t="s">
        <v>906</v>
      </c>
      <c r="K2419" s="37">
        <v>-63069081.920000002</v>
      </c>
      <c r="M2419" s="37">
        <v>-77058141.920000002</v>
      </c>
      <c r="O2419" s="37">
        <v>13989060</v>
      </c>
      <c r="Q2419">
        <v>18.2</v>
      </c>
    </row>
    <row r="2420" spans="3:18" x14ac:dyDescent="0.3">
      <c r="C2420" t="s">
        <v>1807</v>
      </c>
      <c r="D2420" t="s">
        <v>366</v>
      </c>
      <c r="E2420">
        <v>228214</v>
      </c>
      <c r="H2420" t="s">
        <v>2037</v>
      </c>
      <c r="K2420">
        <v>0</v>
      </c>
      <c r="M2420">
        <v>0</v>
      </c>
      <c r="O2420">
        <v>0</v>
      </c>
    </row>
    <row r="2421" spans="3:18" x14ac:dyDescent="0.3">
      <c r="C2421" t="s">
        <v>1807</v>
      </c>
      <c r="D2421" t="s">
        <v>366</v>
      </c>
      <c r="E2421">
        <v>228215</v>
      </c>
      <c r="H2421" t="s">
        <v>2038</v>
      </c>
      <c r="K2421">
        <v>0</v>
      </c>
      <c r="M2421">
        <v>0</v>
      </c>
      <c r="O2421">
        <v>0</v>
      </c>
    </row>
    <row r="2422" spans="3:18" x14ac:dyDescent="0.3">
      <c r="C2422" t="s">
        <v>1807</v>
      </c>
      <c r="D2422" t="s">
        <v>366</v>
      </c>
      <c r="E2422">
        <v>228216</v>
      </c>
      <c r="H2422" t="s">
        <v>2039</v>
      </c>
      <c r="K2422">
        <v>0</v>
      </c>
      <c r="M2422">
        <v>0</v>
      </c>
      <c r="O2422">
        <v>0</v>
      </c>
    </row>
    <row r="2423" spans="3:18" x14ac:dyDescent="0.3">
      <c r="C2423" t="s">
        <v>1807</v>
      </c>
      <c r="D2423" t="s">
        <v>366</v>
      </c>
      <c r="E2423">
        <v>228218</v>
      </c>
      <c r="H2423" t="s">
        <v>907</v>
      </c>
      <c r="K2423">
        <v>0</v>
      </c>
      <c r="M2423">
        <v>0</v>
      </c>
      <c r="O2423">
        <v>0</v>
      </c>
    </row>
    <row r="2424" spans="3:18" x14ac:dyDescent="0.3">
      <c r="C2424" t="s">
        <v>1807</v>
      </c>
      <c r="D2424" t="s">
        <v>366</v>
      </c>
      <c r="E2424">
        <v>228219</v>
      </c>
      <c r="H2424" t="s">
        <v>2040</v>
      </c>
      <c r="K2424">
        <v>0</v>
      </c>
      <c r="M2424">
        <v>0</v>
      </c>
      <c r="O2424">
        <v>0</v>
      </c>
    </row>
    <row r="2425" spans="3:18" x14ac:dyDescent="0.3">
      <c r="C2425" t="s">
        <v>1807</v>
      </c>
      <c r="D2425" t="s">
        <v>366</v>
      </c>
      <c r="E2425">
        <v>228253</v>
      </c>
      <c r="H2425" t="s">
        <v>2041</v>
      </c>
      <c r="K2425">
        <v>0</v>
      </c>
      <c r="M2425">
        <v>0</v>
      </c>
      <c r="O2425">
        <v>0</v>
      </c>
    </row>
    <row r="2426" spans="3:18" x14ac:dyDescent="0.3">
      <c r="C2426" t="s">
        <v>1807</v>
      </c>
      <c r="D2426" t="s">
        <v>366</v>
      </c>
      <c r="E2426">
        <v>2228218</v>
      </c>
      <c r="H2426" t="s">
        <v>907</v>
      </c>
      <c r="K2426">
        <v>0</v>
      </c>
      <c r="M2426">
        <v>0</v>
      </c>
      <c r="O2426">
        <v>0</v>
      </c>
    </row>
    <row r="2427" spans="3:18" x14ac:dyDescent="0.3">
      <c r="K2427" s="37">
        <v>-63069081.920000002</v>
      </c>
      <c r="M2427" s="37">
        <v>-77058141.920000002</v>
      </c>
      <c r="O2427" s="37">
        <v>13989060</v>
      </c>
      <c r="Q2427">
        <v>18.2</v>
      </c>
      <c r="R2427" t="s">
        <v>438</v>
      </c>
    </row>
    <row r="2428" spans="3:18" x14ac:dyDescent="0.3">
      <c r="C2428" t="s">
        <v>1807</v>
      </c>
      <c r="D2428" t="s">
        <v>366</v>
      </c>
      <c r="E2428">
        <v>200000</v>
      </c>
      <c r="H2428" t="s">
        <v>914</v>
      </c>
      <c r="K2428">
        <v>0</v>
      </c>
      <c r="M2428">
        <v>0</v>
      </c>
      <c r="O2428">
        <v>0</v>
      </c>
    </row>
    <row r="2429" spans="3:18" x14ac:dyDescent="0.3">
      <c r="C2429" t="s">
        <v>1807</v>
      </c>
      <c r="D2429" t="s">
        <v>366</v>
      </c>
      <c r="E2429">
        <v>220905</v>
      </c>
      <c r="H2429" t="s">
        <v>2042</v>
      </c>
      <c r="K2429">
        <v>0</v>
      </c>
      <c r="M2429">
        <v>0</v>
      </c>
      <c r="O2429">
        <v>0</v>
      </c>
    </row>
    <row r="2430" spans="3:18" x14ac:dyDescent="0.3">
      <c r="E2430" t="s">
        <v>915</v>
      </c>
      <c r="K2430">
        <v>0</v>
      </c>
      <c r="M2430">
        <v>0</v>
      </c>
      <c r="O2430">
        <v>0</v>
      </c>
      <c r="R2430" t="s">
        <v>438</v>
      </c>
    </row>
    <row r="2431" spans="3:18" x14ac:dyDescent="0.3">
      <c r="C2431" t="s">
        <v>1807</v>
      </c>
      <c r="D2431" t="s">
        <v>366</v>
      </c>
      <c r="E2431">
        <v>200002</v>
      </c>
      <c r="H2431" t="s">
        <v>916</v>
      </c>
      <c r="K2431" s="37">
        <v>-857406.6</v>
      </c>
      <c r="M2431" s="37">
        <v>-857406.6</v>
      </c>
      <c r="O2431">
        <v>0</v>
      </c>
    </row>
    <row r="2432" spans="3:18" x14ac:dyDescent="0.3">
      <c r="C2432" t="s">
        <v>1807</v>
      </c>
      <c r="D2432" t="s">
        <v>366</v>
      </c>
      <c r="E2432">
        <v>220904</v>
      </c>
      <c r="H2432" t="s">
        <v>2043</v>
      </c>
      <c r="K2432" s="37">
        <v>-74236.09</v>
      </c>
      <c r="M2432" s="37">
        <v>-79066.710000000006</v>
      </c>
      <c r="O2432" s="37">
        <v>4830.62</v>
      </c>
      <c r="Q2432">
        <v>6.1</v>
      </c>
    </row>
    <row r="2433" spans="3:18" x14ac:dyDescent="0.3">
      <c r="E2433" t="s">
        <v>917</v>
      </c>
      <c r="K2433" s="37">
        <v>-931642.69</v>
      </c>
      <c r="M2433" s="37">
        <v>-936473.31</v>
      </c>
      <c r="O2433" s="37">
        <v>4830.62</v>
      </c>
      <c r="Q2433">
        <v>0.5</v>
      </c>
      <c r="R2433" t="s">
        <v>438</v>
      </c>
    </row>
    <row r="2434" spans="3:18" x14ac:dyDescent="0.3">
      <c r="C2434" t="s">
        <v>1807</v>
      </c>
      <c r="D2434" t="s">
        <v>366</v>
      </c>
      <c r="E2434">
        <v>200004</v>
      </c>
      <c r="H2434" t="s">
        <v>918</v>
      </c>
      <c r="K2434" s="37">
        <v>-3416098.64</v>
      </c>
      <c r="M2434" s="37">
        <v>-3310436.14</v>
      </c>
      <c r="O2434" s="37">
        <v>-105662.5</v>
      </c>
      <c r="Q2434">
        <v>-3.2</v>
      </c>
    </row>
    <row r="2435" spans="3:18" x14ac:dyDescent="0.3">
      <c r="C2435" t="s">
        <v>1807</v>
      </c>
      <c r="D2435" t="s">
        <v>366</v>
      </c>
      <c r="E2435">
        <v>220903</v>
      </c>
      <c r="H2435" t="s">
        <v>919</v>
      </c>
      <c r="K2435" s="37">
        <v>-239709.65</v>
      </c>
      <c r="M2435" s="37">
        <v>-246406.46</v>
      </c>
      <c r="O2435" s="37">
        <v>6696.81</v>
      </c>
      <c r="Q2435">
        <v>2.7</v>
      </c>
    </row>
    <row r="2436" spans="3:18" x14ac:dyDescent="0.3">
      <c r="E2436" t="s">
        <v>918</v>
      </c>
      <c r="K2436" s="37">
        <v>-3655808.29</v>
      </c>
      <c r="M2436" s="37">
        <v>-3556842.6</v>
      </c>
      <c r="O2436" s="37">
        <v>-98965.69</v>
      </c>
      <c r="Q2436">
        <v>-2.8</v>
      </c>
      <c r="R2436" t="s">
        <v>438</v>
      </c>
    </row>
    <row r="2437" spans="3:18" x14ac:dyDescent="0.3">
      <c r="C2437" t="s">
        <v>1807</v>
      </c>
      <c r="D2437" t="s">
        <v>366</v>
      </c>
      <c r="E2437">
        <v>200795</v>
      </c>
      <c r="H2437" t="s">
        <v>2044</v>
      </c>
      <c r="K2437">
        <v>0</v>
      </c>
      <c r="M2437">
        <v>0</v>
      </c>
      <c r="O2437">
        <v>0</v>
      </c>
    </row>
    <row r="2438" spans="3:18" x14ac:dyDescent="0.3">
      <c r="C2438" t="s">
        <v>1807</v>
      </c>
      <c r="D2438" t="s">
        <v>366</v>
      </c>
      <c r="E2438">
        <v>200800</v>
      </c>
      <c r="H2438" t="s">
        <v>920</v>
      </c>
      <c r="K2438">
        <v>0</v>
      </c>
      <c r="M2438">
        <v>0</v>
      </c>
      <c r="O2438">
        <v>0</v>
      </c>
    </row>
    <row r="2439" spans="3:18" x14ac:dyDescent="0.3">
      <c r="C2439" t="s">
        <v>1807</v>
      </c>
      <c r="D2439" t="s">
        <v>366</v>
      </c>
      <c r="E2439">
        <v>200801</v>
      </c>
      <c r="H2439" t="s">
        <v>921</v>
      </c>
      <c r="K2439">
        <v>0</v>
      </c>
      <c r="M2439">
        <v>0</v>
      </c>
      <c r="O2439">
        <v>0</v>
      </c>
    </row>
    <row r="2440" spans="3:18" x14ac:dyDescent="0.3">
      <c r="C2440" t="s">
        <v>1807</v>
      </c>
      <c r="D2440" t="s">
        <v>366</v>
      </c>
      <c r="E2440">
        <v>200802</v>
      </c>
      <c r="H2440" t="s">
        <v>922</v>
      </c>
      <c r="K2440">
        <v>0</v>
      </c>
      <c r="M2440">
        <v>0</v>
      </c>
      <c r="O2440">
        <v>0</v>
      </c>
    </row>
    <row r="2441" spans="3:18" x14ac:dyDescent="0.3">
      <c r="C2441" t="s">
        <v>1807</v>
      </c>
      <c r="D2441" t="s">
        <v>366</v>
      </c>
      <c r="E2441">
        <v>200803</v>
      </c>
      <c r="H2441" t="s">
        <v>923</v>
      </c>
      <c r="K2441">
        <v>0</v>
      </c>
      <c r="M2441">
        <v>0</v>
      </c>
      <c r="O2441">
        <v>0</v>
      </c>
    </row>
    <row r="2442" spans="3:18" x14ac:dyDescent="0.3">
      <c r="C2442" t="s">
        <v>1807</v>
      </c>
      <c r="D2442" t="s">
        <v>366</v>
      </c>
      <c r="E2442">
        <v>200804</v>
      </c>
      <c r="H2442" t="s">
        <v>924</v>
      </c>
      <c r="K2442">
        <v>0</v>
      </c>
      <c r="M2442">
        <v>0</v>
      </c>
      <c r="O2442">
        <v>0</v>
      </c>
    </row>
    <row r="2443" spans="3:18" x14ac:dyDescent="0.3">
      <c r="C2443" t="s">
        <v>1807</v>
      </c>
      <c r="D2443" t="s">
        <v>366</v>
      </c>
      <c r="E2443">
        <v>200805</v>
      </c>
      <c r="H2443" t="s">
        <v>920</v>
      </c>
      <c r="K2443">
        <v>0</v>
      </c>
      <c r="M2443">
        <v>0</v>
      </c>
      <c r="O2443">
        <v>0</v>
      </c>
    </row>
    <row r="2444" spans="3:18" x14ac:dyDescent="0.3">
      <c r="C2444" t="s">
        <v>1807</v>
      </c>
      <c r="D2444" t="s">
        <v>366</v>
      </c>
      <c r="E2444">
        <v>200806</v>
      </c>
      <c r="H2444" t="s">
        <v>921</v>
      </c>
      <c r="K2444">
        <v>0</v>
      </c>
      <c r="M2444">
        <v>0</v>
      </c>
      <c r="O2444">
        <v>0</v>
      </c>
    </row>
    <row r="2445" spans="3:18" x14ac:dyDescent="0.3">
      <c r="C2445" t="s">
        <v>1807</v>
      </c>
      <c r="D2445" t="s">
        <v>366</v>
      </c>
      <c r="E2445">
        <v>200807</v>
      </c>
      <c r="H2445" t="s">
        <v>922</v>
      </c>
      <c r="K2445">
        <v>0</v>
      </c>
      <c r="M2445">
        <v>0</v>
      </c>
      <c r="O2445">
        <v>0</v>
      </c>
    </row>
    <row r="2446" spans="3:18" x14ac:dyDescent="0.3">
      <c r="C2446" t="s">
        <v>1807</v>
      </c>
      <c r="D2446" t="s">
        <v>366</v>
      </c>
      <c r="E2446">
        <v>200808</v>
      </c>
      <c r="H2446" t="s">
        <v>923</v>
      </c>
      <c r="K2446">
        <v>0</v>
      </c>
      <c r="M2446">
        <v>0</v>
      </c>
      <c r="O2446">
        <v>0</v>
      </c>
    </row>
    <row r="2447" spans="3:18" x14ac:dyDescent="0.3">
      <c r="C2447" t="s">
        <v>1807</v>
      </c>
      <c r="D2447" t="s">
        <v>366</v>
      </c>
      <c r="E2447">
        <v>200809</v>
      </c>
      <c r="H2447" t="s">
        <v>924</v>
      </c>
      <c r="K2447">
        <v>0</v>
      </c>
      <c r="M2447">
        <v>0</v>
      </c>
      <c r="O2447">
        <v>0</v>
      </c>
    </row>
    <row r="2448" spans="3:18" x14ac:dyDescent="0.3">
      <c r="E2448" t="s">
        <v>925</v>
      </c>
      <c r="K2448">
        <v>0</v>
      </c>
      <c r="M2448">
        <v>0</v>
      </c>
      <c r="O2448">
        <v>0</v>
      </c>
      <c r="R2448" t="s">
        <v>438</v>
      </c>
    </row>
    <row r="2449" spans="3:15" x14ac:dyDescent="0.3">
      <c r="C2449" t="s">
        <v>1807</v>
      </c>
      <c r="D2449" t="s">
        <v>366</v>
      </c>
      <c r="E2449">
        <v>200900</v>
      </c>
      <c r="H2449" t="s">
        <v>926</v>
      </c>
      <c r="K2449">
        <v>0</v>
      </c>
      <c r="M2449">
        <v>0</v>
      </c>
      <c r="O2449">
        <v>0</v>
      </c>
    </row>
    <row r="2450" spans="3:15" x14ac:dyDescent="0.3">
      <c r="C2450" t="s">
        <v>1807</v>
      </c>
      <c r="D2450" t="s">
        <v>366</v>
      </c>
      <c r="E2450">
        <v>200901</v>
      </c>
      <c r="H2450" t="s">
        <v>927</v>
      </c>
      <c r="K2450">
        <v>0</v>
      </c>
      <c r="M2450">
        <v>0</v>
      </c>
      <c r="O2450">
        <v>0</v>
      </c>
    </row>
    <row r="2451" spans="3:15" x14ac:dyDescent="0.3">
      <c r="C2451" t="s">
        <v>1807</v>
      </c>
      <c r="D2451" t="s">
        <v>366</v>
      </c>
      <c r="E2451">
        <v>200902</v>
      </c>
      <c r="H2451" t="s">
        <v>928</v>
      </c>
      <c r="K2451">
        <v>0</v>
      </c>
      <c r="M2451">
        <v>0</v>
      </c>
      <c r="O2451">
        <v>0</v>
      </c>
    </row>
    <row r="2452" spans="3:15" x14ac:dyDescent="0.3">
      <c r="C2452" t="s">
        <v>1807</v>
      </c>
      <c r="D2452" t="s">
        <v>366</v>
      </c>
      <c r="E2452">
        <v>200903</v>
      </c>
      <c r="H2452" t="s">
        <v>929</v>
      </c>
      <c r="K2452">
        <v>0</v>
      </c>
      <c r="M2452">
        <v>0</v>
      </c>
      <c r="O2452">
        <v>0</v>
      </c>
    </row>
    <row r="2453" spans="3:15" x14ac:dyDescent="0.3">
      <c r="C2453" t="s">
        <v>1807</v>
      </c>
      <c r="D2453" t="s">
        <v>366</v>
      </c>
      <c r="E2453">
        <v>200904</v>
      </c>
      <c r="H2453" t="s">
        <v>930</v>
      </c>
      <c r="K2453">
        <v>0</v>
      </c>
      <c r="M2453">
        <v>0</v>
      </c>
      <c r="O2453">
        <v>0</v>
      </c>
    </row>
    <row r="2454" spans="3:15" x14ac:dyDescent="0.3">
      <c r="C2454" t="s">
        <v>1807</v>
      </c>
      <c r="D2454" t="s">
        <v>366</v>
      </c>
      <c r="E2454">
        <v>200905</v>
      </c>
      <c r="H2454" t="s">
        <v>931</v>
      </c>
      <c r="K2454">
        <v>0</v>
      </c>
      <c r="M2454">
        <v>0</v>
      </c>
      <c r="O2454">
        <v>0</v>
      </c>
    </row>
    <row r="2455" spans="3:15" x14ac:dyDescent="0.3">
      <c r="C2455" t="s">
        <v>1807</v>
      </c>
      <c r="D2455" t="s">
        <v>366</v>
      </c>
      <c r="E2455">
        <v>200906</v>
      </c>
      <c r="H2455" t="s">
        <v>932</v>
      </c>
      <c r="K2455">
        <v>0</v>
      </c>
      <c r="M2455">
        <v>0</v>
      </c>
      <c r="O2455">
        <v>0</v>
      </c>
    </row>
    <row r="2456" spans="3:15" x14ac:dyDescent="0.3">
      <c r="C2456" t="s">
        <v>1807</v>
      </c>
      <c r="D2456" t="s">
        <v>366</v>
      </c>
      <c r="E2456">
        <v>200907</v>
      </c>
      <c r="H2456" t="s">
        <v>933</v>
      </c>
      <c r="K2456">
        <v>0</v>
      </c>
      <c r="M2456">
        <v>0</v>
      </c>
      <c r="O2456">
        <v>0</v>
      </c>
    </row>
    <row r="2457" spans="3:15" x14ac:dyDescent="0.3">
      <c r="C2457" t="s">
        <v>1807</v>
      </c>
      <c r="D2457" t="s">
        <v>366</v>
      </c>
      <c r="E2457">
        <v>200908</v>
      </c>
      <c r="H2457" t="s">
        <v>934</v>
      </c>
      <c r="K2457">
        <v>0</v>
      </c>
      <c r="M2457">
        <v>0</v>
      </c>
      <c r="O2457">
        <v>0</v>
      </c>
    </row>
    <row r="2458" spans="3:15" x14ac:dyDescent="0.3">
      <c r="C2458" t="s">
        <v>1807</v>
      </c>
      <c r="D2458" t="s">
        <v>366</v>
      </c>
      <c r="E2458">
        <v>200909</v>
      </c>
      <c r="H2458" t="s">
        <v>935</v>
      </c>
      <c r="K2458">
        <v>0</v>
      </c>
      <c r="M2458">
        <v>0</v>
      </c>
      <c r="O2458">
        <v>0</v>
      </c>
    </row>
    <row r="2459" spans="3:15" x14ac:dyDescent="0.3">
      <c r="C2459" t="s">
        <v>1807</v>
      </c>
      <c r="D2459" t="s">
        <v>366</v>
      </c>
      <c r="E2459">
        <v>200922</v>
      </c>
      <c r="H2459" t="s">
        <v>928</v>
      </c>
      <c r="K2459">
        <v>0</v>
      </c>
      <c r="M2459">
        <v>0</v>
      </c>
      <c r="O2459">
        <v>0</v>
      </c>
    </row>
    <row r="2460" spans="3:15" x14ac:dyDescent="0.3">
      <c r="C2460" t="s">
        <v>1807</v>
      </c>
      <c r="D2460" t="s">
        <v>366</v>
      </c>
      <c r="E2460">
        <v>200923</v>
      </c>
      <c r="H2460" t="s">
        <v>929</v>
      </c>
      <c r="K2460">
        <v>0</v>
      </c>
      <c r="M2460">
        <v>0</v>
      </c>
      <c r="O2460">
        <v>0</v>
      </c>
    </row>
    <row r="2461" spans="3:15" x14ac:dyDescent="0.3">
      <c r="C2461" t="s">
        <v>1807</v>
      </c>
      <c r="D2461" t="s">
        <v>366</v>
      </c>
      <c r="E2461">
        <v>200924</v>
      </c>
      <c r="H2461" t="s">
        <v>930</v>
      </c>
      <c r="K2461">
        <v>0</v>
      </c>
      <c r="M2461">
        <v>0</v>
      </c>
      <c r="O2461">
        <v>0</v>
      </c>
    </row>
    <row r="2462" spans="3:15" x14ac:dyDescent="0.3">
      <c r="C2462" t="s">
        <v>1807</v>
      </c>
      <c r="D2462" t="s">
        <v>366</v>
      </c>
      <c r="E2462">
        <v>200925</v>
      </c>
      <c r="H2462" t="s">
        <v>931</v>
      </c>
      <c r="K2462">
        <v>0</v>
      </c>
      <c r="M2462">
        <v>0</v>
      </c>
      <c r="O2462">
        <v>0</v>
      </c>
    </row>
    <row r="2463" spans="3:15" x14ac:dyDescent="0.3">
      <c r="C2463" t="s">
        <v>1807</v>
      </c>
      <c r="D2463" t="s">
        <v>366</v>
      </c>
      <c r="E2463">
        <v>200926</v>
      </c>
      <c r="H2463" t="s">
        <v>932</v>
      </c>
      <c r="K2463">
        <v>0</v>
      </c>
      <c r="M2463">
        <v>0</v>
      </c>
      <c r="O2463">
        <v>0</v>
      </c>
    </row>
    <row r="2464" spans="3:15" x14ac:dyDescent="0.3">
      <c r="C2464" t="s">
        <v>1807</v>
      </c>
      <c r="D2464" t="s">
        <v>366</v>
      </c>
      <c r="E2464">
        <v>200927</v>
      </c>
      <c r="H2464" t="s">
        <v>933</v>
      </c>
      <c r="K2464">
        <v>0</v>
      </c>
      <c r="M2464">
        <v>0</v>
      </c>
      <c r="O2464">
        <v>0</v>
      </c>
    </row>
    <row r="2465" spans="3:15" x14ac:dyDescent="0.3">
      <c r="C2465" t="s">
        <v>1807</v>
      </c>
      <c r="D2465" t="s">
        <v>366</v>
      </c>
      <c r="E2465">
        <v>200928</v>
      </c>
      <c r="H2465" t="s">
        <v>934</v>
      </c>
      <c r="K2465">
        <v>0</v>
      </c>
      <c r="M2465">
        <v>0</v>
      </c>
      <c r="O2465">
        <v>0</v>
      </c>
    </row>
    <row r="2466" spans="3:15" x14ac:dyDescent="0.3">
      <c r="C2466" t="s">
        <v>1807</v>
      </c>
      <c r="D2466" t="s">
        <v>366</v>
      </c>
      <c r="E2466">
        <v>200929</v>
      </c>
      <c r="H2466" t="s">
        <v>935</v>
      </c>
      <c r="K2466">
        <v>0</v>
      </c>
      <c r="M2466">
        <v>0</v>
      </c>
      <c r="O2466">
        <v>0</v>
      </c>
    </row>
    <row r="2467" spans="3:15" x14ac:dyDescent="0.3">
      <c r="C2467" t="s">
        <v>1807</v>
      </c>
      <c r="D2467" t="s">
        <v>366</v>
      </c>
      <c r="E2467">
        <v>200950</v>
      </c>
      <c r="H2467" t="s">
        <v>936</v>
      </c>
      <c r="K2467">
        <v>0</v>
      </c>
      <c r="M2467">
        <v>0</v>
      </c>
      <c r="O2467">
        <v>0</v>
      </c>
    </row>
    <row r="2468" spans="3:15" x14ac:dyDescent="0.3">
      <c r="C2468" t="s">
        <v>1807</v>
      </c>
      <c r="D2468" t="s">
        <v>366</v>
      </c>
      <c r="E2468">
        <v>200951</v>
      </c>
      <c r="H2468" t="s">
        <v>937</v>
      </c>
      <c r="K2468">
        <v>0</v>
      </c>
      <c r="M2468">
        <v>0</v>
      </c>
      <c r="O2468">
        <v>0</v>
      </c>
    </row>
    <row r="2469" spans="3:15" x14ac:dyDescent="0.3">
      <c r="C2469" t="s">
        <v>1807</v>
      </c>
      <c r="D2469" t="s">
        <v>366</v>
      </c>
      <c r="E2469">
        <v>200952</v>
      </c>
      <c r="H2469" t="s">
        <v>938</v>
      </c>
      <c r="K2469">
        <v>0</v>
      </c>
      <c r="M2469">
        <v>0</v>
      </c>
      <c r="O2469">
        <v>0</v>
      </c>
    </row>
    <row r="2470" spans="3:15" x14ac:dyDescent="0.3">
      <c r="C2470" t="s">
        <v>1807</v>
      </c>
      <c r="D2470" t="s">
        <v>366</v>
      </c>
      <c r="E2470">
        <v>200953</v>
      </c>
      <c r="H2470" t="s">
        <v>939</v>
      </c>
      <c r="K2470">
        <v>0</v>
      </c>
      <c r="M2470">
        <v>0</v>
      </c>
      <c r="O2470">
        <v>0</v>
      </c>
    </row>
    <row r="2471" spans="3:15" x14ac:dyDescent="0.3">
      <c r="C2471" t="s">
        <v>1807</v>
      </c>
      <c r="D2471" t="s">
        <v>366</v>
      </c>
      <c r="E2471">
        <v>200954</v>
      </c>
      <c r="H2471" t="s">
        <v>940</v>
      </c>
      <c r="K2471">
        <v>0</v>
      </c>
      <c r="M2471">
        <v>0</v>
      </c>
      <c r="O2471">
        <v>0</v>
      </c>
    </row>
    <row r="2472" spans="3:15" x14ac:dyDescent="0.3">
      <c r="C2472" t="s">
        <v>1807</v>
      </c>
      <c r="D2472" t="s">
        <v>366</v>
      </c>
      <c r="E2472">
        <v>200955</v>
      </c>
      <c r="H2472" t="s">
        <v>941</v>
      </c>
      <c r="K2472">
        <v>0</v>
      </c>
      <c r="M2472">
        <v>0</v>
      </c>
      <c r="O2472">
        <v>0</v>
      </c>
    </row>
    <row r="2473" spans="3:15" x14ac:dyDescent="0.3">
      <c r="C2473" t="s">
        <v>1807</v>
      </c>
      <c r="D2473" t="s">
        <v>366</v>
      </c>
      <c r="E2473">
        <v>200956</v>
      </c>
      <c r="H2473" t="s">
        <v>942</v>
      </c>
      <c r="K2473">
        <v>0</v>
      </c>
      <c r="M2473">
        <v>0</v>
      </c>
      <c r="O2473">
        <v>0</v>
      </c>
    </row>
    <row r="2474" spans="3:15" x14ac:dyDescent="0.3">
      <c r="C2474" t="s">
        <v>1807</v>
      </c>
      <c r="D2474" t="s">
        <v>366</v>
      </c>
      <c r="E2474">
        <v>200957</v>
      </c>
      <c r="H2474" t="s">
        <v>943</v>
      </c>
      <c r="K2474">
        <v>0</v>
      </c>
      <c r="M2474">
        <v>0</v>
      </c>
      <c r="O2474">
        <v>0</v>
      </c>
    </row>
    <row r="2475" spans="3:15" x14ac:dyDescent="0.3">
      <c r="C2475" t="s">
        <v>1807</v>
      </c>
      <c r="D2475" t="s">
        <v>366</v>
      </c>
      <c r="E2475">
        <v>200958</v>
      </c>
      <c r="H2475" t="s">
        <v>944</v>
      </c>
      <c r="K2475">
        <v>0</v>
      </c>
      <c r="M2475">
        <v>0</v>
      </c>
      <c r="O2475">
        <v>0</v>
      </c>
    </row>
    <row r="2476" spans="3:15" x14ac:dyDescent="0.3">
      <c r="C2476" t="s">
        <v>1807</v>
      </c>
      <c r="D2476" t="s">
        <v>366</v>
      </c>
      <c r="E2476">
        <v>200959</v>
      </c>
      <c r="H2476" t="s">
        <v>945</v>
      </c>
      <c r="K2476">
        <v>0</v>
      </c>
      <c r="M2476">
        <v>0</v>
      </c>
      <c r="O2476">
        <v>0</v>
      </c>
    </row>
    <row r="2477" spans="3:15" x14ac:dyDescent="0.3">
      <c r="C2477" t="s">
        <v>1807</v>
      </c>
      <c r="D2477" t="s">
        <v>366</v>
      </c>
      <c r="E2477">
        <v>200960</v>
      </c>
      <c r="H2477" t="s">
        <v>946</v>
      </c>
      <c r="K2477">
        <v>0</v>
      </c>
      <c r="M2477">
        <v>0</v>
      </c>
      <c r="O2477">
        <v>0</v>
      </c>
    </row>
    <row r="2478" spans="3:15" x14ac:dyDescent="0.3">
      <c r="C2478" t="s">
        <v>1807</v>
      </c>
      <c r="D2478" t="s">
        <v>366</v>
      </c>
      <c r="E2478">
        <v>200961</v>
      </c>
      <c r="H2478" t="s">
        <v>947</v>
      </c>
      <c r="K2478">
        <v>0</v>
      </c>
      <c r="M2478">
        <v>0</v>
      </c>
      <c r="O2478">
        <v>0</v>
      </c>
    </row>
    <row r="2479" spans="3:15" x14ac:dyDescent="0.3">
      <c r="C2479" t="s">
        <v>1807</v>
      </c>
      <c r="D2479" t="s">
        <v>366</v>
      </c>
      <c r="E2479">
        <v>200962</v>
      </c>
      <c r="H2479" t="s">
        <v>948</v>
      </c>
      <c r="K2479">
        <v>0</v>
      </c>
      <c r="M2479">
        <v>0</v>
      </c>
      <c r="O2479">
        <v>0</v>
      </c>
    </row>
    <row r="2480" spans="3:15" x14ac:dyDescent="0.3">
      <c r="C2480" t="s">
        <v>1807</v>
      </c>
      <c r="D2480" t="s">
        <v>366</v>
      </c>
      <c r="E2480">
        <v>200963</v>
      </c>
      <c r="H2480" t="s">
        <v>949</v>
      </c>
      <c r="K2480">
        <v>0</v>
      </c>
      <c r="M2480">
        <v>0</v>
      </c>
      <c r="O2480">
        <v>0</v>
      </c>
    </row>
    <row r="2481" spans="3:15" x14ac:dyDescent="0.3">
      <c r="C2481" t="s">
        <v>1807</v>
      </c>
      <c r="D2481" t="s">
        <v>366</v>
      </c>
      <c r="E2481">
        <v>200964</v>
      </c>
      <c r="H2481" t="s">
        <v>950</v>
      </c>
      <c r="K2481">
        <v>0</v>
      </c>
      <c r="M2481">
        <v>0</v>
      </c>
      <c r="O2481">
        <v>0</v>
      </c>
    </row>
    <row r="2482" spans="3:15" x14ac:dyDescent="0.3">
      <c r="C2482" t="s">
        <v>1807</v>
      </c>
      <c r="D2482" t="s">
        <v>366</v>
      </c>
      <c r="E2482">
        <v>200965</v>
      </c>
      <c r="H2482" t="s">
        <v>951</v>
      </c>
      <c r="K2482">
        <v>0</v>
      </c>
      <c r="M2482">
        <v>0</v>
      </c>
      <c r="O2482">
        <v>0</v>
      </c>
    </row>
    <row r="2483" spans="3:15" x14ac:dyDescent="0.3">
      <c r="C2483" t="s">
        <v>1807</v>
      </c>
      <c r="D2483" t="s">
        <v>366</v>
      </c>
      <c r="E2483">
        <v>200966</v>
      </c>
      <c r="H2483" t="s">
        <v>952</v>
      </c>
      <c r="K2483">
        <v>0</v>
      </c>
      <c r="M2483">
        <v>0</v>
      </c>
      <c r="O2483">
        <v>0</v>
      </c>
    </row>
    <row r="2484" spans="3:15" x14ac:dyDescent="0.3">
      <c r="C2484" t="s">
        <v>1807</v>
      </c>
      <c r="D2484" t="s">
        <v>366</v>
      </c>
      <c r="E2484">
        <v>200967</v>
      </c>
      <c r="H2484" t="s">
        <v>2045</v>
      </c>
      <c r="K2484">
        <v>0</v>
      </c>
      <c r="M2484">
        <v>0</v>
      </c>
      <c r="O2484">
        <v>0</v>
      </c>
    </row>
    <row r="2485" spans="3:15" x14ac:dyDescent="0.3">
      <c r="C2485" t="s">
        <v>1807</v>
      </c>
      <c r="D2485" t="s">
        <v>366</v>
      </c>
      <c r="E2485">
        <v>200970</v>
      </c>
      <c r="H2485" t="s">
        <v>936</v>
      </c>
      <c r="K2485">
        <v>0</v>
      </c>
      <c r="M2485">
        <v>0</v>
      </c>
      <c r="O2485">
        <v>0</v>
      </c>
    </row>
    <row r="2486" spans="3:15" x14ac:dyDescent="0.3">
      <c r="C2486" t="s">
        <v>1807</v>
      </c>
      <c r="D2486" t="s">
        <v>366</v>
      </c>
      <c r="E2486">
        <v>200971</v>
      </c>
      <c r="H2486" t="s">
        <v>937</v>
      </c>
      <c r="K2486">
        <v>0</v>
      </c>
      <c r="M2486">
        <v>0</v>
      </c>
      <c r="O2486">
        <v>0</v>
      </c>
    </row>
    <row r="2487" spans="3:15" x14ac:dyDescent="0.3">
      <c r="C2487" t="s">
        <v>1807</v>
      </c>
      <c r="D2487" t="s">
        <v>366</v>
      </c>
      <c r="E2487">
        <v>200972</v>
      </c>
      <c r="H2487" t="s">
        <v>938</v>
      </c>
      <c r="K2487">
        <v>0</v>
      </c>
      <c r="M2487">
        <v>0</v>
      </c>
      <c r="O2487">
        <v>0</v>
      </c>
    </row>
    <row r="2488" spans="3:15" x14ac:dyDescent="0.3">
      <c r="C2488" t="s">
        <v>1807</v>
      </c>
      <c r="D2488" t="s">
        <v>366</v>
      </c>
      <c r="E2488">
        <v>200973</v>
      </c>
      <c r="H2488" t="s">
        <v>939</v>
      </c>
      <c r="K2488">
        <v>0</v>
      </c>
      <c r="M2488">
        <v>0</v>
      </c>
      <c r="O2488">
        <v>0</v>
      </c>
    </row>
    <row r="2489" spans="3:15" x14ac:dyDescent="0.3">
      <c r="C2489" t="s">
        <v>1807</v>
      </c>
      <c r="D2489" t="s">
        <v>366</v>
      </c>
      <c r="E2489">
        <v>200974</v>
      </c>
      <c r="H2489" t="s">
        <v>940</v>
      </c>
      <c r="K2489">
        <v>0</v>
      </c>
      <c r="M2489">
        <v>0</v>
      </c>
      <c r="O2489">
        <v>0</v>
      </c>
    </row>
    <row r="2490" spans="3:15" x14ac:dyDescent="0.3">
      <c r="C2490" t="s">
        <v>1807</v>
      </c>
      <c r="D2490" t="s">
        <v>366</v>
      </c>
      <c r="E2490">
        <v>200975</v>
      </c>
      <c r="H2490" t="s">
        <v>941</v>
      </c>
      <c r="K2490">
        <v>0</v>
      </c>
      <c r="M2490">
        <v>0</v>
      </c>
      <c r="O2490">
        <v>0</v>
      </c>
    </row>
    <row r="2491" spans="3:15" x14ac:dyDescent="0.3">
      <c r="C2491" t="s">
        <v>1807</v>
      </c>
      <c r="D2491" t="s">
        <v>366</v>
      </c>
      <c r="E2491">
        <v>200976</v>
      </c>
      <c r="H2491" t="s">
        <v>942</v>
      </c>
      <c r="K2491">
        <v>0</v>
      </c>
      <c r="M2491">
        <v>0</v>
      </c>
      <c r="O2491">
        <v>0</v>
      </c>
    </row>
    <row r="2492" spans="3:15" x14ac:dyDescent="0.3">
      <c r="C2492" t="s">
        <v>1807</v>
      </c>
      <c r="D2492" t="s">
        <v>366</v>
      </c>
      <c r="E2492">
        <v>200977</v>
      </c>
      <c r="H2492" t="s">
        <v>943</v>
      </c>
      <c r="K2492">
        <v>0</v>
      </c>
      <c r="M2492">
        <v>0</v>
      </c>
      <c r="O2492">
        <v>0</v>
      </c>
    </row>
    <row r="2493" spans="3:15" x14ac:dyDescent="0.3">
      <c r="C2493" t="s">
        <v>1807</v>
      </c>
      <c r="D2493" t="s">
        <v>366</v>
      </c>
      <c r="E2493">
        <v>200978</v>
      </c>
      <c r="H2493" t="s">
        <v>953</v>
      </c>
      <c r="K2493">
        <v>0</v>
      </c>
      <c r="M2493">
        <v>0</v>
      </c>
      <c r="O2493">
        <v>0</v>
      </c>
    </row>
    <row r="2494" spans="3:15" x14ac:dyDescent="0.3">
      <c r="C2494" t="s">
        <v>1807</v>
      </c>
      <c r="D2494" t="s">
        <v>366</v>
      </c>
      <c r="E2494">
        <v>200979</v>
      </c>
      <c r="H2494" t="s">
        <v>945</v>
      </c>
      <c r="K2494">
        <v>0</v>
      </c>
      <c r="M2494">
        <v>0</v>
      </c>
      <c r="O2494">
        <v>0</v>
      </c>
    </row>
    <row r="2495" spans="3:15" x14ac:dyDescent="0.3">
      <c r="C2495" t="s">
        <v>1807</v>
      </c>
      <c r="D2495" t="s">
        <v>366</v>
      </c>
      <c r="E2495">
        <v>200980</v>
      </c>
      <c r="H2495" t="s">
        <v>946</v>
      </c>
      <c r="K2495">
        <v>0</v>
      </c>
      <c r="M2495">
        <v>0</v>
      </c>
      <c r="O2495">
        <v>0</v>
      </c>
    </row>
    <row r="2496" spans="3:15" x14ac:dyDescent="0.3">
      <c r="C2496" t="s">
        <v>1807</v>
      </c>
      <c r="D2496" t="s">
        <v>366</v>
      </c>
      <c r="E2496">
        <v>200981</v>
      </c>
      <c r="H2496" t="s">
        <v>947</v>
      </c>
      <c r="K2496">
        <v>0</v>
      </c>
      <c r="M2496">
        <v>0</v>
      </c>
      <c r="O2496">
        <v>0</v>
      </c>
    </row>
    <row r="2497" spans="3:15" x14ac:dyDescent="0.3">
      <c r="C2497" t="s">
        <v>1807</v>
      </c>
      <c r="D2497" t="s">
        <v>366</v>
      </c>
      <c r="E2497">
        <v>200982</v>
      </c>
      <c r="H2497" t="s">
        <v>948</v>
      </c>
      <c r="K2497">
        <v>0</v>
      </c>
      <c r="M2497">
        <v>0</v>
      </c>
      <c r="O2497">
        <v>0</v>
      </c>
    </row>
    <row r="2498" spans="3:15" x14ac:dyDescent="0.3">
      <c r="C2498" t="s">
        <v>1807</v>
      </c>
      <c r="D2498" t="s">
        <v>366</v>
      </c>
      <c r="E2498">
        <v>200983</v>
      </c>
      <c r="H2498" t="s">
        <v>949</v>
      </c>
      <c r="K2498">
        <v>0</v>
      </c>
      <c r="M2498">
        <v>0</v>
      </c>
      <c r="O2498">
        <v>0</v>
      </c>
    </row>
    <row r="2499" spans="3:15" x14ac:dyDescent="0.3">
      <c r="C2499" t="s">
        <v>1807</v>
      </c>
      <c r="D2499" t="s">
        <v>366</v>
      </c>
      <c r="E2499">
        <v>200984</v>
      </c>
      <c r="H2499" t="s">
        <v>950</v>
      </c>
      <c r="K2499">
        <v>0</v>
      </c>
      <c r="M2499">
        <v>0</v>
      </c>
      <c r="O2499">
        <v>0</v>
      </c>
    </row>
    <row r="2500" spans="3:15" x14ac:dyDescent="0.3">
      <c r="C2500" t="s">
        <v>1807</v>
      </c>
      <c r="D2500" t="s">
        <v>366</v>
      </c>
      <c r="E2500">
        <v>200985</v>
      </c>
      <c r="H2500" t="s">
        <v>951</v>
      </c>
      <c r="K2500">
        <v>0</v>
      </c>
      <c r="M2500">
        <v>0</v>
      </c>
      <c r="O2500">
        <v>0</v>
      </c>
    </row>
    <row r="2501" spans="3:15" x14ac:dyDescent="0.3">
      <c r="C2501" t="s">
        <v>1807</v>
      </c>
      <c r="D2501" t="s">
        <v>366</v>
      </c>
      <c r="E2501">
        <v>200986</v>
      </c>
      <c r="H2501" t="s">
        <v>952</v>
      </c>
      <c r="K2501">
        <v>0</v>
      </c>
      <c r="M2501">
        <v>0</v>
      </c>
      <c r="O2501">
        <v>0</v>
      </c>
    </row>
    <row r="2502" spans="3:15" x14ac:dyDescent="0.3">
      <c r="C2502" t="s">
        <v>1807</v>
      </c>
      <c r="D2502" t="s">
        <v>366</v>
      </c>
      <c r="E2502">
        <v>200987</v>
      </c>
      <c r="H2502" t="s">
        <v>2046</v>
      </c>
      <c r="K2502">
        <v>0</v>
      </c>
      <c r="M2502">
        <v>0</v>
      </c>
      <c r="O2502">
        <v>0</v>
      </c>
    </row>
    <row r="2503" spans="3:15" x14ac:dyDescent="0.3">
      <c r="C2503" t="s">
        <v>1807</v>
      </c>
      <c r="D2503" t="s">
        <v>366</v>
      </c>
      <c r="E2503">
        <v>200988</v>
      </c>
      <c r="H2503" t="s">
        <v>2047</v>
      </c>
      <c r="K2503">
        <v>0</v>
      </c>
      <c r="M2503">
        <v>0</v>
      </c>
      <c r="O2503">
        <v>0</v>
      </c>
    </row>
    <row r="2504" spans="3:15" x14ac:dyDescent="0.3">
      <c r="C2504" t="s">
        <v>1807</v>
      </c>
      <c r="D2504" t="s">
        <v>366</v>
      </c>
      <c r="E2504">
        <v>200989</v>
      </c>
      <c r="H2504" t="s">
        <v>2048</v>
      </c>
      <c r="K2504">
        <v>0</v>
      </c>
      <c r="M2504">
        <v>0</v>
      </c>
      <c r="O2504">
        <v>0</v>
      </c>
    </row>
    <row r="2505" spans="3:15" x14ac:dyDescent="0.3">
      <c r="C2505" t="s">
        <v>1807</v>
      </c>
      <c r="D2505" t="s">
        <v>366</v>
      </c>
      <c r="E2505">
        <v>200990</v>
      </c>
      <c r="H2505" t="s">
        <v>2049</v>
      </c>
      <c r="K2505">
        <v>0</v>
      </c>
      <c r="M2505">
        <v>0</v>
      </c>
      <c r="O2505">
        <v>0</v>
      </c>
    </row>
    <row r="2506" spans="3:15" x14ac:dyDescent="0.3">
      <c r="C2506" t="s">
        <v>1807</v>
      </c>
      <c r="D2506" t="s">
        <v>366</v>
      </c>
      <c r="E2506">
        <v>201000</v>
      </c>
      <c r="H2506" t="s">
        <v>954</v>
      </c>
      <c r="K2506">
        <v>0</v>
      </c>
      <c r="M2506">
        <v>0</v>
      </c>
      <c r="O2506">
        <v>0</v>
      </c>
    </row>
    <row r="2507" spans="3:15" x14ac:dyDescent="0.3">
      <c r="C2507" t="s">
        <v>1807</v>
      </c>
      <c r="D2507" t="s">
        <v>366</v>
      </c>
      <c r="E2507">
        <v>201001</v>
      </c>
      <c r="H2507" t="s">
        <v>955</v>
      </c>
      <c r="K2507">
        <v>0</v>
      </c>
      <c r="M2507">
        <v>0</v>
      </c>
      <c r="O2507">
        <v>0</v>
      </c>
    </row>
    <row r="2508" spans="3:15" x14ac:dyDescent="0.3">
      <c r="C2508" t="s">
        <v>1807</v>
      </c>
      <c r="D2508" t="s">
        <v>366</v>
      </c>
      <c r="E2508">
        <v>201002</v>
      </c>
      <c r="H2508" t="s">
        <v>956</v>
      </c>
      <c r="K2508">
        <v>0</v>
      </c>
      <c r="M2508">
        <v>0</v>
      </c>
      <c r="O2508">
        <v>0</v>
      </c>
    </row>
    <row r="2509" spans="3:15" x14ac:dyDescent="0.3">
      <c r="C2509" t="s">
        <v>1807</v>
      </c>
      <c r="D2509" t="s">
        <v>366</v>
      </c>
      <c r="E2509">
        <v>201003</v>
      </c>
      <c r="H2509" t="s">
        <v>957</v>
      </c>
      <c r="K2509">
        <v>0</v>
      </c>
      <c r="M2509">
        <v>0</v>
      </c>
      <c r="O2509">
        <v>0</v>
      </c>
    </row>
    <row r="2510" spans="3:15" x14ac:dyDescent="0.3">
      <c r="C2510" t="s">
        <v>1807</v>
      </c>
      <c r="D2510" t="s">
        <v>366</v>
      </c>
      <c r="E2510">
        <v>201004</v>
      </c>
      <c r="H2510" t="s">
        <v>958</v>
      </c>
      <c r="K2510">
        <v>0</v>
      </c>
      <c r="M2510">
        <v>0</v>
      </c>
      <c r="O2510">
        <v>0</v>
      </c>
    </row>
    <row r="2511" spans="3:15" x14ac:dyDescent="0.3">
      <c r="C2511" t="s">
        <v>1807</v>
      </c>
      <c r="D2511" t="s">
        <v>366</v>
      </c>
      <c r="E2511">
        <v>201005</v>
      </c>
      <c r="H2511" t="s">
        <v>959</v>
      </c>
      <c r="K2511">
        <v>0</v>
      </c>
      <c r="M2511">
        <v>0</v>
      </c>
      <c r="O2511">
        <v>0</v>
      </c>
    </row>
    <row r="2512" spans="3:15" x14ac:dyDescent="0.3">
      <c r="C2512" t="s">
        <v>1807</v>
      </c>
      <c r="D2512" t="s">
        <v>366</v>
      </c>
      <c r="E2512">
        <v>201006</v>
      </c>
      <c r="H2512" t="s">
        <v>2050</v>
      </c>
      <c r="K2512">
        <v>0</v>
      </c>
      <c r="M2512">
        <v>0</v>
      </c>
      <c r="O2512">
        <v>0</v>
      </c>
    </row>
    <row r="2513" spans="3:17" x14ac:dyDescent="0.3">
      <c r="C2513" t="s">
        <v>1807</v>
      </c>
      <c r="D2513" t="s">
        <v>366</v>
      </c>
      <c r="E2513">
        <v>201009</v>
      </c>
      <c r="H2513" t="s">
        <v>2051</v>
      </c>
      <c r="K2513">
        <v>0</v>
      </c>
      <c r="M2513">
        <v>0</v>
      </c>
      <c r="O2513">
        <v>0</v>
      </c>
    </row>
    <row r="2514" spans="3:17" x14ac:dyDescent="0.3">
      <c r="C2514" t="s">
        <v>1807</v>
      </c>
      <c r="D2514" t="s">
        <v>366</v>
      </c>
      <c r="E2514">
        <v>201010</v>
      </c>
      <c r="H2514" t="s">
        <v>2052</v>
      </c>
      <c r="K2514">
        <v>0</v>
      </c>
      <c r="M2514">
        <v>0</v>
      </c>
      <c r="O2514">
        <v>0</v>
      </c>
    </row>
    <row r="2515" spans="3:17" x14ac:dyDescent="0.3">
      <c r="C2515" t="s">
        <v>1807</v>
      </c>
      <c r="D2515" t="s">
        <v>366</v>
      </c>
      <c r="E2515">
        <v>201011</v>
      </c>
      <c r="H2515" t="s">
        <v>2053</v>
      </c>
      <c r="K2515">
        <v>0</v>
      </c>
      <c r="M2515">
        <v>0</v>
      </c>
      <c r="O2515">
        <v>0</v>
      </c>
    </row>
    <row r="2516" spans="3:17" x14ac:dyDescent="0.3">
      <c r="C2516" t="s">
        <v>1807</v>
      </c>
      <c r="D2516" t="s">
        <v>366</v>
      </c>
      <c r="E2516">
        <v>201012</v>
      </c>
      <c r="H2516" t="s">
        <v>2054</v>
      </c>
      <c r="K2516">
        <v>0</v>
      </c>
      <c r="M2516">
        <v>0</v>
      </c>
      <c r="O2516">
        <v>0</v>
      </c>
    </row>
    <row r="2517" spans="3:17" x14ac:dyDescent="0.3">
      <c r="C2517" t="s">
        <v>1807</v>
      </c>
      <c r="D2517" t="s">
        <v>366</v>
      </c>
      <c r="E2517">
        <v>201013</v>
      </c>
      <c r="H2517" t="s">
        <v>2055</v>
      </c>
      <c r="K2517" s="37">
        <v>-162348.4</v>
      </c>
      <c r="M2517" s="37">
        <v>-37263.11</v>
      </c>
      <c r="O2517" s="37">
        <v>-125085.29</v>
      </c>
      <c r="Q2517">
        <v>-335.7</v>
      </c>
    </row>
    <row r="2518" spans="3:17" x14ac:dyDescent="0.3">
      <c r="C2518" t="s">
        <v>1807</v>
      </c>
      <c r="D2518" t="s">
        <v>366</v>
      </c>
      <c r="E2518">
        <v>201014</v>
      </c>
      <c r="H2518" t="s">
        <v>2056</v>
      </c>
      <c r="K2518" s="37">
        <v>-243522.62</v>
      </c>
      <c r="M2518" s="37">
        <v>-55894.66</v>
      </c>
      <c r="O2518" s="37">
        <v>-187627.96</v>
      </c>
      <c r="Q2518">
        <v>-335.7</v>
      </c>
    </row>
    <row r="2519" spans="3:17" x14ac:dyDescent="0.3">
      <c r="C2519" t="s">
        <v>1807</v>
      </c>
      <c r="D2519" t="s">
        <v>366</v>
      </c>
      <c r="E2519">
        <v>201020</v>
      </c>
      <c r="H2519" t="s">
        <v>2057</v>
      </c>
      <c r="K2519" s="37">
        <v>-803311.64</v>
      </c>
      <c r="M2519" s="37">
        <v>-815610.4</v>
      </c>
      <c r="O2519" s="37">
        <v>12298.76</v>
      </c>
      <c r="Q2519">
        <v>1.5</v>
      </c>
    </row>
    <row r="2520" spans="3:17" x14ac:dyDescent="0.3">
      <c r="C2520" t="s">
        <v>1807</v>
      </c>
      <c r="D2520" t="s">
        <v>366</v>
      </c>
      <c r="E2520">
        <v>201021</v>
      </c>
      <c r="H2520" t="s">
        <v>2058</v>
      </c>
      <c r="K2520" s="37">
        <v>-2839123.56</v>
      </c>
      <c r="M2520" s="37">
        <v>-2863829.18</v>
      </c>
      <c r="O2520" s="37">
        <v>24705.62</v>
      </c>
      <c r="Q2520">
        <v>0.9</v>
      </c>
    </row>
    <row r="2521" spans="3:17" x14ac:dyDescent="0.3">
      <c r="C2521" t="s">
        <v>1807</v>
      </c>
      <c r="D2521" t="s">
        <v>366</v>
      </c>
      <c r="E2521">
        <v>201022</v>
      </c>
      <c r="H2521" t="s">
        <v>2059</v>
      </c>
      <c r="K2521" s="37">
        <v>-840872.41</v>
      </c>
      <c r="M2521" s="37">
        <v>-850711.45</v>
      </c>
      <c r="O2521" s="37">
        <v>9839.0400000000009</v>
      </c>
      <c r="Q2521">
        <v>1.2</v>
      </c>
    </row>
    <row r="2522" spans="3:17" x14ac:dyDescent="0.3">
      <c r="C2522" t="s">
        <v>1807</v>
      </c>
      <c r="D2522" t="s">
        <v>366</v>
      </c>
      <c r="E2522">
        <v>201023</v>
      </c>
      <c r="H2522" t="s">
        <v>2060</v>
      </c>
      <c r="K2522">
        <v>0</v>
      </c>
      <c r="M2522">
        <v>0</v>
      </c>
      <c r="O2522">
        <v>0</v>
      </c>
    </row>
    <row r="2523" spans="3:17" x14ac:dyDescent="0.3">
      <c r="C2523" t="s">
        <v>1807</v>
      </c>
      <c r="D2523" t="s">
        <v>366</v>
      </c>
      <c r="E2523">
        <v>201024</v>
      </c>
      <c r="H2523" t="s">
        <v>2061</v>
      </c>
      <c r="K2523" s="37">
        <v>-13614.37</v>
      </c>
      <c r="M2523" s="37">
        <v>-13728.69</v>
      </c>
      <c r="O2523">
        <v>114.32</v>
      </c>
      <c r="Q2523">
        <v>0.8</v>
      </c>
    </row>
    <row r="2524" spans="3:17" x14ac:dyDescent="0.3">
      <c r="C2524" t="s">
        <v>1807</v>
      </c>
      <c r="D2524" t="s">
        <v>366</v>
      </c>
      <c r="E2524">
        <v>201025</v>
      </c>
      <c r="H2524" t="s">
        <v>2062</v>
      </c>
      <c r="K2524">
        <v>0</v>
      </c>
      <c r="M2524">
        <v>0</v>
      </c>
      <c r="O2524">
        <v>0</v>
      </c>
    </row>
    <row r="2525" spans="3:17" x14ac:dyDescent="0.3">
      <c r="C2525" t="s">
        <v>1807</v>
      </c>
      <c r="D2525" t="s">
        <v>366</v>
      </c>
      <c r="E2525">
        <v>201030</v>
      </c>
      <c r="H2525" t="s">
        <v>2063</v>
      </c>
      <c r="K2525">
        <v>0</v>
      </c>
      <c r="M2525">
        <v>0</v>
      </c>
      <c r="O2525">
        <v>0</v>
      </c>
    </row>
    <row r="2526" spans="3:17" x14ac:dyDescent="0.3">
      <c r="C2526" t="s">
        <v>1807</v>
      </c>
      <c r="D2526" t="s">
        <v>366</v>
      </c>
      <c r="E2526">
        <v>201031</v>
      </c>
      <c r="H2526" t="s">
        <v>2064</v>
      </c>
      <c r="K2526">
        <v>0</v>
      </c>
      <c r="M2526">
        <v>0</v>
      </c>
      <c r="O2526">
        <v>0</v>
      </c>
    </row>
    <row r="2527" spans="3:17" x14ac:dyDescent="0.3">
      <c r="C2527" t="s">
        <v>1807</v>
      </c>
      <c r="D2527" t="s">
        <v>366</v>
      </c>
      <c r="E2527">
        <v>201032</v>
      </c>
      <c r="H2527" t="s">
        <v>2065</v>
      </c>
      <c r="K2527">
        <v>0</v>
      </c>
      <c r="M2527">
        <v>0</v>
      </c>
      <c r="O2527">
        <v>0</v>
      </c>
    </row>
    <row r="2528" spans="3:17" x14ac:dyDescent="0.3">
      <c r="C2528" t="s">
        <v>1807</v>
      </c>
      <c r="D2528" t="s">
        <v>366</v>
      </c>
      <c r="E2528">
        <v>201033</v>
      </c>
      <c r="H2528" t="s">
        <v>2066</v>
      </c>
      <c r="K2528">
        <v>0</v>
      </c>
      <c r="M2528">
        <v>0</v>
      </c>
      <c r="O2528">
        <v>0</v>
      </c>
    </row>
    <row r="2529" spans="3:15" x14ac:dyDescent="0.3">
      <c r="C2529" t="s">
        <v>1807</v>
      </c>
      <c r="D2529" t="s">
        <v>366</v>
      </c>
      <c r="E2529">
        <v>201034</v>
      </c>
      <c r="H2529" t="s">
        <v>2067</v>
      </c>
      <c r="K2529">
        <v>0</v>
      </c>
      <c r="M2529">
        <v>0</v>
      </c>
      <c r="O2529">
        <v>0</v>
      </c>
    </row>
    <row r="2530" spans="3:15" x14ac:dyDescent="0.3">
      <c r="C2530" t="s">
        <v>1807</v>
      </c>
      <c r="D2530" t="s">
        <v>366</v>
      </c>
      <c r="E2530">
        <v>201035</v>
      </c>
      <c r="H2530" t="s">
        <v>2068</v>
      </c>
      <c r="K2530">
        <v>0</v>
      </c>
      <c r="M2530">
        <v>0</v>
      </c>
      <c r="O2530">
        <v>0</v>
      </c>
    </row>
    <row r="2531" spans="3:15" x14ac:dyDescent="0.3">
      <c r="C2531" t="s">
        <v>1807</v>
      </c>
      <c r="D2531" t="s">
        <v>366</v>
      </c>
      <c r="E2531">
        <v>201036</v>
      </c>
      <c r="H2531" t="s">
        <v>2069</v>
      </c>
      <c r="K2531">
        <v>0</v>
      </c>
      <c r="M2531">
        <v>0</v>
      </c>
      <c r="O2531">
        <v>0</v>
      </c>
    </row>
    <row r="2532" spans="3:15" x14ac:dyDescent="0.3">
      <c r="C2532" t="s">
        <v>1807</v>
      </c>
      <c r="D2532" t="s">
        <v>366</v>
      </c>
      <c r="E2532">
        <v>201037</v>
      </c>
      <c r="H2532" t="s">
        <v>2070</v>
      </c>
      <c r="K2532">
        <v>0</v>
      </c>
      <c r="M2532">
        <v>0</v>
      </c>
      <c r="O2532">
        <v>0</v>
      </c>
    </row>
    <row r="2533" spans="3:15" x14ac:dyDescent="0.3">
      <c r="C2533" t="s">
        <v>1807</v>
      </c>
      <c r="D2533" t="s">
        <v>366</v>
      </c>
      <c r="E2533">
        <v>201038</v>
      </c>
      <c r="H2533" t="s">
        <v>2071</v>
      </c>
      <c r="K2533">
        <v>0</v>
      </c>
      <c r="M2533">
        <v>0</v>
      </c>
      <c r="O2533">
        <v>0</v>
      </c>
    </row>
    <row r="2534" spans="3:15" x14ac:dyDescent="0.3">
      <c r="C2534" t="s">
        <v>1807</v>
      </c>
      <c r="D2534" t="s">
        <v>366</v>
      </c>
      <c r="E2534">
        <v>201039</v>
      </c>
      <c r="H2534" t="s">
        <v>2072</v>
      </c>
      <c r="K2534">
        <v>0</v>
      </c>
      <c r="M2534">
        <v>0</v>
      </c>
      <c r="O2534">
        <v>0</v>
      </c>
    </row>
    <row r="2535" spans="3:15" x14ac:dyDescent="0.3">
      <c r="C2535" t="s">
        <v>1807</v>
      </c>
      <c r="D2535" t="s">
        <v>366</v>
      </c>
      <c r="E2535">
        <v>201040</v>
      </c>
      <c r="H2535" t="s">
        <v>2073</v>
      </c>
      <c r="K2535">
        <v>0</v>
      </c>
      <c r="M2535">
        <v>0</v>
      </c>
      <c r="O2535">
        <v>0</v>
      </c>
    </row>
    <row r="2536" spans="3:15" x14ac:dyDescent="0.3">
      <c r="C2536" t="s">
        <v>1807</v>
      </c>
      <c r="D2536" t="s">
        <v>366</v>
      </c>
      <c r="E2536">
        <v>201041</v>
      </c>
      <c r="H2536" t="s">
        <v>2074</v>
      </c>
      <c r="K2536">
        <v>0</v>
      </c>
      <c r="M2536">
        <v>0</v>
      </c>
      <c r="O2536">
        <v>0</v>
      </c>
    </row>
    <row r="2537" spans="3:15" x14ac:dyDescent="0.3">
      <c r="C2537" t="s">
        <v>1807</v>
      </c>
      <c r="D2537" t="s">
        <v>366</v>
      </c>
      <c r="E2537">
        <v>201042</v>
      </c>
      <c r="H2537" t="s">
        <v>2075</v>
      </c>
      <c r="K2537">
        <v>0</v>
      </c>
      <c r="M2537">
        <v>0</v>
      </c>
      <c r="O2537">
        <v>0</v>
      </c>
    </row>
    <row r="2538" spans="3:15" x14ac:dyDescent="0.3">
      <c r="C2538" t="s">
        <v>1807</v>
      </c>
      <c r="D2538" t="s">
        <v>366</v>
      </c>
      <c r="E2538">
        <v>201043</v>
      </c>
      <c r="H2538" t="s">
        <v>2076</v>
      </c>
      <c r="K2538">
        <v>0</v>
      </c>
      <c r="M2538">
        <v>0</v>
      </c>
      <c r="O2538">
        <v>0</v>
      </c>
    </row>
    <row r="2539" spans="3:15" x14ac:dyDescent="0.3">
      <c r="C2539" t="s">
        <v>1807</v>
      </c>
      <c r="D2539" t="s">
        <v>366</v>
      </c>
      <c r="E2539">
        <v>201044</v>
      </c>
      <c r="H2539" t="s">
        <v>2077</v>
      </c>
      <c r="K2539">
        <v>0</v>
      </c>
      <c r="M2539">
        <v>0</v>
      </c>
      <c r="O2539">
        <v>0</v>
      </c>
    </row>
    <row r="2540" spans="3:15" x14ac:dyDescent="0.3">
      <c r="C2540" t="s">
        <v>1807</v>
      </c>
      <c r="D2540" t="s">
        <v>366</v>
      </c>
      <c r="E2540">
        <v>201045</v>
      </c>
      <c r="H2540" t="s">
        <v>2078</v>
      </c>
      <c r="K2540">
        <v>0</v>
      </c>
      <c r="M2540">
        <v>0</v>
      </c>
      <c r="O2540">
        <v>0</v>
      </c>
    </row>
    <row r="2541" spans="3:15" x14ac:dyDescent="0.3">
      <c r="C2541" t="s">
        <v>1807</v>
      </c>
      <c r="D2541" t="s">
        <v>366</v>
      </c>
      <c r="E2541">
        <v>201046</v>
      </c>
      <c r="H2541" t="s">
        <v>2079</v>
      </c>
      <c r="K2541">
        <v>0</v>
      </c>
      <c r="M2541">
        <v>0</v>
      </c>
      <c r="O2541">
        <v>0</v>
      </c>
    </row>
    <row r="2542" spans="3:15" x14ac:dyDescent="0.3">
      <c r="C2542" t="s">
        <v>1807</v>
      </c>
      <c r="D2542" t="s">
        <v>366</v>
      </c>
      <c r="E2542">
        <v>201047</v>
      </c>
      <c r="H2542" t="s">
        <v>2080</v>
      </c>
      <c r="K2542">
        <v>0</v>
      </c>
      <c r="M2542">
        <v>0</v>
      </c>
      <c r="O2542">
        <v>0</v>
      </c>
    </row>
    <row r="2543" spans="3:15" x14ac:dyDescent="0.3">
      <c r="C2543" t="s">
        <v>1807</v>
      </c>
      <c r="D2543" t="s">
        <v>366</v>
      </c>
      <c r="E2543">
        <v>201048</v>
      </c>
      <c r="H2543" t="s">
        <v>2081</v>
      </c>
      <c r="K2543">
        <v>0</v>
      </c>
      <c r="M2543">
        <v>0</v>
      </c>
      <c r="O2543">
        <v>0</v>
      </c>
    </row>
    <row r="2544" spans="3:15" x14ac:dyDescent="0.3">
      <c r="C2544" t="s">
        <v>1807</v>
      </c>
      <c r="D2544" t="s">
        <v>366</v>
      </c>
      <c r="E2544">
        <v>201049</v>
      </c>
      <c r="H2544" t="s">
        <v>2082</v>
      </c>
      <c r="K2544">
        <v>0</v>
      </c>
      <c r="M2544">
        <v>0</v>
      </c>
      <c r="O2544">
        <v>0</v>
      </c>
    </row>
    <row r="2545" spans="3:17" x14ac:dyDescent="0.3">
      <c r="C2545" t="s">
        <v>1807</v>
      </c>
      <c r="D2545" t="s">
        <v>366</v>
      </c>
      <c r="E2545">
        <v>201050</v>
      </c>
      <c r="H2545" t="s">
        <v>2083</v>
      </c>
      <c r="K2545">
        <v>0</v>
      </c>
      <c r="M2545">
        <v>0</v>
      </c>
      <c r="O2545">
        <v>0</v>
      </c>
    </row>
    <row r="2546" spans="3:17" x14ac:dyDescent="0.3">
      <c r="C2546" t="s">
        <v>1807</v>
      </c>
      <c r="D2546" t="s">
        <v>366</v>
      </c>
      <c r="E2546">
        <v>201051</v>
      </c>
      <c r="H2546" t="s">
        <v>2084</v>
      </c>
      <c r="K2546">
        <v>0</v>
      </c>
      <c r="M2546">
        <v>0</v>
      </c>
      <c r="O2546">
        <v>0</v>
      </c>
    </row>
    <row r="2547" spans="3:17" x14ac:dyDescent="0.3">
      <c r="C2547" t="s">
        <v>1807</v>
      </c>
      <c r="D2547" t="s">
        <v>366</v>
      </c>
      <c r="E2547">
        <v>201052</v>
      </c>
      <c r="H2547" t="s">
        <v>2085</v>
      </c>
      <c r="K2547">
        <v>0</v>
      </c>
      <c r="M2547">
        <v>0</v>
      </c>
      <c r="O2547">
        <v>0</v>
      </c>
    </row>
    <row r="2548" spans="3:17" x14ac:dyDescent="0.3">
      <c r="C2548" t="s">
        <v>1807</v>
      </c>
      <c r="D2548" t="s">
        <v>366</v>
      </c>
      <c r="E2548">
        <v>201053</v>
      </c>
      <c r="H2548" t="s">
        <v>2086</v>
      </c>
      <c r="K2548">
        <v>0</v>
      </c>
      <c r="M2548">
        <v>0</v>
      </c>
      <c r="O2548">
        <v>0</v>
      </c>
    </row>
    <row r="2549" spans="3:17" x14ac:dyDescent="0.3">
      <c r="C2549" t="s">
        <v>1807</v>
      </c>
      <c r="D2549" t="s">
        <v>366</v>
      </c>
      <c r="E2549">
        <v>201054</v>
      </c>
      <c r="H2549" t="s">
        <v>2087</v>
      </c>
      <c r="K2549">
        <v>0</v>
      </c>
      <c r="M2549">
        <v>0</v>
      </c>
      <c r="O2549">
        <v>0</v>
      </c>
    </row>
    <row r="2550" spans="3:17" x14ac:dyDescent="0.3">
      <c r="C2550" t="s">
        <v>1807</v>
      </c>
      <c r="D2550" t="s">
        <v>366</v>
      </c>
      <c r="E2550">
        <v>201055</v>
      </c>
      <c r="H2550" t="s">
        <v>2088</v>
      </c>
      <c r="K2550">
        <v>0</v>
      </c>
      <c r="M2550">
        <v>0</v>
      </c>
      <c r="O2550">
        <v>0</v>
      </c>
    </row>
    <row r="2551" spans="3:17" x14ac:dyDescent="0.3">
      <c r="C2551" t="s">
        <v>1807</v>
      </c>
      <c r="D2551" t="s">
        <v>366</v>
      </c>
      <c r="E2551">
        <v>201056</v>
      </c>
      <c r="H2551" t="s">
        <v>2089</v>
      </c>
      <c r="K2551">
        <v>0</v>
      </c>
      <c r="M2551">
        <v>0</v>
      </c>
      <c r="O2551">
        <v>0</v>
      </c>
    </row>
    <row r="2552" spans="3:17" x14ac:dyDescent="0.3">
      <c r="C2552" t="s">
        <v>1807</v>
      </c>
      <c r="D2552" t="s">
        <v>366</v>
      </c>
      <c r="E2552">
        <v>201057</v>
      </c>
      <c r="H2552" t="s">
        <v>2090</v>
      </c>
      <c r="K2552" s="37">
        <v>-592919.84</v>
      </c>
      <c r="M2552" s="37">
        <v>-135510.07</v>
      </c>
      <c r="O2552" s="37">
        <v>-457409.77</v>
      </c>
      <c r="Q2552">
        <v>-337.5</v>
      </c>
    </row>
    <row r="2553" spans="3:17" x14ac:dyDescent="0.3">
      <c r="C2553" t="s">
        <v>1807</v>
      </c>
      <c r="D2553" t="s">
        <v>366</v>
      </c>
      <c r="E2553">
        <v>202001</v>
      </c>
      <c r="H2553" t="s">
        <v>960</v>
      </c>
      <c r="K2553">
        <v>0</v>
      </c>
      <c r="M2553">
        <v>0</v>
      </c>
      <c r="O2553">
        <v>0</v>
      </c>
    </row>
    <row r="2554" spans="3:17" x14ac:dyDescent="0.3">
      <c r="C2554" t="s">
        <v>1807</v>
      </c>
      <c r="D2554" t="s">
        <v>366</v>
      </c>
      <c r="E2554">
        <v>202002</v>
      </c>
      <c r="H2554" t="s">
        <v>960</v>
      </c>
      <c r="K2554">
        <v>0</v>
      </c>
      <c r="M2554">
        <v>0</v>
      </c>
      <c r="O2554">
        <v>0</v>
      </c>
    </row>
    <row r="2555" spans="3:17" x14ac:dyDescent="0.3">
      <c r="C2555" t="s">
        <v>1807</v>
      </c>
      <c r="D2555" t="s">
        <v>366</v>
      </c>
      <c r="E2555">
        <v>203000</v>
      </c>
      <c r="H2555" t="s">
        <v>2091</v>
      </c>
      <c r="K2555" s="37">
        <v>-7607781.2199999997</v>
      </c>
      <c r="M2555" s="37">
        <v>-40811836.159999996</v>
      </c>
      <c r="O2555" s="37">
        <v>33204054.940000001</v>
      </c>
      <c r="Q2555">
        <v>81.400000000000006</v>
      </c>
    </row>
    <row r="2556" spans="3:17" x14ac:dyDescent="0.3">
      <c r="C2556" t="s">
        <v>1807</v>
      </c>
      <c r="D2556" t="s">
        <v>366</v>
      </c>
      <c r="E2556">
        <v>203001</v>
      </c>
      <c r="H2556" t="s">
        <v>2092</v>
      </c>
      <c r="K2556">
        <v>0</v>
      </c>
      <c r="M2556">
        <v>0</v>
      </c>
      <c r="O2556">
        <v>0</v>
      </c>
    </row>
    <row r="2557" spans="3:17" x14ac:dyDescent="0.3">
      <c r="C2557" t="s">
        <v>1807</v>
      </c>
      <c r="D2557" t="s">
        <v>366</v>
      </c>
      <c r="E2557">
        <v>203002</v>
      </c>
      <c r="H2557" t="s">
        <v>2093</v>
      </c>
      <c r="K2557">
        <v>0</v>
      </c>
      <c r="M2557">
        <v>0</v>
      </c>
      <c r="O2557">
        <v>0</v>
      </c>
    </row>
    <row r="2558" spans="3:17" x14ac:dyDescent="0.3">
      <c r="C2558" t="s">
        <v>1807</v>
      </c>
      <c r="D2558" t="s">
        <v>366</v>
      </c>
      <c r="E2558">
        <v>203003</v>
      </c>
      <c r="H2558" t="s">
        <v>2094</v>
      </c>
      <c r="K2558">
        <v>0</v>
      </c>
      <c r="M2558">
        <v>0</v>
      </c>
      <c r="O2558">
        <v>0</v>
      </c>
    </row>
    <row r="2559" spans="3:17" x14ac:dyDescent="0.3">
      <c r="C2559" t="s">
        <v>1807</v>
      </c>
      <c r="D2559" t="s">
        <v>366</v>
      </c>
      <c r="E2559">
        <v>203004</v>
      </c>
      <c r="H2559" t="s">
        <v>2095</v>
      </c>
      <c r="K2559">
        <v>0</v>
      </c>
      <c r="M2559">
        <v>0</v>
      </c>
      <c r="O2559">
        <v>0</v>
      </c>
    </row>
    <row r="2560" spans="3:17" x14ac:dyDescent="0.3">
      <c r="C2560" t="s">
        <v>1807</v>
      </c>
      <c r="D2560" t="s">
        <v>366</v>
      </c>
      <c r="E2560">
        <v>240003</v>
      </c>
      <c r="H2560" t="s">
        <v>2096</v>
      </c>
      <c r="K2560" s="37">
        <v>-18185079.609999999</v>
      </c>
      <c r="M2560" s="37">
        <v>-28460168.940000001</v>
      </c>
      <c r="O2560" s="37">
        <v>10275089.33</v>
      </c>
      <c r="Q2560">
        <v>36.1</v>
      </c>
    </row>
    <row r="2561" spans="3:15" x14ac:dyDescent="0.3">
      <c r="C2561" t="s">
        <v>1807</v>
      </c>
      <c r="D2561" t="s">
        <v>366</v>
      </c>
      <c r="E2561">
        <v>240007</v>
      </c>
      <c r="H2561" t="s">
        <v>2097</v>
      </c>
      <c r="K2561">
        <v>0</v>
      </c>
      <c r="M2561">
        <v>0</v>
      </c>
      <c r="O2561">
        <v>0</v>
      </c>
    </row>
    <row r="2562" spans="3:15" x14ac:dyDescent="0.3">
      <c r="C2562" t="s">
        <v>1807</v>
      </c>
      <c r="D2562" t="s">
        <v>366</v>
      </c>
      <c r="E2562">
        <v>240011</v>
      </c>
      <c r="H2562" t="s">
        <v>2098</v>
      </c>
      <c r="K2562">
        <v>0</v>
      </c>
      <c r="M2562">
        <v>0</v>
      </c>
      <c r="O2562">
        <v>0</v>
      </c>
    </row>
    <row r="2563" spans="3:15" x14ac:dyDescent="0.3">
      <c r="C2563" t="s">
        <v>1807</v>
      </c>
      <c r="D2563" t="s">
        <v>366</v>
      </c>
      <c r="E2563">
        <v>240019</v>
      </c>
      <c r="H2563" t="s">
        <v>2099</v>
      </c>
      <c r="K2563">
        <v>0</v>
      </c>
      <c r="M2563">
        <v>0</v>
      </c>
      <c r="O2563">
        <v>0</v>
      </c>
    </row>
    <row r="2564" spans="3:15" x14ac:dyDescent="0.3">
      <c r="C2564" t="s">
        <v>1807</v>
      </c>
      <c r="D2564" t="s">
        <v>366</v>
      </c>
      <c r="E2564">
        <v>240025</v>
      </c>
      <c r="H2564" t="s">
        <v>2100</v>
      </c>
      <c r="K2564">
        <v>0</v>
      </c>
      <c r="M2564">
        <v>0</v>
      </c>
      <c r="O2564">
        <v>0</v>
      </c>
    </row>
    <row r="2565" spans="3:15" x14ac:dyDescent="0.3">
      <c r="C2565" t="s">
        <v>1807</v>
      </c>
      <c r="D2565" t="s">
        <v>366</v>
      </c>
      <c r="E2565">
        <v>240031</v>
      </c>
      <c r="H2565" t="s">
        <v>2101</v>
      </c>
      <c r="K2565">
        <v>0</v>
      </c>
      <c r="M2565">
        <v>0</v>
      </c>
      <c r="O2565">
        <v>0</v>
      </c>
    </row>
    <row r="2566" spans="3:15" x14ac:dyDescent="0.3">
      <c r="C2566" t="s">
        <v>1807</v>
      </c>
      <c r="D2566" t="s">
        <v>366</v>
      </c>
      <c r="E2566">
        <v>240050</v>
      </c>
      <c r="H2566" t="s">
        <v>2102</v>
      </c>
      <c r="K2566">
        <v>0</v>
      </c>
      <c r="M2566">
        <v>0</v>
      </c>
      <c r="O2566">
        <v>0</v>
      </c>
    </row>
    <row r="2567" spans="3:15" x14ac:dyDescent="0.3">
      <c r="C2567" t="s">
        <v>1807</v>
      </c>
      <c r="D2567" t="s">
        <v>366</v>
      </c>
      <c r="E2567">
        <v>240051</v>
      </c>
      <c r="H2567" t="s">
        <v>2103</v>
      </c>
      <c r="K2567">
        <v>0</v>
      </c>
      <c r="M2567">
        <v>0</v>
      </c>
      <c r="O2567">
        <v>0</v>
      </c>
    </row>
    <row r="2568" spans="3:15" x14ac:dyDescent="0.3">
      <c r="C2568" t="s">
        <v>1807</v>
      </c>
      <c r="D2568" t="s">
        <v>366</v>
      </c>
      <c r="E2568">
        <v>240052</v>
      </c>
      <c r="H2568" t="s">
        <v>2104</v>
      </c>
      <c r="K2568">
        <v>0</v>
      </c>
      <c r="M2568">
        <v>0</v>
      </c>
      <c r="O2568">
        <v>0</v>
      </c>
    </row>
    <row r="2569" spans="3:15" x14ac:dyDescent="0.3">
      <c r="C2569" t="s">
        <v>1807</v>
      </c>
      <c r="D2569" t="s">
        <v>366</v>
      </c>
      <c r="E2569">
        <v>240053</v>
      </c>
      <c r="H2569" t="s">
        <v>2105</v>
      </c>
      <c r="K2569">
        <v>0</v>
      </c>
      <c r="M2569">
        <v>0</v>
      </c>
      <c r="O2569">
        <v>0</v>
      </c>
    </row>
    <row r="2570" spans="3:15" x14ac:dyDescent="0.3">
      <c r="C2570" t="s">
        <v>1807</v>
      </c>
      <c r="D2570" t="s">
        <v>366</v>
      </c>
      <c r="E2570">
        <v>240054</v>
      </c>
      <c r="H2570" t="s">
        <v>2106</v>
      </c>
      <c r="K2570">
        <v>0</v>
      </c>
      <c r="M2570">
        <v>0</v>
      </c>
      <c r="O2570">
        <v>0</v>
      </c>
    </row>
    <row r="2571" spans="3:15" x14ac:dyDescent="0.3">
      <c r="C2571" t="s">
        <v>1807</v>
      </c>
      <c r="D2571" t="s">
        <v>366</v>
      </c>
      <c r="E2571">
        <v>240055</v>
      </c>
      <c r="H2571" t="s">
        <v>2107</v>
      </c>
      <c r="K2571">
        <v>0</v>
      </c>
      <c r="M2571">
        <v>0</v>
      </c>
      <c r="O2571">
        <v>0</v>
      </c>
    </row>
    <row r="2572" spans="3:15" x14ac:dyDescent="0.3">
      <c r="C2572" t="s">
        <v>1807</v>
      </c>
      <c r="D2572" t="s">
        <v>366</v>
      </c>
      <c r="E2572">
        <v>240056</v>
      </c>
      <c r="H2572" t="s">
        <v>2108</v>
      </c>
      <c r="K2572">
        <v>0</v>
      </c>
      <c r="M2572">
        <v>0</v>
      </c>
      <c r="O2572">
        <v>0</v>
      </c>
    </row>
    <row r="2573" spans="3:15" x14ac:dyDescent="0.3">
      <c r="C2573" t="s">
        <v>1807</v>
      </c>
      <c r="D2573" t="s">
        <v>366</v>
      </c>
      <c r="E2573">
        <v>240057</v>
      </c>
      <c r="H2573" t="s">
        <v>2109</v>
      </c>
      <c r="K2573">
        <v>0</v>
      </c>
      <c r="M2573">
        <v>0</v>
      </c>
      <c r="O2573">
        <v>0</v>
      </c>
    </row>
    <row r="2574" spans="3:15" x14ac:dyDescent="0.3">
      <c r="C2574" t="s">
        <v>1807</v>
      </c>
      <c r="D2574" t="s">
        <v>366</v>
      </c>
      <c r="E2574">
        <v>240067</v>
      </c>
      <c r="H2574" t="s">
        <v>2110</v>
      </c>
      <c r="K2574">
        <v>0</v>
      </c>
      <c r="M2574">
        <v>0</v>
      </c>
      <c r="O2574">
        <v>0</v>
      </c>
    </row>
    <row r="2575" spans="3:15" x14ac:dyDescent="0.3">
      <c r="C2575" t="s">
        <v>1807</v>
      </c>
      <c r="D2575" t="s">
        <v>366</v>
      </c>
      <c r="E2575">
        <v>240068</v>
      </c>
      <c r="H2575" t="s">
        <v>2111</v>
      </c>
      <c r="K2575">
        <v>0</v>
      </c>
      <c r="M2575">
        <v>0</v>
      </c>
      <c r="O2575">
        <v>0</v>
      </c>
    </row>
    <row r="2576" spans="3:15" x14ac:dyDescent="0.3">
      <c r="C2576" t="s">
        <v>1807</v>
      </c>
      <c r="D2576" t="s">
        <v>366</v>
      </c>
      <c r="E2576">
        <v>240069</v>
      </c>
      <c r="H2576" t="s">
        <v>2112</v>
      </c>
      <c r="K2576">
        <v>0</v>
      </c>
      <c r="M2576">
        <v>0</v>
      </c>
      <c r="O2576">
        <v>0</v>
      </c>
    </row>
    <row r="2577" spans="3:18" x14ac:dyDescent="0.3">
      <c r="C2577" t="s">
        <v>1807</v>
      </c>
      <c r="D2577" t="s">
        <v>366</v>
      </c>
      <c r="E2577">
        <v>240070</v>
      </c>
      <c r="H2577" t="s">
        <v>2113</v>
      </c>
      <c r="K2577">
        <v>0</v>
      </c>
      <c r="M2577">
        <v>0</v>
      </c>
      <c r="O2577">
        <v>0</v>
      </c>
    </row>
    <row r="2578" spans="3:18" x14ac:dyDescent="0.3">
      <c r="C2578" t="s">
        <v>1807</v>
      </c>
      <c r="D2578" t="s">
        <v>366</v>
      </c>
      <c r="E2578">
        <v>240071</v>
      </c>
      <c r="H2578" t="s">
        <v>2114</v>
      </c>
      <c r="K2578">
        <v>0</v>
      </c>
      <c r="M2578">
        <v>0</v>
      </c>
      <c r="O2578">
        <v>0</v>
      </c>
    </row>
    <row r="2579" spans="3:18" x14ac:dyDescent="0.3">
      <c r="C2579" t="s">
        <v>1807</v>
      </c>
      <c r="D2579" t="s">
        <v>366</v>
      </c>
      <c r="E2579">
        <v>240072</v>
      </c>
      <c r="H2579" t="s">
        <v>2115</v>
      </c>
      <c r="K2579">
        <v>0</v>
      </c>
      <c r="M2579">
        <v>0</v>
      </c>
      <c r="O2579">
        <v>0</v>
      </c>
    </row>
    <row r="2580" spans="3:18" x14ac:dyDescent="0.3">
      <c r="C2580" t="s">
        <v>1807</v>
      </c>
      <c r="D2580" t="s">
        <v>366</v>
      </c>
      <c r="E2580">
        <v>2240003</v>
      </c>
      <c r="H2580" t="s">
        <v>995</v>
      </c>
      <c r="K2580">
        <v>0</v>
      </c>
      <c r="M2580">
        <v>0</v>
      </c>
      <c r="O2580">
        <v>0</v>
      </c>
    </row>
    <row r="2581" spans="3:18" x14ac:dyDescent="0.3">
      <c r="E2581" t="s">
        <v>998</v>
      </c>
      <c r="K2581" s="37">
        <v>-31288573.670000002</v>
      </c>
      <c r="M2581" s="37">
        <v>-74044552.659999996</v>
      </c>
      <c r="O2581" s="37">
        <v>42755978.990000002</v>
      </c>
      <c r="Q2581">
        <v>57.7</v>
      </c>
      <c r="R2581" t="s">
        <v>438</v>
      </c>
    </row>
    <row r="2582" spans="3:18" x14ac:dyDescent="0.3">
      <c r="C2582" t="s">
        <v>1807</v>
      </c>
      <c r="D2582" t="s">
        <v>366</v>
      </c>
      <c r="E2582">
        <v>204000</v>
      </c>
      <c r="H2582" t="s">
        <v>2116</v>
      </c>
      <c r="K2582" s="37">
        <v>-113781997.64</v>
      </c>
      <c r="M2582" s="37">
        <v>-113781997.64</v>
      </c>
      <c r="O2582">
        <v>0</v>
      </c>
    </row>
    <row r="2583" spans="3:18" x14ac:dyDescent="0.3">
      <c r="C2583" t="s">
        <v>1807</v>
      </c>
      <c r="D2583" t="s">
        <v>366</v>
      </c>
      <c r="E2583">
        <v>204003</v>
      </c>
      <c r="H2583" t="s">
        <v>2117</v>
      </c>
      <c r="K2583" s="37">
        <v>-1382050.63</v>
      </c>
      <c r="M2583">
        <v>0</v>
      </c>
      <c r="O2583" s="37">
        <v>-1382050.63</v>
      </c>
    </row>
    <row r="2584" spans="3:18" x14ac:dyDescent="0.3">
      <c r="K2584" s="37">
        <v>-115164048.27</v>
      </c>
      <c r="M2584" s="37">
        <v>-113781997.64</v>
      </c>
      <c r="O2584" s="37">
        <v>-1382050.63</v>
      </c>
      <c r="Q2584">
        <v>-1.2</v>
      </c>
      <c r="R2584" t="s">
        <v>438</v>
      </c>
    </row>
    <row r="2585" spans="3:18" x14ac:dyDescent="0.3">
      <c r="C2585" t="s">
        <v>1807</v>
      </c>
      <c r="D2585" t="s">
        <v>366</v>
      </c>
      <c r="E2585">
        <v>210801</v>
      </c>
      <c r="H2585" t="s">
        <v>1010</v>
      </c>
      <c r="K2585" s="37">
        <v>-1135074677.9100001</v>
      </c>
      <c r="M2585" s="37">
        <v>-1152516871.9000001</v>
      </c>
      <c r="O2585" s="37">
        <v>17442193.989999998</v>
      </c>
      <c r="Q2585">
        <v>1.5</v>
      </c>
    </row>
    <row r="2586" spans="3:18" x14ac:dyDescent="0.3">
      <c r="C2586" t="s">
        <v>1807</v>
      </c>
      <c r="D2586" t="s">
        <v>366</v>
      </c>
      <c r="E2586">
        <v>210802</v>
      </c>
      <c r="H2586" t="s">
        <v>1011</v>
      </c>
      <c r="K2586">
        <v>0</v>
      </c>
      <c r="M2586">
        <v>0</v>
      </c>
      <c r="O2586">
        <v>0</v>
      </c>
    </row>
    <row r="2587" spans="3:18" x14ac:dyDescent="0.3">
      <c r="C2587" t="s">
        <v>1807</v>
      </c>
      <c r="D2587" t="s">
        <v>366</v>
      </c>
      <c r="E2587">
        <v>210804</v>
      </c>
      <c r="H2587" t="s">
        <v>1012</v>
      </c>
      <c r="K2587">
        <v>0</v>
      </c>
      <c r="M2587">
        <v>0</v>
      </c>
      <c r="O2587">
        <v>0</v>
      </c>
    </row>
    <row r="2588" spans="3:18" x14ac:dyDescent="0.3">
      <c r="C2588" t="s">
        <v>1807</v>
      </c>
      <c r="D2588" t="s">
        <v>366</v>
      </c>
      <c r="E2588">
        <v>210805</v>
      </c>
      <c r="H2588" t="s">
        <v>2118</v>
      </c>
      <c r="K2588">
        <v>0</v>
      </c>
      <c r="M2588">
        <v>0</v>
      </c>
      <c r="O2588">
        <v>0</v>
      </c>
    </row>
    <row r="2589" spans="3:18" x14ac:dyDescent="0.3">
      <c r="K2589" s="37">
        <v>-1135074677.9100001</v>
      </c>
      <c r="M2589" s="37">
        <v>-1152516871.9000001</v>
      </c>
      <c r="O2589" s="37">
        <v>17442193.989999998</v>
      </c>
      <c r="Q2589">
        <v>1.5</v>
      </c>
      <c r="R2589" t="s">
        <v>438</v>
      </c>
    </row>
    <row r="2590" spans="3:18" x14ac:dyDescent="0.3">
      <c r="C2590" t="s">
        <v>1807</v>
      </c>
      <c r="D2590" t="s">
        <v>366</v>
      </c>
      <c r="E2590">
        <v>210806</v>
      </c>
      <c r="H2590" t="s">
        <v>1014</v>
      </c>
      <c r="K2590" s="37">
        <v>-969631.15</v>
      </c>
      <c r="M2590" s="37">
        <v>-1053886.1499999999</v>
      </c>
      <c r="O2590" s="37">
        <v>84255</v>
      </c>
      <c r="Q2590">
        <v>8</v>
      </c>
    </row>
    <row r="2591" spans="3:18" x14ac:dyDescent="0.3">
      <c r="C2591" t="s">
        <v>1807</v>
      </c>
      <c r="D2591" t="s">
        <v>366</v>
      </c>
      <c r="E2591">
        <v>210807</v>
      </c>
      <c r="H2591" t="s">
        <v>1015</v>
      </c>
      <c r="K2591">
        <v>0</v>
      </c>
      <c r="M2591">
        <v>0</v>
      </c>
      <c r="O2591">
        <v>0</v>
      </c>
    </row>
    <row r="2592" spans="3:18" x14ac:dyDescent="0.3">
      <c r="C2592" t="s">
        <v>1807</v>
      </c>
      <c r="D2592" t="s">
        <v>366</v>
      </c>
      <c r="E2592">
        <v>210808</v>
      </c>
      <c r="H2592" t="s">
        <v>1016</v>
      </c>
      <c r="K2592">
        <v>0</v>
      </c>
      <c r="M2592">
        <v>0</v>
      </c>
      <c r="O2592">
        <v>0</v>
      </c>
    </row>
    <row r="2593" spans="3:18" x14ac:dyDescent="0.3">
      <c r="E2593" t="s">
        <v>1017</v>
      </c>
      <c r="K2593" s="37">
        <v>-969631.15</v>
      </c>
      <c r="M2593" s="37">
        <v>-1053886.1499999999</v>
      </c>
      <c r="O2593" s="37">
        <v>84255</v>
      </c>
      <c r="Q2593">
        <v>8</v>
      </c>
      <c r="R2593" t="s">
        <v>438</v>
      </c>
    </row>
    <row r="2594" spans="3:18" x14ac:dyDescent="0.3">
      <c r="C2594" t="s">
        <v>1807</v>
      </c>
      <c r="D2594" t="s">
        <v>366</v>
      </c>
      <c r="E2594">
        <v>210700</v>
      </c>
      <c r="H2594" t="s">
        <v>1018</v>
      </c>
      <c r="K2594">
        <v>0</v>
      </c>
      <c r="M2594">
        <v>0</v>
      </c>
      <c r="O2594">
        <v>0</v>
      </c>
    </row>
    <row r="2595" spans="3:18" x14ac:dyDescent="0.3">
      <c r="C2595" t="s">
        <v>1807</v>
      </c>
      <c r="D2595" t="s">
        <v>366</v>
      </c>
      <c r="E2595">
        <v>210701</v>
      </c>
      <c r="H2595" t="s">
        <v>1018</v>
      </c>
      <c r="K2595">
        <v>0</v>
      </c>
      <c r="M2595">
        <v>0</v>
      </c>
      <c r="O2595">
        <v>0</v>
      </c>
    </row>
    <row r="2596" spans="3:18" x14ac:dyDescent="0.3">
      <c r="E2596" t="s">
        <v>1019</v>
      </c>
      <c r="K2596">
        <v>0</v>
      </c>
      <c r="M2596">
        <v>0</v>
      </c>
      <c r="O2596">
        <v>0</v>
      </c>
      <c r="R2596" t="s">
        <v>438</v>
      </c>
    </row>
    <row r="2597" spans="3:18" x14ac:dyDescent="0.3">
      <c r="C2597" t="s">
        <v>1807</v>
      </c>
      <c r="D2597" t="s">
        <v>366</v>
      </c>
      <c r="E2597">
        <v>210600</v>
      </c>
      <c r="H2597" t="s">
        <v>1020</v>
      </c>
      <c r="K2597">
        <v>0</v>
      </c>
      <c r="M2597">
        <v>0</v>
      </c>
      <c r="O2597">
        <v>0</v>
      </c>
    </row>
    <row r="2598" spans="3:18" x14ac:dyDescent="0.3">
      <c r="C2598" t="s">
        <v>1807</v>
      </c>
      <c r="D2598" t="s">
        <v>366</v>
      </c>
      <c r="E2598">
        <v>210601</v>
      </c>
      <c r="H2598" t="s">
        <v>1021</v>
      </c>
      <c r="K2598">
        <v>0</v>
      </c>
      <c r="M2598">
        <v>0</v>
      </c>
      <c r="O2598">
        <v>0</v>
      </c>
    </row>
    <row r="2599" spans="3:18" x14ac:dyDescent="0.3">
      <c r="C2599" t="s">
        <v>1807</v>
      </c>
      <c r="D2599" t="s">
        <v>366</v>
      </c>
      <c r="E2599">
        <v>210602</v>
      </c>
      <c r="H2599" t="s">
        <v>1023</v>
      </c>
      <c r="K2599">
        <v>0</v>
      </c>
      <c r="M2599">
        <v>0</v>
      </c>
      <c r="O2599">
        <v>0</v>
      </c>
    </row>
    <row r="2600" spans="3:18" x14ac:dyDescent="0.3">
      <c r="C2600" t="s">
        <v>1807</v>
      </c>
      <c r="D2600" t="s">
        <v>366</v>
      </c>
      <c r="E2600">
        <v>210603</v>
      </c>
      <c r="H2600" t="s">
        <v>1024</v>
      </c>
      <c r="K2600" s="37">
        <v>-64977811.869999997</v>
      </c>
      <c r="M2600" s="37">
        <v>-67912772.730000004</v>
      </c>
      <c r="O2600" s="37">
        <v>2934960.86</v>
      </c>
      <c r="Q2600">
        <v>4.3</v>
      </c>
    </row>
    <row r="2601" spans="3:18" x14ac:dyDescent="0.3">
      <c r="C2601" t="s">
        <v>1807</v>
      </c>
      <c r="D2601" t="s">
        <v>366</v>
      </c>
      <c r="E2601">
        <v>210604</v>
      </c>
      <c r="H2601" t="s">
        <v>1025</v>
      </c>
      <c r="K2601" s="37">
        <v>-83963.93</v>
      </c>
      <c r="M2601" s="37">
        <v>-86910.53</v>
      </c>
      <c r="O2601" s="37">
        <v>2946.6</v>
      </c>
      <c r="Q2601">
        <v>3.4</v>
      </c>
    </row>
    <row r="2602" spans="3:18" x14ac:dyDescent="0.3">
      <c r="E2602" t="s">
        <v>1026</v>
      </c>
      <c r="K2602" s="37">
        <v>-65061775.799999997</v>
      </c>
      <c r="M2602" s="37">
        <v>-67999683.260000005</v>
      </c>
      <c r="O2602" s="37">
        <v>2937907.46</v>
      </c>
      <c r="Q2602">
        <v>4.3</v>
      </c>
      <c r="R2602" t="s">
        <v>438</v>
      </c>
    </row>
    <row r="2603" spans="3:18" x14ac:dyDescent="0.3">
      <c r="C2603" t="s">
        <v>1807</v>
      </c>
      <c r="D2603" t="s">
        <v>366</v>
      </c>
      <c r="E2603">
        <v>140600</v>
      </c>
      <c r="H2603" t="s">
        <v>1027</v>
      </c>
      <c r="K2603" s="37">
        <v>95793364.540000007</v>
      </c>
      <c r="M2603" s="37">
        <v>95793364.540000007</v>
      </c>
      <c r="O2603">
        <v>0</v>
      </c>
    </row>
    <row r="2604" spans="3:18" x14ac:dyDescent="0.3">
      <c r="C2604" t="s">
        <v>1807</v>
      </c>
      <c r="D2604" t="s">
        <v>366</v>
      </c>
      <c r="E2604">
        <v>140601</v>
      </c>
      <c r="H2604" t="s">
        <v>1028</v>
      </c>
      <c r="K2604" s="37">
        <v>205707843.56999999</v>
      </c>
      <c r="M2604" s="37">
        <v>205707843.56999999</v>
      </c>
      <c r="O2604">
        <v>0</v>
      </c>
    </row>
    <row r="2605" spans="3:18" x14ac:dyDescent="0.3">
      <c r="C2605" t="s">
        <v>1807</v>
      </c>
      <c r="D2605" t="s">
        <v>366</v>
      </c>
      <c r="E2605">
        <v>210410</v>
      </c>
      <c r="H2605" t="s">
        <v>1029</v>
      </c>
      <c r="K2605" s="37">
        <v>-301501208.11000001</v>
      </c>
      <c r="M2605" s="37">
        <v>-301501208.11000001</v>
      </c>
      <c r="O2605">
        <v>0</v>
      </c>
    </row>
    <row r="2606" spans="3:18" x14ac:dyDescent="0.3">
      <c r="C2606" t="s">
        <v>1807</v>
      </c>
      <c r="D2606" t="s">
        <v>366</v>
      </c>
      <c r="E2606">
        <v>210420</v>
      </c>
      <c r="H2606" t="s">
        <v>1030</v>
      </c>
      <c r="K2606">
        <v>0</v>
      </c>
      <c r="M2606">
        <v>0</v>
      </c>
      <c r="O2606">
        <v>0</v>
      </c>
    </row>
    <row r="2607" spans="3:18" x14ac:dyDescent="0.3">
      <c r="C2607" t="s">
        <v>1807</v>
      </c>
      <c r="D2607" t="s">
        <v>366</v>
      </c>
      <c r="E2607">
        <v>210421</v>
      </c>
      <c r="H2607" t="s">
        <v>1031</v>
      </c>
      <c r="K2607">
        <v>0</v>
      </c>
      <c r="M2607">
        <v>0</v>
      </c>
      <c r="O2607">
        <v>0</v>
      </c>
    </row>
    <row r="2608" spans="3:18" x14ac:dyDescent="0.3">
      <c r="E2608" t="s">
        <v>1033</v>
      </c>
      <c r="K2608">
        <v>0</v>
      </c>
      <c r="M2608">
        <v>0</v>
      </c>
      <c r="O2608">
        <v>0</v>
      </c>
      <c r="R2608" t="s">
        <v>438</v>
      </c>
    </row>
    <row r="2609" spans="3:18" x14ac:dyDescent="0.3">
      <c r="C2609" t="s">
        <v>1807</v>
      </c>
      <c r="D2609" t="s">
        <v>366</v>
      </c>
      <c r="E2609">
        <v>210400</v>
      </c>
      <c r="H2609" t="s">
        <v>1034</v>
      </c>
      <c r="K2609" s="37">
        <v>-17244611.66</v>
      </c>
      <c r="M2609" s="37">
        <v>-17224585.940000001</v>
      </c>
      <c r="O2609" s="37">
        <v>-20025.72</v>
      </c>
      <c r="Q2609">
        <v>-0.1</v>
      </c>
    </row>
    <row r="2610" spans="3:18" x14ac:dyDescent="0.3">
      <c r="E2610" t="s">
        <v>1036</v>
      </c>
      <c r="K2610" s="37">
        <v>-17244611.66</v>
      </c>
      <c r="M2610" s="37">
        <v>-17224585.940000001</v>
      </c>
      <c r="O2610" s="37">
        <v>-20025.72</v>
      </c>
      <c r="Q2610">
        <v>-0.1</v>
      </c>
      <c r="R2610" t="s">
        <v>438</v>
      </c>
    </row>
    <row r="2611" spans="3:18" x14ac:dyDescent="0.3">
      <c r="C2611" t="s">
        <v>1807</v>
      </c>
      <c r="D2611" t="s">
        <v>366</v>
      </c>
      <c r="E2611">
        <v>210500</v>
      </c>
      <c r="H2611" t="s">
        <v>1037</v>
      </c>
      <c r="K2611">
        <v>0</v>
      </c>
      <c r="M2611">
        <v>0</v>
      </c>
      <c r="O2611">
        <v>0</v>
      </c>
    </row>
    <row r="2612" spans="3:18" x14ac:dyDescent="0.3">
      <c r="C2612" t="s">
        <v>1807</v>
      </c>
      <c r="D2612" t="s">
        <v>366</v>
      </c>
      <c r="E2612">
        <v>210501</v>
      </c>
      <c r="H2612" t="s">
        <v>1037</v>
      </c>
      <c r="K2612" s="37">
        <v>-20575469.460000001</v>
      </c>
      <c r="M2612" s="37">
        <v>-20886716.399999999</v>
      </c>
      <c r="O2612" s="37">
        <v>311246.94</v>
      </c>
      <c r="Q2612">
        <v>1.5</v>
      </c>
    </row>
    <row r="2613" spans="3:18" x14ac:dyDescent="0.3">
      <c r="E2613" t="s">
        <v>1038</v>
      </c>
      <c r="K2613" s="37">
        <v>-20575469.460000001</v>
      </c>
      <c r="M2613" s="37">
        <v>-20886716.399999999</v>
      </c>
      <c r="O2613" s="37">
        <v>311246.94</v>
      </c>
      <c r="Q2613">
        <v>1.5</v>
      </c>
      <c r="R2613" t="s">
        <v>438</v>
      </c>
    </row>
    <row r="2614" spans="3:18" x14ac:dyDescent="0.3">
      <c r="C2614" t="s">
        <v>1807</v>
      </c>
      <c r="D2614" t="s">
        <v>366</v>
      </c>
      <c r="E2614">
        <v>210803</v>
      </c>
      <c r="H2614" t="s">
        <v>2119</v>
      </c>
      <c r="K2614">
        <v>0</v>
      </c>
      <c r="M2614">
        <v>0</v>
      </c>
      <c r="O2614">
        <v>0</v>
      </c>
    </row>
    <row r="2615" spans="3:18" x14ac:dyDescent="0.3">
      <c r="C2615" t="s">
        <v>1807</v>
      </c>
      <c r="D2615" t="s">
        <v>366</v>
      </c>
      <c r="E2615">
        <v>210809</v>
      </c>
      <c r="H2615" t="s">
        <v>1040</v>
      </c>
      <c r="K2615">
        <v>0</v>
      </c>
      <c r="M2615">
        <v>0</v>
      </c>
      <c r="O2615">
        <v>0</v>
      </c>
    </row>
    <row r="2616" spans="3:18" x14ac:dyDescent="0.3">
      <c r="C2616" t="s">
        <v>1807</v>
      </c>
      <c r="D2616" t="s">
        <v>366</v>
      </c>
      <c r="E2616">
        <v>210810</v>
      </c>
      <c r="H2616" t="s">
        <v>1041</v>
      </c>
      <c r="K2616">
        <v>0</v>
      </c>
      <c r="M2616">
        <v>0</v>
      </c>
      <c r="O2616">
        <v>0</v>
      </c>
    </row>
    <row r="2617" spans="3:18" x14ac:dyDescent="0.3">
      <c r="C2617" t="s">
        <v>1807</v>
      </c>
      <c r="D2617" t="s">
        <v>366</v>
      </c>
      <c r="E2617">
        <v>210811</v>
      </c>
      <c r="H2617" t="s">
        <v>1042</v>
      </c>
      <c r="K2617">
        <v>0</v>
      </c>
      <c r="M2617">
        <v>0</v>
      </c>
      <c r="O2617">
        <v>0</v>
      </c>
    </row>
    <row r="2618" spans="3:18" x14ac:dyDescent="0.3">
      <c r="E2618" t="s">
        <v>1043</v>
      </c>
      <c r="K2618">
        <v>0</v>
      </c>
      <c r="M2618">
        <v>0</v>
      </c>
      <c r="O2618">
        <v>0</v>
      </c>
      <c r="R2618" t="s">
        <v>438</v>
      </c>
    </row>
    <row r="2619" spans="3:18" x14ac:dyDescent="0.3">
      <c r="C2619" t="s">
        <v>1807</v>
      </c>
      <c r="D2619" t="s">
        <v>366</v>
      </c>
      <c r="E2619">
        <v>200820</v>
      </c>
      <c r="H2619" t="s">
        <v>1044</v>
      </c>
      <c r="K2619" s="37">
        <v>-1988221.46</v>
      </c>
      <c r="M2619" s="37">
        <v>-2136203.06</v>
      </c>
      <c r="O2619" s="37">
        <v>147981.6</v>
      </c>
      <c r="Q2619">
        <v>6.9</v>
      </c>
    </row>
    <row r="2620" spans="3:18" x14ac:dyDescent="0.3">
      <c r="C2620" t="s">
        <v>1807</v>
      </c>
      <c r="D2620" t="s">
        <v>366</v>
      </c>
      <c r="E2620">
        <v>200822</v>
      </c>
      <c r="H2620" t="s">
        <v>2120</v>
      </c>
      <c r="K2620" s="37">
        <v>1343890.66</v>
      </c>
      <c r="M2620" s="37">
        <v>1446679.99</v>
      </c>
      <c r="O2620" s="37">
        <v>-102789.33</v>
      </c>
      <c r="Q2620">
        <v>-7.1</v>
      </c>
    </row>
    <row r="2621" spans="3:18" x14ac:dyDescent="0.3">
      <c r="E2621" t="s">
        <v>1045</v>
      </c>
      <c r="K2621" s="37">
        <v>-644330.80000000005</v>
      </c>
      <c r="M2621" s="37">
        <v>-689523.07</v>
      </c>
      <c r="O2621" s="37">
        <v>45192.27</v>
      </c>
      <c r="Q2621">
        <v>6.6</v>
      </c>
      <c r="R2621" t="s">
        <v>438</v>
      </c>
    </row>
    <row r="2622" spans="3:18" x14ac:dyDescent="0.3">
      <c r="C2622" t="s">
        <v>1807</v>
      </c>
      <c r="D2622" t="s">
        <v>366</v>
      </c>
      <c r="E2622">
        <v>200810</v>
      </c>
      <c r="H2622" t="s">
        <v>1046</v>
      </c>
      <c r="K2622">
        <v>0</v>
      </c>
      <c r="M2622">
        <v>0</v>
      </c>
      <c r="O2622">
        <v>0</v>
      </c>
    </row>
    <row r="2623" spans="3:18" x14ac:dyDescent="0.3">
      <c r="C2623" t="s">
        <v>1807</v>
      </c>
      <c r="D2623" t="s">
        <v>366</v>
      </c>
      <c r="E2623">
        <v>200811</v>
      </c>
      <c r="H2623" t="s">
        <v>2121</v>
      </c>
      <c r="K2623">
        <v>0</v>
      </c>
      <c r="M2623">
        <v>0</v>
      </c>
      <c r="O2623">
        <v>0</v>
      </c>
    </row>
    <row r="2624" spans="3:18" x14ac:dyDescent="0.3">
      <c r="C2624" t="s">
        <v>1807</v>
      </c>
      <c r="D2624" t="s">
        <v>366</v>
      </c>
      <c r="E2624">
        <v>200812</v>
      </c>
      <c r="H2624" t="s">
        <v>2122</v>
      </c>
      <c r="K2624" s="37">
        <v>-1486076.33</v>
      </c>
      <c r="M2624" s="37">
        <v>-840885.1</v>
      </c>
      <c r="O2624" s="37">
        <v>-645191.23</v>
      </c>
      <c r="Q2624">
        <v>-76.7</v>
      </c>
    </row>
    <row r="2625" spans="3:18" x14ac:dyDescent="0.3">
      <c r="E2625" t="s">
        <v>1047</v>
      </c>
      <c r="K2625" s="37">
        <v>-1486076.33</v>
      </c>
      <c r="M2625" s="37">
        <v>-840885.1</v>
      </c>
      <c r="O2625" s="37">
        <v>-645191.23</v>
      </c>
      <c r="Q2625">
        <v>-76.7</v>
      </c>
      <c r="R2625" t="s">
        <v>438</v>
      </c>
    </row>
    <row r="2626" spans="3:18" x14ac:dyDescent="0.3">
      <c r="C2626" t="s">
        <v>1807</v>
      </c>
      <c r="D2626" t="s">
        <v>366</v>
      </c>
      <c r="E2626">
        <v>200821</v>
      </c>
      <c r="H2626" t="s">
        <v>2123</v>
      </c>
      <c r="K2626" s="37">
        <v>-1298402.8999999999</v>
      </c>
      <c r="M2626" s="37">
        <v>-1298402.8999999999</v>
      </c>
      <c r="O2626">
        <v>0</v>
      </c>
    </row>
    <row r="2627" spans="3:18" x14ac:dyDescent="0.3">
      <c r="K2627" s="37">
        <v>-1298402.8999999999</v>
      </c>
      <c r="M2627" s="37">
        <v>-1298402.8999999999</v>
      </c>
      <c r="O2627">
        <v>0</v>
      </c>
      <c r="R2627" t="s">
        <v>438</v>
      </c>
    </row>
    <row r="2628" spans="3:18" x14ac:dyDescent="0.3">
      <c r="C2628" t="s">
        <v>1807</v>
      </c>
      <c r="D2628" t="s">
        <v>366</v>
      </c>
      <c r="E2628">
        <v>200001</v>
      </c>
      <c r="H2628" t="s">
        <v>1048</v>
      </c>
      <c r="K2628" s="37">
        <v>-5761829.6399999997</v>
      </c>
      <c r="M2628" s="37">
        <v>-5760046.21</v>
      </c>
      <c r="O2628" s="37">
        <v>-1783.43</v>
      </c>
    </row>
    <row r="2629" spans="3:18" x14ac:dyDescent="0.3">
      <c r="C2629" t="s">
        <v>1807</v>
      </c>
      <c r="D2629" t="s">
        <v>366</v>
      </c>
      <c r="E2629">
        <v>200003</v>
      </c>
      <c r="H2629" t="s">
        <v>1049</v>
      </c>
      <c r="K2629" s="37">
        <v>-2737.83</v>
      </c>
      <c r="M2629" s="37">
        <v>-2737.83</v>
      </c>
      <c r="O2629">
        <v>0</v>
      </c>
    </row>
    <row r="2630" spans="3:18" x14ac:dyDescent="0.3">
      <c r="C2630" t="s">
        <v>1807</v>
      </c>
      <c r="D2630" t="s">
        <v>366</v>
      </c>
      <c r="E2630">
        <v>200005</v>
      </c>
      <c r="H2630" t="s">
        <v>1050</v>
      </c>
      <c r="K2630">
        <v>0</v>
      </c>
      <c r="M2630">
        <v>0</v>
      </c>
      <c r="O2630">
        <v>0</v>
      </c>
    </row>
    <row r="2631" spans="3:18" x14ac:dyDescent="0.3">
      <c r="C2631" t="s">
        <v>1807</v>
      </c>
      <c r="D2631" t="s">
        <v>366</v>
      </c>
      <c r="E2631">
        <v>200100</v>
      </c>
      <c r="H2631" t="s">
        <v>1051</v>
      </c>
      <c r="K2631" s="37">
        <v>-632483.6</v>
      </c>
      <c r="M2631" s="37">
        <v>-643076.16</v>
      </c>
      <c r="O2631" s="37">
        <v>10592.56</v>
      </c>
      <c r="Q2631">
        <v>1.6</v>
      </c>
    </row>
    <row r="2632" spans="3:18" x14ac:dyDescent="0.3">
      <c r="C2632" t="s">
        <v>1807</v>
      </c>
      <c r="D2632" t="s">
        <v>366</v>
      </c>
      <c r="E2632">
        <v>200101</v>
      </c>
      <c r="H2632" t="s">
        <v>1052</v>
      </c>
      <c r="K2632">
        <v>0</v>
      </c>
      <c r="M2632">
        <v>0</v>
      </c>
      <c r="O2632">
        <v>0</v>
      </c>
    </row>
    <row r="2633" spans="3:18" x14ac:dyDescent="0.3">
      <c r="C2633" t="s">
        <v>1807</v>
      </c>
      <c r="D2633" t="s">
        <v>366</v>
      </c>
      <c r="E2633">
        <v>200102</v>
      </c>
      <c r="H2633" t="s">
        <v>1053</v>
      </c>
      <c r="K2633">
        <v>0</v>
      </c>
      <c r="M2633">
        <v>0</v>
      </c>
      <c r="O2633">
        <v>0</v>
      </c>
    </row>
    <row r="2634" spans="3:18" x14ac:dyDescent="0.3">
      <c r="C2634" t="s">
        <v>1807</v>
      </c>
      <c r="D2634" t="s">
        <v>366</v>
      </c>
      <c r="E2634">
        <v>200103</v>
      </c>
      <c r="H2634" t="s">
        <v>1054</v>
      </c>
      <c r="K2634">
        <v>0</v>
      </c>
      <c r="M2634">
        <v>0</v>
      </c>
      <c r="O2634">
        <v>0</v>
      </c>
    </row>
    <row r="2635" spans="3:18" x14ac:dyDescent="0.3">
      <c r="C2635" t="s">
        <v>1807</v>
      </c>
      <c r="D2635" t="s">
        <v>366</v>
      </c>
      <c r="E2635">
        <v>200150</v>
      </c>
      <c r="H2635" t="s">
        <v>1055</v>
      </c>
      <c r="K2635">
        <v>0</v>
      </c>
      <c r="M2635">
        <v>0</v>
      </c>
      <c r="O2635">
        <v>0</v>
      </c>
    </row>
    <row r="2636" spans="3:18" x14ac:dyDescent="0.3">
      <c r="C2636" t="s">
        <v>1807</v>
      </c>
      <c r="D2636" t="s">
        <v>366</v>
      </c>
      <c r="E2636">
        <v>200151</v>
      </c>
      <c r="H2636" t="s">
        <v>1056</v>
      </c>
      <c r="K2636">
        <v>0</v>
      </c>
      <c r="M2636">
        <v>0</v>
      </c>
      <c r="O2636">
        <v>0</v>
      </c>
    </row>
    <row r="2637" spans="3:18" x14ac:dyDescent="0.3">
      <c r="C2637" t="s">
        <v>1807</v>
      </c>
      <c r="D2637" t="s">
        <v>366</v>
      </c>
      <c r="E2637">
        <v>200152</v>
      </c>
      <c r="H2637" t="s">
        <v>1057</v>
      </c>
      <c r="K2637">
        <v>0</v>
      </c>
      <c r="M2637">
        <v>0</v>
      </c>
      <c r="O2637">
        <v>0</v>
      </c>
    </row>
    <row r="2638" spans="3:18" x14ac:dyDescent="0.3">
      <c r="C2638" t="s">
        <v>1807</v>
      </c>
      <c r="D2638" t="s">
        <v>366</v>
      </c>
      <c r="E2638">
        <v>200153</v>
      </c>
      <c r="H2638" t="s">
        <v>1058</v>
      </c>
      <c r="K2638">
        <v>0</v>
      </c>
      <c r="M2638">
        <v>0</v>
      </c>
      <c r="O2638">
        <v>0</v>
      </c>
    </row>
    <row r="2639" spans="3:18" x14ac:dyDescent="0.3">
      <c r="C2639" t="s">
        <v>1807</v>
      </c>
      <c r="D2639" t="s">
        <v>366</v>
      </c>
      <c r="E2639">
        <v>200154</v>
      </c>
      <c r="H2639" t="s">
        <v>1059</v>
      </c>
      <c r="K2639">
        <v>0</v>
      </c>
      <c r="M2639">
        <v>0</v>
      </c>
      <c r="O2639">
        <v>0</v>
      </c>
    </row>
    <row r="2640" spans="3:18" x14ac:dyDescent="0.3">
      <c r="C2640" t="s">
        <v>1807</v>
      </c>
      <c r="D2640" t="s">
        <v>366</v>
      </c>
      <c r="E2640">
        <v>200155</v>
      </c>
      <c r="H2640" t="s">
        <v>1060</v>
      </c>
      <c r="K2640">
        <v>0</v>
      </c>
      <c r="M2640">
        <v>0</v>
      </c>
      <c r="O2640">
        <v>0</v>
      </c>
    </row>
    <row r="2641" spans="3:17" x14ac:dyDescent="0.3">
      <c r="C2641" t="s">
        <v>1807</v>
      </c>
      <c r="D2641" t="s">
        <v>366</v>
      </c>
      <c r="E2641">
        <v>200156</v>
      </c>
      <c r="H2641" t="s">
        <v>1061</v>
      </c>
      <c r="K2641">
        <v>0</v>
      </c>
      <c r="M2641">
        <v>0</v>
      </c>
      <c r="O2641">
        <v>0</v>
      </c>
    </row>
    <row r="2642" spans="3:17" x14ac:dyDescent="0.3">
      <c r="C2642" t="s">
        <v>1807</v>
      </c>
      <c r="D2642" t="s">
        <v>366</v>
      </c>
      <c r="E2642">
        <v>200157</v>
      </c>
      <c r="H2642" t="s">
        <v>1062</v>
      </c>
      <c r="K2642">
        <v>0</v>
      </c>
      <c r="M2642">
        <v>0</v>
      </c>
      <c r="O2642">
        <v>0</v>
      </c>
    </row>
    <row r="2643" spans="3:17" x14ac:dyDescent="0.3">
      <c r="C2643" t="s">
        <v>1807</v>
      </c>
      <c r="D2643" t="s">
        <v>366</v>
      </c>
      <c r="E2643">
        <v>200158</v>
      </c>
      <c r="H2643" t="s">
        <v>1063</v>
      </c>
      <c r="K2643">
        <v>0</v>
      </c>
      <c r="M2643">
        <v>0</v>
      </c>
      <c r="O2643">
        <v>0</v>
      </c>
    </row>
    <row r="2644" spans="3:17" x14ac:dyDescent="0.3">
      <c r="C2644" t="s">
        <v>1807</v>
      </c>
      <c r="D2644" t="s">
        <v>366</v>
      </c>
      <c r="E2644">
        <v>200159</v>
      </c>
      <c r="H2644" t="s">
        <v>1064</v>
      </c>
      <c r="K2644">
        <v>0</v>
      </c>
      <c r="M2644">
        <v>0</v>
      </c>
      <c r="O2644">
        <v>0</v>
      </c>
    </row>
    <row r="2645" spans="3:17" x14ac:dyDescent="0.3">
      <c r="C2645" t="s">
        <v>1807</v>
      </c>
      <c r="D2645" t="s">
        <v>366</v>
      </c>
      <c r="E2645">
        <v>200160</v>
      </c>
      <c r="H2645" t="s">
        <v>1065</v>
      </c>
      <c r="K2645">
        <v>0</v>
      </c>
      <c r="M2645">
        <v>0</v>
      </c>
      <c r="O2645">
        <v>0</v>
      </c>
    </row>
    <row r="2646" spans="3:17" x14ac:dyDescent="0.3">
      <c r="C2646" t="s">
        <v>1807</v>
      </c>
      <c r="D2646" t="s">
        <v>366</v>
      </c>
      <c r="E2646">
        <v>200161</v>
      </c>
      <c r="H2646" t="s">
        <v>1065</v>
      </c>
      <c r="K2646">
        <v>0</v>
      </c>
      <c r="M2646">
        <v>0</v>
      </c>
      <c r="O2646">
        <v>0</v>
      </c>
    </row>
    <row r="2647" spans="3:17" x14ac:dyDescent="0.3">
      <c r="C2647" t="s">
        <v>1807</v>
      </c>
      <c r="D2647" t="s">
        <v>366</v>
      </c>
      <c r="E2647">
        <v>200162</v>
      </c>
      <c r="H2647" t="s">
        <v>1066</v>
      </c>
      <c r="K2647">
        <v>0</v>
      </c>
      <c r="M2647">
        <v>0</v>
      </c>
      <c r="O2647">
        <v>0</v>
      </c>
    </row>
    <row r="2648" spans="3:17" x14ac:dyDescent="0.3">
      <c r="C2648" t="s">
        <v>1807</v>
      </c>
      <c r="D2648" t="s">
        <v>366</v>
      </c>
      <c r="E2648">
        <v>200170</v>
      </c>
      <c r="H2648" t="s">
        <v>1055</v>
      </c>
      <c r="K2648" s="37">
        <v>-47013758.390000001</v>
      </c>
      <c r="M2648" s="37">
        <v>-47671785.939999998</v>
      </c>
      <c r="O2648" s="37">
        <v>658027.55000000005</v>
      </c>
      <c r="Q2648">
        <v>1.4</v>
      </c>
    </row>
    <row r="2649" spans="3:17" x14ac:dyDescent="0.3">
      <c r="C2649" t="s">
        <v>1807</v>
      </c>
      <c r="D2649" t="s">
        <v>366</v>
      </c>
      <c r="E2649">
        <v>200171</v>
      </c>
      <c r="H2649" t="s">
        <v>1056</v>
      </c>
      <c r="K2649" s="37">
        <v>-3391267.41</v>
      </c>
      <c r="M2649" s="37">
        <v>-3313233.71</v>
      </c>
      <c r="O2649" s="37">
        <v>-78033.7</v>
      </c>
      <c r="Q2649">
        <v>-2.4</v>
      </c>
    </row>
    <row r="2650" spans="3:17" x14ac:dyDescent="0.3">
      <c r="C2650" t="s">
        <v>1807</v>
      </c>
      <c r="D2650" t="s">
        <v>366</v>
      </c>
      <c r="E2650">
        <v>200172</v>
      </c>
      <c r="H2650" t="s">
        <v>1057</v>
      </c>
      <c r="K2650" s="37">
        <v>-1158248.81</v>
      </c>
      <c r="M2650" s="37">
        <v>-1158248.81</v>
      </c>
      <c r="O2650">
        <v>0</v>
      </c>
    </row>
    <row r="2651" spans="3:17" x14ac:dyDescent="0.3">
      <c r="C2651" t="s">
        <v>1807</v>
      </c>
      <c r="D2651" t="s">
        <v>366</v>
      </c>
      <c r="E2651">
        <v>200173</v>
      </c>
      <c r="H2651" t="s">
        <v>1058</v>
      </c>
      <c r="K2651">
        <v>0</v>
      </c>
      <c r="M2651">
        <v>0</v>
      </c>
      <c r="O2651">
        <v>0</v>
      </c>
    </row>
    <row r="2652" spans="3:17" x14ac:dyDescent="0.3">
      <c r="C2652" t="s">
        <v>1807</v>
      </c>
      <c r="D2652" t="s">
        <v>366</v>
      </c>
      <c r="E2652">
        <v>200174</v>
      </c>
      <c r="H2652" t="s">
        <v>1067</v>
      </c>
      <c r="K2652" s="37">
        <v>49015938.189999998</v>
      </c>
      <c r="M2652" s="37">
        <v>49788660.140000001</v>
      </c>
      <c r="O2652" s="37">
        <v>-772721.95</v>
      </c>
      <c r="Q2652">
        <v>-1.6</v>
      </c>
    </row>
    <row r="2653" spans="3:17" x14ac:dyDescent="0.3">
      <c r="C2653" t="s">
        <v>1807</v>
      </c>
      <c r="D2653" t="s">
        <v>366</v>
      </c>
      <c r="E2653">
        <v>200175</v>
      </c>
      <c r="H2653" t="s">
        <v>1060</v>
      </c>
      <c r="K2653">
        <v>0</v>
      </c>
      <c r="M2653">
        <v>0</v>
      </c>
      <c r="O2653">
        <v>0</v>
      </c>
    </row>
    <row r="2654" spans="3:17" x14ac:dyDescent="0.3">
      <c r="C2654" t="s">
        <v>1807</v>
      </c>
      <c r="D2654" t="s">
        <v>366</v>
      </c>
      <c r="E2654">
        <v>200176</v>
      </c>
      <c r="H2654" t="s">
        <v>1061</v>
      </c>
      <c r="K2654">
        <v>0</v>
      </c>
      <c r="M2654">
        <v>0</v>
      </c>
      <c r="O2654">
        <v>0</v>
      </c>
    </row>
    <row r="2655" spans="3:17" x14ac:dyDescent="0.3">
      <c r="C2655" t="s">
        <v>1807</v>
      </c>
      <c r="D2655" t="s">
        <v>366</v>
      </c>
      <c r="E2655">
        <v>200177</v>
      </c>
      <c r="H2655" t="s">
        <v>1062</v>
      </c>
      <c r="K2655">
        <v>0</v>
      </c>
      <c r="M2655">
        <v>0</v>
      </c>
      <c r="O2655">
        <v>0</v>
      </c>
    </row>
    <row r="2656" spans="3:17" x14ac:dyDescent="0.3">
      <c r="C2656" t="s">
        <v>1807</v>
      </c>
      <c r="D2656" t="s">
        <v>366</v>
      </c>
      <c r="E2656">
        <v>200178</v>
      </c>
      <c r="H2656" t="s">
        <v>1063</v>
      </c>
      <c r="K2656">
        <v>0</v>
      </c>
      <c r="M2656">
        <v>0</v>
      </c>
      <c r="O2656">
        <v>0</v>
      </c>
    </row>
    <row r="2657" spans="3:17" x14ac:dyDescent="0.3">
      <c r="C2657" t="s">
        <v>1807</v>
      </c>
      <c r="D2657" t="s">
        <v>366</v>
      </c>
      <c r="E2657">
        <v>200179</v>
      </c>
      <c r="H2657" t="s">
        <v>1064</v>
      </c>
      <c r="K2657">
        <v>0</v>
      </c>
      <c r="M2657">
        <v>0</v>
      </c>
      <c r="O2657">
        <v>0</v>
      </c>
    </row>
    <row r="2658" spans="3:17" x14ac:dyDescent="0.3">
      <c r="C2658" t="s">
        <v>1807</v>
      </c>
      <c r="D2658" t="s">
        <v>366</v>
      </c>
      <c r="E2658">
        <v>200180</v>
      </c>
      <c r="H2658" t="s">
        <v>1065</v>
      </c>
      <c r="K2658">
        <v>0</v>
      </c>
      <c r="M2658">
        <v>0</v>
      </c>
      <c r="O2658">
        <v>0</v>
      </c>
    </row>
    <row r="2659" spans="3:17" x14ac:dyDescent="0.3">
      <c r="C2659" t="s">
        <v>1807</v>
      </c>
      <c r="D2659" t="s">
        <v>366</v>
      </c>
      <c r="E2659">
        <v>200181</v>
      </c>
      <c r="H2659" t="s">
        <v>1065</v>
      </c>
      <c r="K2659">
        <v>0</v>
      </c>
      <c r="M2659">
        <v>0</v>
      </c>
      <c r="O2659">
        <v>0</v>
      </c>
    </row>
    <row r="2660" spans="3:17" x14ac:dyDescent="0.3">
      <c r="C2660" t="s">
        <v>1807</v>
      </c>
      <c r="D2660" t="s">
        <v>366</v>
      </c>
      <c r="E2660">
        <v>200182</v>
      </c>
      <c r="H2660" t="s">
        <v>1066</v>
      </c>
      <c r="K2660">
        <v>0</v>
      </c>
      <c r="M2660">
        <v>0</v>
      </c>
      <c r="O2660">
        <v>0</v>
      </c>
    </row>
    <row r="2661" spans="3:17" x14ac:dyDescent="0.3">
      <c r="C2661" t="s">
        <v>1807</v>
      </c>
      <c r="D2661" t="s">
        <v>366</v>
      </c>
      <c r="E2661">
        <v>200183</v>
      </c>
      <c r="H2661" t="s">
        <v>2124</v>
      </c>
      <c r="K2661">
        <v>0</v>
      </c>
      <c r="M2661">
        <v>0</v>
      </c>
      <c r="O2661">
        <v>0</v>
      </c>
    </row>
    <row r="2662" spans="3:17" x14ac:dyDescent="0.3">
      <c r="C2662" t="s">
        <v>1807</v>
      </c>
      <c r="D2662" t="s">
        <v>366</v>
      </c>
      <c r="E2662">
        <v>200184</v>
      </c>
      <c r="H2662" t="s">
        <v>2125</v>
      </c>
      <c r="K2662">
        <v>0</v>
      </c>
      <c r="M2662">
        <v>0</v>
      </c>
      <c r="O2662">
        <v>0</v>
      </c>
    </row>
    <row r="2663" spans="3:17" x14ac:dyDescent="0.3">
      <c r="C2663" t="s">
        <v>1807</v>
      </c>
      <c r="D2663" t="s">
        <v>366</v>
      </c>
      <c r="E2663">
        <v>200185</v>
      </c>
      <c r="H2663" t="s">
        <v>2126</v>
      </c>
      <c r="K2663">
        <v>0</v>
      </c>
      <c r="M2663">
        <v>0</v>
      </c>
      <c r="O2663">
        <v>0</v>
      </c>
    </row>
    <row r="2664" spans="3:17" x14ac:dyDescent="0.3">
      <c r="C2664" t="s">
        <v>1807</v>
      </c>
      <c r="D2664" t="s">
        <v>366</v>
      </c>
      <c r="E2664">
        <v>200200</v>
      </c>
      <c r="H2664" t="s">
        <v>1068</v>
      </c>
      <c r="K2664" s="37">
        <v>-34399.61</v>
      </c>
      <c r="M2664" s="37">
        <v>-31196.91</v>
      </c>
      <c r="O2664" s="37">
        <v>-3202.7</v>
      </c>
      <c r="Q2664">
        <v>-10.3</v>
      </c>
    </row>
    <row r="2665" spans="3:17" x14ac:dyDescent="0.3">
      <c r="C2665" t="s">
        <v>1807</v>
      </c>
      <c r="D2665" t="s">
        <v>366</v>
      </c>
      <c r="E2665">
        <v>200201</v>
      </c>
      <c r="H2665" t="s">
        <v>1069</v>
      </c>
      <c r="K2665" s="37">
        <v>-163834.54</v>
      </c>
      <c r="M2665" s="37">
        <v>-152483.76999999999</v>
      </c>
      <c r="O2665" s="37">
        <v>-11350.77</v>
      </c>
      <c r="Q2665">
        <v>-7.4</v>
      </c>
    </row>
    <row r="2666" spans="3:17" x14ac:dyDescent="0.3">
      <c r="C2666" t="s">
        <v>1807</v>
      </c>
      <c r="D2666" t="s">
        <v>366</v>
      </c>
      <c r="E2666">
        <v>200202</v>
      </c>
      <c r="H2666" t="s">
        <v>1070</v>
      </c>
      <c r="K2666" s="37">
        <v>-524007.1</v>
      </c>
      <c r="M2666" s="37">
        <v>-1024443.76</v>
      </c>
      <c r="O2666" s="37">
        <v>500436.66</v>
      </c>
      <c r="Q2666">
        <v>48.8</v>
      </c>
    </row>
    <row r="2667" spans="3:17" x14ac:dyDescent="0.3">
      <c r="C2667" t="s">
        <v>1807</v>
      </c>
      <c r="D2667" t="s">
        <v>366</v>
      </c>
      <c r="E2667">
        <v>200203</v>
      </c>
      <c r="H2667" t="s">
        <v>1071</v>
      </c>
      <c r="K2667" s="37">
        <v>-6625433.5800000001</v>
      </c>
      <c r="M2667" s="37">
        <v>-6607714.7999999998</v>
      </c>
      <c r="O2667" s="37">
        <v>-17718.78</v>
      </c>
      <c r="Q2667">
        <v>-0.3</v>
      </c>
    </row>
    <row r="2668" spans="3:17" x14ac:dyDescent="0.3">
      <c r="C2668" t="s">
        <v>1807</v>
      </c>
      <c r="D2668" t="s">
        <v>366</v>
      </c>
      <c r="E2668">
        <v>200204</v>
      </c>
      <c r="H2668" t="s">
        <v>1072</v>
      </c>
      <c r="K2668" s="37">
        <v>-1679570.96</v>
      </c>
      <c r="M2668" s="37">
        <v>-1179570.96</v>
      </c>
      <c r="O2668" s="37">
        <v>-500000</v>
      </c>
      <c r="Q2668">
        <v>-42.4</v>
      </c>
    </row>
    <row r="2669" spans="3:17" x14ac:dyDescent="0.3">
      <c r="C2669" t="s">
        <v>1807</v>
      </c>
      <c r="D2669" t="s">
        <v>366</v>
      </c>
      <c r="E2669">
        <v>200205</v>
      </c>
      <c r="H2669" t="s">
        <v>1073</v>
      </c>
      <c r="K2669">
        <v>0</v>
      </c>
      <c r="M2669">
        <v>0</v>
      </c>
      <c r="O2669">
        <v>0</v>
      </c>
    </row>
    <row r="2670" spans="3:17" x14ac:dyDescent="0.3">
      <c r="C2670" t="s">
        <v>1807</v>
      </c>
      <c r="D2670" t="s">
        <v>366</v>
      </c>
      <c r="E2670">
        <v>200206</v>
      </c>
      <c r="H2670" t="s">
        <v>1074</v>
      </c>
      <c r="K2670" s="37">
        <v>-236215.72</v>
      </c>
      <c r="M2670" s="37">
        <v>-270787.40999999997</v>
      </c>
      <c r="O2670" s="37">
        <v>34571.69</v>
      </c>
      <c r="Q2670">
        <v>12.8</v>
      </c>
    </row>
    <row r="2671" spans="3:17" x14ac:dyDescent="0.3">
      <c r="C2671" t="s">
        <v>1807</v>
      </c>
      <c r="D2671" t="s">
        <v>366</v>
      </c>
      <c r="E2671">
        <v>200207</v>
      </c>
      <c r="H2671" t="s">
        <v>2127</v>
      </c>
      <c r="K2671">
        <v>0</v>
      </c>
      <c r="M2671">
        <v>0</v>
      </c>
      <c r="O2671">
        <v>0</v>
      </c>
    </row>
    <row r="2672" spans="3:17" x14ac:dyDescent="0.3">
      <c r="C2672" t="s">
        <v>1807</v>
      </c>
      <c r="D2672" t="s">
        <v>366</v>
      </c>
      <c r="E2672">
        <v>200208</v>
      </c>
      <c r="H2672" t="s">
        <v>2128</v>
      </c>
      <c r="K2672">
        <v>0</v>
      </c>
      <c r="M2672">
        <v>0</v>
      </c>
      <c r="O2672">
        <v>0</v>
      </c>
    </row>
    <row r="2673" spans="3:17" x14ac:dyDescent="0.3">
      <c r="C2673" t="s">
        <v>1807</v>
      </c>
      <c r="D2673" t="s">
        <v>366</v>
      </c>
      <c r="E2673">
        <v>200209</v>
      </c>
      <c r="H2673" t="s">
        <v>2129</v>
      </c>
      <c r="K2673">
        <v>0</v>
      </c>
      <c r="M2673">
        <v>0</v>
      </c>
      <c r="O2673">
        <v>0</v>
      </c>
    </row>
    <row r="2674" spans="3:17" x14ac:dyDescent="0.3">
      <c r="C2674" t="s">
        <v>1807</v>
      </c>
      <c r="D2674" t="s">
        <v>366</v>
      </c>
      <c r="E2674">
        <v>200210</v>
      </c>
      <c r="H2674" t="s">
        <v>2130</v>
      </c>
      <c r="K2674">
        <v>0</v>
      </c>
      <c r="M2674">
        <v>0</v>
      </c>
      <c r="O2674">
        <v>0</v>
      </c>
    </row>
    <row r="2675" spans="3:17" x14ac:dyDescent="0.3">
      <c r="C2675" t="s">
        <v>1807</v>
      </c>
      <c r="D2675" t="s">
        <v>366</v>
      </c>
      <c r="E2675">
        <v>200211</v>
      </c>
      <c r="H2675" t="s">
        <v>2131</v>
      </c>
      <c r="K2675">
        <v>0</v>
      </c>
      <c r="M2675">
        <v>0</v>
      </c>
      <c r="O2675">
        <v>0</v>
      </c>
    </row>
    <row r="2676" spans="3:17" x14ac:dyDescent="0.3">
      <c r="C2676" t="s">
        <v>1807</v>
      </c>
      <c r="D2676" t="s">
        <v>366</v>
      </c>
      <c r="E2676">
        <v>200300</v>
      </c>
      <c r="H2676" t="s">
        <v>1075</v>
      </c>
      <c r="K2676" s="37">
        <v>-3081.41</v>
      </c>
      <c r="M2676" s="37">
        <v>-3690.03</v>
      </c>
      <c r="O2676">
        <v>608.62</v>
      </c>
      <c r="Q2676">
        <v>16.5</v>
      </c>
    </row>
    <row r="2677" spans="3:17" x14ac:dyDescent="0.3">
      <c r="C2677" t="s">
        <v>1807</v>
      </c>
      <c r="D2677" t="s">
        <v>366</v>
      </c>
      <c r="E2677">
        <v>200301</v>
      </c>
      <c r="H2677" t="s">
        <v>1076</v>
      </c>
      <c r="K2677" s="37">
        <v>194106.56</v>
      </c>
      <c r="M2677" s="37">
        <v>228890.29</v>
      </c>
      <c r="O2677" s="37">
        <v>-34783.730000000003</v>
      </c>
      <c r="Q2677">
        <v>-15.2</v>
      </c>
    </row>
    <row r="2678" spans="3:17" x14ac:dyDescent="0.3">
      <c r="C2678" t="s">
        <v>1807</v>
      </c>
      <c r="D2678" t="s">
        <v>366</v>
      </c>
      <c r="E2678">
        <v>200302</v>
      </c>
      <c r="H2678" t="s">
        <v>1075</v>
      </c>
      <c r="K2678">
        <v>0</v>
      </c>
      <c r="M2678">
        <v>0</v>
      </c>
      <c r="O2678">
        <v>0</v>
      </c>
    </row>
    <row r="2679" spans="3:17" x14ac:dyDescent="0.3">
      <c r="C2679" t="s">
        <v>1807</v>
      </c>
      <c r="D2679" t="s">
        <v>366</v>
      </c>
      <c r="E2679">
        <v>200303</v>
      </c>
      <c r="H2679" t="s">
        <v>2132</v>
      </c>
      <c r="K2679" s="37">
        <v>22379.39</v>
      </c>
      <c r="M2679" s="37">
        <v>22829.52</v>
      </c>
      <c r="O2679">
        <v>-450.13</v>
      </c>
      <c r="Q2679">
        <v>-2</v>
      </c>
    </row>
    <row r="2680" spans="3:17" x14ac:dyDescent="0.3">
      <c r="C2680" t="s">
        <v>1807</v>
      </c>
      <c r="D2680" t="s">
        <v>366</v>
      </c>
      <c r="E2680">
        <v>200304</v>
      </c>
      <c r="H2680" t="s">
        <v>2133</v>
      </c>
      <c r="K2680" s="37">
        <v>-1035034.85</v>
      </c>
      <c r="M2680" s="37">
        <v>-1039594.06</v>
      </c>
      <c r="O2680" s="37">
        <v>4559.21</v>
      </c>
      <c r="Q2680">
        <v>0.4</v>
      </c>
    </row>
    <row r="2681" spans="3:17" x14ac:dyDescent="0.3">
      <c r="C2681" t="s">
        <v>1807</v>
      </c>
      <c r="D2681" t="s">
        <v>366</v>
      </c>
      <c r="E2681">
        <v>200305</v>
      </c>
      <c r="H2681" t="s">
        <v>2134</v>
      </c>
      <c r="K2681" s="37">
        <v>22908.55</v>
      </c>
      <c r="M2681" s="37">
        <v>22908.55</v>
      </c>
      <c r="O2681">
        <v>0</v>
      </c>
    </row>
    <row r="2682" spans="3:17" x14ac:dyDescent="0.3">
      <c r="C2682" t="s">
        <v>1807</v>
      </c>
      <c r="D2682" t="s">
        <v>366</v>
      </c>
      <c r="E2682">
        <v>200400</v>
      </c>
      <c r="H2682" t="s">
        <v>1077</v>
      </c>
      <c r="K2682" s="37">
        <v>-4030</v>
      </c>
      <c r="M2682" s="37">
        <v>-4030</v>
      </c>
      <c r="O2682">
        <v>0</v>
      </c>
    </row>
    <row r="2683" spans="3:17" x14ac:dyDescent="0.3">
      <c r="C2683" t="s">
        <v>1807</v>
      </c>
      <c r="D2683" t="s">
        <v>366</v>
      </c>
      <c r="E2683">
        <v>200401</v>
      </c>
      <c r="H2683" t="s">
        <v>1078</v>
      </c>
      <c r="K2683">
        <v>0</v>
      </c>
      <c r="M2683">
        <v>0</v>
      </c>
      <c r="O2683">
        <v>0</v>
      </c>
    </row>
    <row r="2684" spans="3:17" x14ac:dyDescent="0.3">
      <c r="C2684" t="s">
        <v>1807</v>
      </c>
      <c r="D2684" t="s">
        <v>366</v>
      </c>
      <c r="E2684">
        <v>200402</v>
      </c>
      <c r="H2684" t="s">
        <v>1079</v>
      </c>
      <c r="K2684" s="37">
        <v>-2958152.39</v>
      </c>
      <c r="M2684" s="37">
        <v>-2958102.35</v>
      </c>
      <c r="O2684">
        <v>-50.04</v>
      </c>
    </row>
    <row r="2685" spans="3:17" x14ac:dyDescent="0.3">
      <c r="C2685" t="s">
        <v>1807</v>
      </c>
      <c r="D2685" t="s">
        <v>366</v>
      </c>
      <c r="E2685">
        <v>200403</v>
      </c>
      <c r="H2685" t="s">
        <v>1080</v>
      </c>
      <c r="K2685">
        <v>0</v>
      </c>
      <c r="M2685">
        <v>0</v>
      </c>
      <c r="O2685">
        <v>0</v>
      </c>
    </row>
    <row r="2686" spans="3:17" x14ac:dyDescent="0.3">
      <c r="C2686" t="s">
        <v>1807</v>
      </c>
      <c r="D2686" t="s">
        <v>366</v>
      </c>
      <c r="E2686">
        <v>200406</v>
      </c>
      <c r="H2686" t="s">
        <v>2135</v>
      </c>
      <c r="K2686">
        <v>0</v>
      </c>
      <c r="M2686">
        <v>0</v>
      </c>
      <c r="O2686">
        <v>0</v>
      </c>
    </row>
    <row r="2687" spans="3:17" x14ac:dyDescent="0.3">
      <c r="C2687" t="s">
        <v>1807</v>
      </c>
      <c r="D2687" t="s">
        <v>366</v>
      </c>
      <c r="E2687">
        <v>200407</v>
      </c>
      <c r="H2687" t="s">
        <v>2136</v>
      </c>
      <c r="K2687">
        <v>0</v>
      </c>
      <c r="M2687">
        <v>0</v>
      </c>
      <c r="O2687">
        <v>0</v>
      </c>
    </row>
    <row r="2688" spans="3:17" x14ac:dyDescent="0.3">
      <c r="C2688" t="s">
        <v>1807</v>
      </c>
      <c r="D2688" t="s">
        <v>366</v>
      </c>
      <c r="E2688">
        <v>200408</v>
      </c>
      <c r="H2688" t="s">
        <v>2137</v>
      </c>
      <c r="K2688">
        <v>0</v>
      </c>
      <c r="M2688">
        <v>0</v>
      </c>
      <c r="O2688">
        <v>0</v>
      </c>
    </row>
    <row r="2689" spans="3:17" x14ac:dyDescent="0.3">
      <c r="C2689" t="s">
        <v>1807</v>
      </c>
      <c r="D2689" t="s">
        <v>366</v>
      </c>
      <c r="E2689">
        <v>200409</v>
      </c>
      <c r="H2689" t="s">
        <v>2138</v>
      </c>
      <c r="K2689" s="37">
        <v>-59619.39</v>
      </c>
      <c r="M2689" s="37">
        <v>-59619.39</v>
      </c>
      <c r="O2689">
        <v>0</v>
      </c>
    </row>
    <row r="2690" spans="3:17" x14ac:dyDescent="0.3">
      <c r="C2690" t="s">
        <v>1807</v>
      </c>
      <c r="D2690" t="s">
        <v>366</v>
      </c>
      <c r="E2690">
        <v>200410</v>
      </c>
      <c r="H2690" t="s">
        <v>2139</v>
      </c>
      <c r="K2690" s="37">
        <v>-185324.36</v>
      </c>
      <c r="M2690" s="37">
        <v>-188245.94</v>
      </c>
      <c r="O2690" s="37">
        <v>2921.58</v>
      </c>
      <c r="Q2690">
        <v>1.6</v>
      </c>
    </row>
    <row r="2691" spans="3:17" x14ac:dyDescent="0.3">
      <c r="C2691" t="s">
        <v>1807</v>
      </c>
      <c r="D2691" t="s">
        <v>366</v>
      </c>
      <c r="E2691">
        <v>200500</v>
      </c>
      <c r="H2691" t="s">
        <v>1081</v>
      </c>
      <c r="K2691" s="37">
        <v>-36453.4</v>
      </c>
      <c r="M2691" s="37">
        <v>-36453.4</v>
      </c>
      <c r="O2691">
        <v>0</v>
      </c>
    </row>
    <row r="2692" spans="3:17" x14ac:dyDescent="0.3">
      <c r="C2692" t="s">
        <v>1807</v>
      </c>
      <c r="D2692" t="s">
        <v>366</v>
      </c>
      <c r="E2692">
        <v>200501</v>
      </c>
      <c r="H2692" t="s">
        <v>2140</v>
      </c>
      <c r="K2692" s="37">
        <v>3000</v>
      </c>
      <c r="M2692" s="37">
        <v>3000</v>
      </c>
      <c r="O2692">
        <v>0</v>
      </c>
    </row>
    <row r="2693" spans="3:17" x14ac:dyDescent="0.3">
      <c r="C2693" t="s">
        <v>1807</v>
      </c>
      <c r="D2693" t="s">
        <v>366</v>
      </c>
      <c r="E2693">
        <v>200600</v>
      </c>
      <c r="H2693" t="s">
        <v>1082</v>
      </c>
      <c r="K2693">
        <v>0</v>
      </c>
      <c r="M2693">
        <v>0</v>
      </c>
      <c r="O2693">
        <v>0</v>
      </c>
    </row>
    <row r="2694" spans="3:17" x14ac:dyDescent="0.3">
      <c r="C2694" t="s">
        <v>1807</v>
      </c>
      <c r="D2694" t="s">
        <v>366</v>
      </c>
      <c r="E2694">
        <v>200601</v>
      </c>
      <c r="H2694" t="s">
        <v>1083</v>
      </c>
      <c r="K2694">
        <v>0</v>
      </c>
      <c r="M2694">
        <v>0</v>
      </c>
      <c r="O2694">
        <v>0</v>
      </c>
    </row>
    <row r="2695" spans="3:17" x14ac:dyDescent="0.3">
      <c r="C2695" t="s">
        <v>1807</v>
      </c>
      <c r="D2695" t="s">
        <v>366</v>
      </c>
      <c r="E2695">
        <v>200602</v>
      </c>
      <c r="H2695" t="s">
        <v>2141</v>
      </c>
      <c r="K2695" s="37">
        <v>-408490.13</v>
      </c>
      <c r="M2695" s="37">
        <v>-408490.13</v>
      </c>
      <c r="O2695">
        <v>0</v>
      </c>
    </row>
    <row r="2696" spans="3:17" x14ac:dyDescent="0.3">
      <c r="C2696" t="s">
        <v>1807</v>
      </c>
      <c r="D2696" t="s">
        <v>366</v>
      </c>
      <c r="E2696">
        <v>200700</v>
      </c>
      <c r="H2696" t="s">
        <v>1084</v>
      </c>
      <c r="K2696" s="37">
        <v>-2324</v>
      </c>
      <c r="M2696" s="37">
        <v>-2294</v>
      </c>
      <c r="O2696">
        <v>-30</v>
      </c>
      <c r="Q2696">
        <v>-1.3</v>
      </c>
    </row>
    <row r="2697" spans="3:17" x14ac:dyDescent="0.3">
      <c r="C2697" t="s">
        <v>1807</v>
      </c>
      <c r="D2697" t="s">
        <v>366</v>
      </c>
      <c r="E2697">
        <v>200701</v>
      </c>
      <c r="H2697" t="s">
        <v>1085</v>
      </c>
      <c r="K2697" s="37">
        <v>-88274.9</v>
      </c>
      <c r="M2697" s="37">
        <v>-82752.899999999994</v>
      </c>
      <c r="O2697" s="37">
        <v>-5522</v>
      </c>
      <c r="Q2697">
        <v>-6.7</v>
      </c>
    </row>
    <row r="2698" spans="3:17" x14ac:dyDescent="0.3">
      <c r="C2698" t="s">
        <v>1807</v>
      </c>
      <c r="D2698" t="s">
        <v>366</v>
      </c>
      <c r="E2698">
        <v>200702</v>
      </c>
      <c r="H2698" t="s">
        <v>1086</v>
      </c>
      <c r="K2698">
        <v>0</v>
      </c>
      <c r="M2698">
        <v>0</v>
      </c>
      <c r="O2698">
        <v>0</v>
      </c>
    </row>
    <row r="2699" spans="3:17" x14ac:dyDescent="0.3">
      <c r="C2699" t="s">
        <v>1807</v>
      </c>
      <c r="D2699" t="s">
        <v>366</v>
      </c>
      <c r="E2699">
        <v>200703</v>
      </c>
      <c r="H2699" t="s">
        <v>1087</v>
      </c>
      <c r="K2699">
        <v>0</v>
      </c>
      <c r="M2699">
        <v>0</v>
      </c>
      <c r="O2699">
        <v>0</v>
      </c>
    </row>
    <row r="2700" spans="3:17" x14ac:dyDescent="0.3">
      <c r="C2700" t="s">
        <v>1807</v>
      </c>
      <c r="D2700" t="s">
        <v>366</v>
      </c>
      <c r="E2700">
        <v>200704</v>
      </c>
      <c r="H2700" t="s">
        <v>1088</v>
      </c>
      <c r="K2700">
        <v>0</v>
      </c>
      <c r="M2700">
        <v>0</v>
      </c>
      <c r="O2700">
        <v>0</v>
      </c>
    </row>
    <row r="2701" spans="3:17" x14ac:dyDescent="0.3">
      <c r="C2701" t="s">
        <v>1807</v>
      </c>
      <c r="D2701" t="s">
        <v>366</v>
      </c>
      <c r="E2701">
        <v>200705</v>
      </c>
      <c r="H2701" t="s">
        <v>1089</v>
      </c>
      <c r="K2701">
        <v>0</v>
      </c>
      <c r="M2701">
        <v>0</v>
      </c>
      <c r="O2701">
        <v>0</v>
      </c>
    </row>
    <row r="2702" spans="3:17" x14ac:dyDescent="0.3">
      <c r="C2702" t="s">
        <v>1807</v>
      </c>
      <c r="D2702" t="s">
        <v>366</v>
      </c>
      <c r="E2702">
        <v>200706</v>
      </c>
      <c r="H2702" t="s">
        <v>1090</v>
      </c>
      <c r="K2702">
        <v>0</v>
      </c>
      <c r="M2702">
        <v>0</v>
      </c>
      <c r="O2702">
        <v>0</v>
      </c>
    </row>
    <row r="2703" spans="3:17" x14ac:dyDescent="0.3">
      <c r="C2703" t="s">
        <v>1807</v>
      </c>
      <c r="D2703" t="s">
        <v>366</v>
      </c>
      <c r="E2703">
        <v>200707</v>
      </c>
      <c r="H2703" t="s">
        <v>1091</v>
      </c>
      <c r="K2703">
        <v>0</v>
      </c>
      <c r="M2703">
        <v>0</v>
      </c>
      <c r="O2703">
        <v>0</v>
      </c>
    </row>
    <row r="2704" spans="3:17" x14ac:dyDescent="0.3">
      <c r="C2704" t="s">
        <v>1807</v>
      </c>
      <c r="D2704" t="s">
        <v>366</v>
      </c>
      <c r="E2704">
        <v>200708</v>
      </c>
      <c r="H2704" t="s">
        <v>1092</v>
      </c>
      <c r="K2704">
        <v>10</v>
      </c>
      <c r="M2704">
        <v>10</v>
      </c>
      <c r="O2704">
        <v>0</v>
      </c>
    </row>
    <row r="2705" spans="3:17" x14ac:dyDescent="0.3">
      <c r="C2705" t="s">
        <v>1807</v>
      </c>
      <c r="D2705" t="s">
        <v>366</v>
      </c>
      <c r="E2705">
        <v>200709</v>
      </c>
      <c r="H2705" t="s">
        <v>1093</v>
      </c>
      <c r="K2705" s="37">
        <v>-74923.77</v>
      </c>
      <c r="M2705" s="37">
        <v>-75719.27</v>
      </c>
      <c r="O2705">
        <v>795.5</v>
      </c>
      <c r="Q2705">
        <v>1.1000000000000001</v>
      </c>
    </row>
    <row r="2706" spans="3:17" x14ac:dyDescent="0.3">
      <c r="C2706" t="s">
        <v>1807</v>
      </c>
      <c r="D2706" t="s">
        <v>366</v>
      </c>
      <c r="E2706">
        <v>200710</v>
      </c>
      <c r="H2706" t="s">
        <v>1094</v>
      </c>
      <c r="K2706">
        <v>0</v>
      </c>
      <c r="M2706">
        <v>0</v>
      </c>
      <c r="O2706">
        <v>0</v>
      </c>
    </row>
    <row r="2707" spans="3:17" x14ac:dyDescent="0.3">
      <c r="C2707" t="s">
        <v>1807</v>
      </c>
      <c r="D2707" t="s">
        <v>366</v>
      </c>
      <c r="E2707">
        <v>200711</v>
      </c>
      <c r="H2707" t="s">
        <v>1095</v>
      </c>
      <c r="K2707" s="37">
        <v>-77907.839999999997</v>
      </c>
      <c r="M2707" s="37">
        <v>-77907.839999999997</v>
      </c>
      <c r="O2707">
        <v>0</v>
      </c>
    </row>
    <row r="2708" spans="3:17" x14ac:dyDescent="0.3">
      <c r="C2708" t="s">
        <v>1807</v>
      </c>
      <c r="D2708" t="s">
        <v>366</v>
      </c>
      <c r="E2708">
        <v>200712</v>
      </c>
      <c r="H2708" t="s">
        <v>1096</v>
      </c>
      <c r="K2708">
        <v>0</v>
      </c>
      <c r="M2708">
        <v>0</v>
      </c>
      <c r="O2708">
        <v>0</v>
      </c>
    </row>
    <row r="2709" spans="3:17" x14ac:dyDescent="0.3">
      <c r="C2709" t="s">
        <v>1807</v>
      </c>
      <c r="D2709" t="s">
        <v>366</v>
      </c>
      <c r="E2709">
        <v>200713</v>
      </c>
      <c r="H2709" t="s">
        <v>1097</v>
      </c>
      <c r="K2709">
        <v>0</v>
      </c>
      <c r="M2709">
        <v>0</v>
      </c>
      <c r="O2709">
        <v>0</v>
      </c>
    </row>
    <row r="2710" spans="3:17" x14ac:dyDescent="0.3">
      <c r="C2710" t="s">
        <v>1807</v>
      </c>
      <c r="D2710" t="s">
        <v>366</v>
      </c>
      <c r="E2710">
        <v>200714</v>
      </c>
      <c r="H2710" t="s">
        <v>1098</v>
      </c>
      <c r="K2710">
        <v>0</v>
      </c>
      <c r="M2710">
        <v>0</v>
      </c>
      <c r="O2710">
        <v>0</v>
      </c>
    </row>
    <row r="2711" spans="3:17" x14ac:dyDescent="0.3">
      <c r="C2711" t="s">
        <v>1807</v>
      </c>
      <c r="D2711" t="s">
        <v>366</v>
      </c>
      <c r="E2711">
        <v>200715</v>
      </c>
      <c r="H2711" t="s">
        <v>1099</v>
      </c>
      <c r="K2711">
        <v>-300</v>
      </c>
      <c r="M2711">
        <v>-300</v>
      </c>
      <c r="O2711">
        <v>0</v>
      </c>
    </row>
    <row r="2712" spans="3:17" x14ac:dyDescent="0.3">
      <c r="C2712" t="s">
        <v>1807</v>
      </c>
      <c r="D2712" t="s">
        <v>366</v>
      </c>
      <c r="E2712">
        <v>200716</v>
      </c>
      <c r="H2712" t="s">
        <v>1100</v>
      </c>
      <c r="K2712" s="37">
        <v>-330159.34999999998</v>
      </c>
      <c r="M2712" s="37">
        <v>-351559.18</v>
      </c>
      <c r="O2712" s="37">
        <v>21399.83</v>
      </c>
      <c r="Q2712">
        <v>6.1</v>
      </c>
    </row>
    <row r="2713" spans="3:17" x14ac:dyDescent="0.3">
      <c r="C2713" t="s">
        <v>1807</v>
      </c>
      <c r="D2713" t="s">
        <v>366</v>
      </c>
      <c r="E2713">
        <v>200717</v>
      </c>
      <c r="H2713" t="s">
        <v>1101</v>
      </c>
      <c r="K2713">
        <v>-548.11</v>
      </c>
      <c r="M2713">
        <v>-548.11</v>
      </c>
      <c r="O2713">
        <v>0</v>
      </c>
    </row>
    <row r="2714" spans="3:17" x14ac:dyDescent="0.3">
      <c r="C2714" t="s">
        <v>1807</v>
      </c>
      <c r="D2714" t="s">
        <v>366</v>
      </c>
      <c r="E2714">
        <v>200718</v>
      </c>
      <c r="H2714" t="s">
        <v>1102</v>
      </c>
      <c r="K2714" s="37">
        <v>-1486.2</v>
      </c>
      <c r="M2714" s="37">
        <v>-1486.2</v>
      </c>
      <c r="O2714">
        <v>0</v>
      </c>
    </row>
    <row r="2715" spans="3:17" x14ac:dyDescent="0.3">
      <c r="C2715" t="s">
        <v>1807</v>
      </c>
      <c r="D2715" t="s">
        <v>366</v>
      </c>
      <c r="E2715">
        <v>200719</v>
      </c>
      <c r="H2715" t="s">
        <v>1103</v>
      </c>
      <c r="K2715">
        <v>0</v>
      </c>
      <c r="M2715">
        <v>0</v>
      </c>
      <c r="O2715">
        <v>0</v>
      </c>
    </row>
    <row r="2716" spans="3:17" x14ac:dyDescent="0.3">
      <c r="C2716" t="s">
        <v>1807</v>
      </c>
      <c r="D2716" t="s">
        <v>366</v>
      </c>
      <c r="E2716">
        <v>200720</v>
      </c>
      <c r="H2716" t="s">
        <v>1104</v>
      </c>
      <c r="K2716">
        <v>0</v>
      </c>
      <c r="M2716">
        <v>0</v>
      </c>
      <c r="O2716">
        <v>0</v>
      </c>
    </row>
    <row r="2717" spans="3:17" x14ac:dyDescent="0.3">
      <c r="C2717" t="s">
        <v>1807</v>
      </c>
      <c r="D2717" t="s">
        <v>366</v>
      </c>
      <c r="E2717">
        <v>200721</v>
      </c>
      <c r="H2717" t="s">
        <v>1105</v>
      </c>
      <c r="K2717">
        <v>0</v>
      </c>
      <c r="M2717">
        <v>0</v>
      </c>
      <c r="O2717">
        <v>0</v>
      </c>
    </row>
    <row r="2718" spans="3:17" x14ac:dyDescent="0.3">
      <c r="C2718" t="s">
        <v>1807</v>
      </c>
      <c r="D2718" t="s">
        <v>366</v>
      </c>
      <c r="E2718">
        <v>200722</v>
      </c>
      <c r="H2718" t="s">
        <v>1106</v>
      </c>
      <c r="K2718">
        <v>0</v>
      </c>
      <c r="M2718">
        <v>0</v>
      </c>
      <c r="O2718">
        <v>0</v>
      </c>
    </row>
    <row r="2719" spans="3:17" x14ac:dyDescent="0.3">
      <c r="C2719" t="s">
        <v>1807</v>
      </c>
      <c r="D2719" t="s">
        <v>366</v>
      </c>
      <c r="E2719">
        <v>200723</v>
      </c>
      <c r="H2719" t="s">
        <v>1107</v>
      </c>
      <c r="K2719" s="37">
        <v>-374008</v>
      </c>
      <c r="M2719" s="37">
        <v>-385526</v>
      </c>
      <c r="O2719" s="37">
        <v>11518</v>
      </c>
      <c r="Q2719">
        <v>3</v>
      </c>
    </row>
    <row r="2720" spans="3:17" x14ac:dyDescent="0.3">
      <c r="C2720" t="s">
        <v>1807</v>
      </c>
      <c r="D2720" t="s">
        <v>366</v>
      </c>
      <c r="E2720">
        <v>200724</v>
      </c>
      <c r="H2720" t="s">
        <v>1108</v>
      </c>
      <c r="K2720" s="37">
        <v>-8740.6</v>
      </c>
      <c r="M2720" s="37">
        <v>-8669.1</v>
      </c>
      <c r="O2720">
        <v>-71.5</v>
      </c>
      <c r="Q2720">
        <v>-0.8</v>
      </c>
    </row>
    <row r="2721" spans="3:17" x14ac:dyDescent="0.3">
      <c r="C2721" t="s">
        <v>1807</v>
      </c>
      <c r="D2721" t="s">
        <v>366</v>
      </c>
      <c r="E2721">
        <v>200725</v>
      </c>
      <c r="H2721" t="s">
        <v>1109</v>
      </c>
      <c r="K2721">
        <v>0</v>
      </c>
      <c r="M2721">
        <v>0</v>
      </c>
      <c r="O2721">
        <v>0</v>
      </c>
    </row>
    <row r="2722" spans="3:17" x14ac:dyDescent="0.3">
      <c r="C2722" t="s">
        <v>1807</v>
      </c>
      <c r="D2722" t="s">
        <v>366</v>
      </c>
      <c r="E2722">
        <v>200726</v>
      </c>
      <c r="H2722" t="s">
        <v>1110</v>
      </c>
      <c r="K2722">
        <v>0</v>
      </c>
      <c r="M2722">
        <v>0</v>
      </c>
      <c r="O2722">
        <v>0</v>
      </c>
    </row>
    <row r="2723" spans="3:17" x14ac:dyDescent="0.3">
      <c r="C2723" t="s">
        <v>1807</v>
      </c>
      <c r="D2723" t="s">
        <v>366</v>
      </c>
      <c r="E2723">
        <v>200727</v>
      </c>
      <c r="H2723" t="s">
        <v>1111</v>
      </c>
      <c r="K2723">
        <v>0</v>
      </c>
      <c r="M2723">
        <v>0</v>
      </c>
      <c r="O2723">
        <v>0</v>
      </c>
    </row>
    <row r="2724" spans="3:17" x14ac:dyDescent="0.3">
      <c r="C2724" t="s">
        <v>1807</v>
      </c>
      <c r="D2724" t="s">
        <v>366</v>
      </c>
      <c r="E2724">
        <v>200728</v>
      </c>
      <c r="H2724" t="s">
        <v>1112</v>
      </c>
      <c r="K2724">
        <v>0</v>
      </c>
      <c r="M2724">
        <v>0</v>
      </c>
      <c r="O2724">
        <v>0</v>
      </c>
    </row>
    <row r="2725" spans="3:17" x14ac:dyDescent="0.3">
      <c r="C2725" t="s">
        <v>1807</v>
      </c>
      <c r="D2725" t="s">
        <v>366</v>
      </c>
      <c r="E2725">
        <v>200729</v>
      </c>
      <c r="H2725" t="s">
        <v>1113</v>
      </c>
      <c r="K2725">
        <v>0</v>
      </c>
      <c r="M2725">
        <v>0</v>
      </c>
      <c r="O2725">
        <v>0</v>
      </c>
    </row>
    <row r="2726" spans="3:17" x14ac:dyDescent="0.3">
      <c r="C2726" t="s">
        <v>1807</v>
      </c>
      <c r="D2726" t="s">
        <v>366</v>
      </c>
      <c r="E2726">
        <v>200730</v>
      </c>
      <c r="H2726" t="s">
        <v>1114</v>
      </c>
      <c r="K2726">
        <v>0</v>
      </c>
      <c r="M2726">
        <v>0</v>
      </c>
      <c r="O2726">
        <v>0</v>
      </c>
    </row>
    <row r="2727" spans="3:17" x14ac:dyDescent="0.3">
      <c r="C2727" t="s">
        <v>1807</v>
      </c>
      <c r="D2727" t="s">
        <v>366</v>
      </c>
      <c r="E2727">
        <v>200731</v>
      </c>
      <c r="H2727" t="s">
        <v>1115</v>
      </c>
      <c r="K2727">
        <v>0</v>
      </c>
      <c r="M2727">
        <v>0</v>
      </c>
      <c r="O2727">
        <v>0</v>
      </c>
    </row>
    <row r="2728" spans="3:17" x14ac:dyDescent="0.3">
      <c r="C2728" t="s">
        <v>1807</v>
      </c>
      <c r="D2728" t="s">
        <v>366</v>
      </c>
      <c r="E2728">
        <v>200732</v>
      </c>
      <c r="H2728" t="s">
        <v>1116</v>
      </c>
      <c r="K2728">
        <v>0</v>
      </c>
      <c r="M2728">
        <v>0</v>
      </c>
      <c r="O2728">
        <v>0</v>
      </c>
    </row>
    <row r="2729" spans="3:17" x14ac:dyDescent="0.3">
      <c r="C2729" t="s">
        <v>1807</v>
      </c>
      <c r="D2729" t="s">
        <v>366</v>
      </c>
      <c r="E2729">
        <v>200733</v>
      </c>
      <c r="H2729" t="s">
        <v>1117</v>
      </c>
      <c r="K2729">
        <v>0</v>
      </c>
      <c r="M2729">
        <v>0</v>
      </c>
      <c r="O2729">
        <v>0</v>
      </c>
    </row>
    <row r="2730" spans="3:17" x14ac:dyDescent="0.3">
      <c r="C2730" t="s">
        <v>1807</v>
      </c>
      <c r="D2730" t="s">
        <v>366</v>
      </c>
      <c r="E2730">
        <v>200734</v>
      </c>
      <c r="H2730" t="s">
        <v>1118</v>
      </c>
      <c r="K2730">
        <v>0</v>
      </c>
      <c r="M2730">
        <v>0</v>
      </c>
      <c r="O2730">
        <v>0</v>
      </c>
    </row>
    <row r="2731" spans="3:17" x14ac:dyDescent="0.3">
      <c r="C2731" t="s">
        <v>1807</v>
      </c>
      <c r="D2731" t="s">
        <v>366</v>
      </c>
      <c r="E2731">
        <v>200735</v>
      </c>
      <c r="H2731" t="s">
        <v>1119</v>
      </c>
      <c r="K2731">
        <v>0</v>
      </c>
      <c r="M2731">
        <v>0</v>
      </c>
      <c r="O2731">
        <v>0</v>
      </c>
    </row>
    <row r="2732" spans="3:17" x14ac:dyDescent="0.3">
      <c r="C2732" t="s">
        <v>1807</v>
      </c>
      <c r="D2732" t="s">
        <v>366</v>
      </c>
      <c r="E2732">
        <v>200760</v>
      </c>
      <c r="H2732" t="s">
        <v>1120</v>
      </c>
      <c r="K2732">
        <v>0</v>
      </c>
      <c r="M2732">
        <v>0</v>
      </c>
      <c r="O2732">
        <v>0</v>
      </c>
    </row>
    <row r="2733" spans="3:17" x14ac:dyDescent="0.3">
      <c r="C2733" t="s">
        <v>1807</v>
      </c>
      <c r="D2733" t="s">
        <v>366</v>
      </c>
      <c r="E2733">
        <v>200761</v>
      </c>
      <c r="H2733" t="s">
        <v>1121</v>
      </c>
      <c r="K2733" s="37">
        <v>-35390.07</v>
      </c>
      <c r="M2733" s="37">
        <v>-30428.57</v>
      </c>
      <c r="O2733" s="37">
        <v>-4961.5</v>
      </c>
      <c r="Q2733">
        <v>-16.3</v>
      </c>
    </row>
    <row r="2734" spans="3:17" x14ac:dyDescent="0.3">
      <c r="C2734" t="s">
        <v>1807</v>
      </c>
      <c r="D2734" t="s">
        <v>366</v>
      </c>
      <c r="E2734">
        <v>200762</v>
      </c>
      <c r="H2734" t="s">
        <v>1122</v>
      </c>
      <c r="K2734" s="37">
        <v>-538019</v>
      </c>
      <c r="M2734" s="37">
        <v>-553571</v>
      </c>
      <c r="O2734" s="37">
        <v>15552</v>
      </c>
      <c r="Q2734">
        <v>2.8</v>
      </c>
    </row>
    <row r="2735" spans="3:17" x14ac:dyDescent="0.3">
      <c r="C2735" t="s">
        <v>1807</v>
      </c>
      <c r="D2735" t="s">
        <v>366</v>
      </c>
      <c r="E2735">
        <v>200763</v>
      </c>
      <c r="H2735" t="s">
        <v>1123</v>
      </c>
      <c r="K2735" s="37">
        <v>-30820.5</v>
      </c>
      <c r="M2735" s="37">
        <v>-30570.3</v>
      </c>
      <c r="O2735">
        <v>-250.2</v>
      </c>
      <c r="Q2735">
        <v>-0.8</v>
      </c>
    </row>
    <row r="2736" spans="3:17" x14ac:dyDescent="0.3">
      <c r="C2736" t="s">
        <v>1807</v>
      </c>
      <c r="D2736" t="s">
        <v>366</v>
      </c>
      <c r="E2736">
        <v>200764</v>
      </c>
      <c r="H2736" t="s">
        <v>1124</v>
      </c>
      <c r="K2736" s="37">
        <v>-1268.8599999999999</v>
      </c>
      <c r="M2736" s="37">
        <v>-1427.21</v>
      </c>
      <c r="O2736">
        <v>158.35</v>
      </c>
      <c r="Q2736">
        <v>11.1</v>
      </c>
    </row>
    <row r="2737" spans="3:18" x14ac:dyDescent="0.3">
      <c r="C2737" t="s">
        <v>1807</v>
      </c>
      <c r="D2737" t="s">
        <v>366</v>
      </c>
      <c r="E2737">
        <v>200765</v>
      </c>
      <c r="H2737" t="s">
        <v>1125</v>
      </c>
      <c r="K2737">
        <v>0</v>
      </c>
      <c r="M2737">
        <v>0</v>
      </c>
      <c r="O2737">
        <v>0</v>
      </c>
    </row>
    <row r="2738" spans="3:18" x14ac:dyDescent="0.3">
      <c r="C2738" t="s">
        <v>1807</v>
      </c>
      <c r="D2738" t="s">
        <v>366</v>
      </c>
      <c r="E2738">
        <v>200766</v>
      </c>
      <c r="H2738" t="s">
        <v>2142</v>
      </c>
      <c r="K2738">
        <v>0</v>
      </c>
      <c r="M2738">
        <v>0</v>
      </c>
      <c r="O2738">
        <v>0</v>
      </c>
    </row>
    <row r="2739" spans="3:18" x14ac:dyDescent="0.3">
      <c r="C2739" t="s">
        <v>1807</v>
      </c>
      <c r="D2739" t="s">
        <v>366</v>
      </c>
      <c r="E2739">
        <v>200767</v>
      </c>
      <c r="H2739" t="s">
        <v>2143</v>
      </c>
      <c r="K2739">
        <v>-500</v>
      </c>
      <c r="M2739">
        <v>-500</v>
      </c>
      <c r="O2739">
        <v>0</v>
      </c>
    </row>
    <row r="2740" spans="3:18" x14ac:dyDescent="0.3">
      <c r="C2740" t="s">
        <v>1807</v>
      </c>
      <c r="D2740" t="s">
        <v>366</v>
      </c>
      <c r="E2740">
        <v>200768</v>
      </c>
      <c r="H2740" t="s">
        <v>2144</v>
      </c>
      <c r="K2740" s="37">
        <v>6857.59</v>
      </c>
      <c r="M2740" s="37">
        <v>-47038.41</v>
      </c>
      <c r="O2740" s="37">
        <v>53896</v>
      </c>
      <c r="Q2740">
        <v>114.6</v>
      </c>
    </row>
    <row r="2741" spans="3:18" x14ac:dyDescent="0.3">
      <c r="C2741" t="s">
        <v>1807</v>
      </c>
      <c r="D2741" t="s">
        <v>366</v>
      </c>
      <c r="E2741">
        <v>200769</v>
      </c>
      <c r="H2741" t="s">
        <v>1126</v>
      </c>
      <c r="K2741">
        <v>0</v>
      </c>
      <c r="M2741">
        <v>0</v>
      </c>
      <c r="O2741">
        <v>0</v>
      </c>
    </row>
    <row r="2742" spans="3:18" x14ac:dyDescent="0.3">
      <c r="C2742" t="s">
        <v>1807</v>
      </c>
      <c r="D2742" t="s">
        <v>366</v>
      </c>
      <c r="E2742">
        <v>200771</v>
      </c>
      <c r="H2742" t="s">
        <v>2145</v>
      </c>
      <c r="K2742" s="37">
        <v>-3383.35</v>
      </c>
      <c r="M2742" s="37">
        <v>-3356.15</v>
      </c>
      <c r="O2742">
        <v>-27.2</v>
      </c>
      <c r="Q2742">
        <v>-0.8</v>
      </c>
    </row>
    <row r="2743" spans="3:18" x14ac:dyDescent="0.3">
      <c r="C2743" t="s">
        <v>1807</v>
      </c>
      <c r="D2743" t="s">
        <v>366</v>
      </c>
      <c r="E2743">
        <v>200772</v>
      </c>
      <c r="H2743" t="s">
        <v>2146</v>
      </c>
      <c r="K2743" s="37">
        <v>-3383.35</v>
      </c>
      <c r="M2743" s="37">
        <v>-3356.15</v>
      </c>
      <c r="O2743">
        <v>-27.2</v>
      </c>
      <c r="Q2743">
        <v>-0.8</v>
      </c>
    </row>
    <row r="2744" spans="3:18" x14ac:dyDescent="0.3">
      <c r="C2744" t="s">
        <v>1807</v>
      </c>
      <c r="D2744" t="s">
        <v>366</v>
      </c>
      <c r="E2744">
        <v>220900</v>
      </c>
      <c r="H2744" t="s">
        <v>1127</v>
      </c>
      <c r="K2744">
        <v>0</v>
      </c>
      <c r="M2744">
        <v>0</v>
      </c>
      <c r="O2744">
        <v>0</v>
      </c>
    </row>
    <row r="2745" spans="3:18" x14ac:dyDescent="0.3">
      <c r="C2745" t="s">
        <v>1807</v>
      </c>
      <c r="D2745" t="s">
        <v>366</v>
      </c>
      <c r="E2745">
        <v>220901</v>
      </c>
      <c r="H2745" t="s">
        <v>1128</v>
      </c>
      <c r="K2745">
        <v>0</v>
      </c>
      <c r="M2745">
        <v>0</v>
      </c>
      <c r="O2745">
        <v>0</v>
      </c>
    </row>
    <row r="2746" spans="3:18" x14ac:dyDescent="0.3">
      <c r="C2746" t="s">
        <v>1807</v>
      </c>
      <c r="D2746" t="s">
        <v>366</v>
      </c>
      <c r="E2746">
        <v>220902</v>
      </c>
      <c r="H2746" t="s">
        <v>1129</v>
      </c>
      <c r="K2746">
        <v>0</v>
      </c>
      <c r="M2746">
        <v>0</v>
      </c>
      <c r="O2746">
        <v>0</v>
      </c>
    </row>
    <row r="2747" spans="3:18" x14ac:dyDescent="0.3">
      <c r="C2747" t="s">
        <v>1807</v>
      </c>
      <c r="D2747" t="s">
        <v>366</v>
      </c>
      <c r="E2747">
        <v>220906</v>
      </c>
      <c r="H2747" t="s">
        <v>2147</v>
      </c>
      <c r="K2747">
        <v>0</v>
      </c>
      <c r="M2747">
        <v>0</v>
      </c>
      <c r="O2747">
        <v>0</v>
      </c>
    </row>
    <row r="2748" spans="3:18" x14ac:dyDescent="0.3">
      <c r="C2748" t="s">
        <v>1807</v>
      </c>
      <c r="D2748" t="s">
        <v>366</v>
      </c>
      <c r="E2748">
        <v>220907</v>
      </c>
      <c r="H2748" t="s">
        <v>2148</v>
      </c>
      <c r="K2748">
        <v>0</v>
      </c>
      <c r="M2748">
        <v>0</v>
      </c>
      <c r="O2748">
        <v>0</v>
      </c>
    </row>
    <row r="2749" spans="3:18" x14ac:dyDescent="0.3">
      <c r="C2749" t="s">
        <v>1807</v>
      </c>
      <c r="D2749" t="s">
        <v>366</v>
      </c>
      <c r="E2749">
        <v>220908</v>
      </c>
      <c r="H2749" t="s">
        <v>2149</v>
      </c>
      <c r="K2749">
        <v>0</v>
      </c>
      <c r="M2749">
        <v>0</v>
      </c>
      <c r="O2749">
        <v>0</v>
      </c>
    </row>
    <row r="2750" spans="3:18" x14ac:dyDescent="0.3">
      <c r="E2750" t="s">
        <v>1144</v>
      </c>
      <c r="K2750" s="37">
        <v>-24220210.739999998</v>
      </c>
      <c r="M2750" s="37">
        <v>-24104263.460000001</v>
      </c>
      <c r="O2750" s="37">
        <v>-115947.28</v>
      </c>
      <c r="Q2750">
        <v>-0.5</v>
      </c>
      <c r="R2750" t="s">
        <v>438</v>
      </c>
    </row>
    <row r="2751" spans="3:18" x14ac:dyDescent="0.3">
      <c r="C2751" t="s">
        <v>1807</v>
      </c>
      <c r="D2751" t="s">
        <v>366</v>
      </c>
      <c r="E2751">
        <v>200104</v>
      </c>
      <c r="H2751" t="s">
        <v>1145</v>
      </c>
      <c r="K2751">
        <v>0</v>
      </c>
      <c r="M2751">
        <v>0</v>
      </c>
      <c r="O2751">
        <v>0</v>
      </c>
    </row>
    <row r="2752" spans="3:18" x14ac:dyDescent="0.3">
      <c r="C2752" t="s">
        <v>1807</v>
      </c>
      <c r="D2752" t="s">
        <v>366</v>
      </c>
      <c r="E2752">
        <v>200105</v>
      </c>
      <c r="H2752" t="s">
        <v>2150</v>
      </c>
      <c r="K2752">
        <v>0</v>
      </c>
      <c r="M2752">
        <v>0</v>
      </c>
      <c r="O2752">
        <v>0</v>
      </c>
    </row>
    <row r="2753" spans="3:18" x14ac:dyDescent="0.3">
      <c r="C2753" t="s">
        <v>1807</v>
      </c>
      <c r="D2753" t="s">
        <v>366</v>
      </c>
      <c r="E2753">
        <v>200106</v>
      </c>
      <c r="H2753" t="s">
        <v>2151</v>
      </c>
      <c r="K2753">
        <v>0</v>
      </c>
      <c r="M2753">
        <v>0</v>
      </c>
      <c r="O2753">
        <v>0</v>
      </c>
    </row>
    <row r="2754" spans="3:18" x14ac:dyDescent="0.3">
      <c r="C2754" t="s">
        <v>1807</v>
      </c>
      <c r="D2754" t="s">
        <v>366</v>
      </c>
      <c r="E2754">
        <v>200404</v>
      </c>
      <c r="H2754" t="s">
        <v>1146</v>
      </c>
      <c r="K2754">
        <v>0</v>
      </c>
      <c r="M2754">
        <v>0</v>
      </c>
      <c r="O2754">
        <v>0</v>
      </c>
    </row>
    <row r="2755" spans="3:18" x14ac:dyDescent="0.3">
      <c r="C2755" t="s">
        <v>1807</v>
      </c>
      <c r="D2755" t="s">
        <v>366</v>
      </c>
      <c r="E2755">
        <v>200405</v>
      </c>
      <c r="H2755" t="s">
        <v>1147</v>
      </c>
      <c r="K2755">
        <v>0</v>
      </c>
      <c r="M2755">
        <v>0</v>
      </c>
      <c r="O2755">
        <v>0</v>
      </c>
    </row>
    <row r="2756" spans="3:18" x14ac:dyDescent="0.3">
      <c r="K2756">
        <v>0</v>
      </c>
      <c r="M2756">
        <v>0</v>
      </c>
      <c r="O2756">
        <v>0</v>
      </c>
      <c r="R2756" t="s">
        <v>438</v>
      </c>
    </row>
    <row r="2757" spans="3:18" x14ac:dyDescent="0.3">
      <c r="C2757" t="s">
        <v>1807</v>
      </c>
      <c r="D2757" t="s">
        <v>366</v>
      </c>
      <c r="E2757">
        <v>210000</v>
      </c>
      <c r="H2757" t="s">
        <v>1158</v>
      </c>
      <c r="K2757">
        <v>0</v>
      </c>
      <c r="M2757">
        <v>0</v>
      </c>
      <c r="O2757">
        <v>0</v>
      </c>
    </row>
    <row r="2758" spans="3:18" x14ac:dyDescent="0.3">
      <c r="C2758" t="s">
        <v>1807</v>
      </c>
      <c r="D2758" t="s">
        <v>366</v>
      </c>
      <c r="E2758">
        <v>210001</v>
      </c>
      <c r="H2758" t="s">
        <v>1159</v>
      </c>
      <c r="K2758">
        <v>0</v>
      </c>
      <c r="M2758">
        <v>0</v>
      </c>
      <c r="O2758">
        <v>0</v>
      </c>
    </row>
    <row r="2759" spans="3:18" x14ac:dyDescent="0.3">
      <c r="E2759" t="s">
        <v>1160</v>
      </c>
      <c r="K2759">
        <v>0</v>
      </c>
      <c r="M2759">
        <v>0</v>
      </c>
      <c r="O2759">
        <v>0</v>
      </c>
      <c r="R2759" t="s">
        <v>438</v>
      </c>
    </row>
    <row r="2760" spans="3:18" x14ac:dyDescent="0.3">
      <c r="C2760" t="s">
        <v>1807</v>
      </c>
      <c r="D2760" t="s">
        <v>366</v>
      </c>
      <c r="E2760">
        <v>210100</v>
      </c>
      <c r="H2760" t="s">
        <v>1161</v>
      </c>
      <c r="K2760">
        <v>0</v>
      </c>
      <c r="M2760">
        <v>0</v>
      </c>
      <c r="O2760">
        <v>0</v>
      </c>
    </row>
    <row r="2761" spans="3:18" x14ac:dyDescent="0.3">
      <c r="C2761" t="s">
        <v>1807</v>
      </c>
      <c r="D2761" t="s">
        <v>366</v>
      </c>
      <c r="E2761">
        <v>210101</v>
      </c>
      <c r="H2761" t="s">
        <v>1162</v>
      </c>
      <c r="K2761">
        <v>0</v>
      </c>
      <c r="M2761">
        <v>0</v>
      </c>
      <c r="O2761">
        <v>0</v>
      </c>
    </row>
    <row r="2762" spans="3:18" x14ac:dyDescent="0.3">
      <c r="C2762" t="s">
        <v>1807</v>
      </c>
      <c r="D2762" t="s">
        <v>366</v>
      </c>
      <c r="E2762">
        <v>210102</v>
      </c>
      <c r="H2762" t="s">
        <v>1163</v>
      </c>
      <c r="K2762">
        <v>0</v>
      </c>
      <c r="M2762">
        <v>0</v>
      </c>
      <c r="O2762">
        <v>0</v>
      </c>
    </row>
    <row r="2763" spans="3:18" x14ac:dyDescent="0.3">
      <c r="C2763" t="s">
        <v>1807</v>
      </c>
      <c r="D2763" t="s">
        <v>366</v>
      </c>
      <c r="E2763">
        <v>210103</v>
      </c>
      <c r="H2763" t="s">
        <v>1164</v>
      </c>
      <c r="K2763">
        <v>0</v>
      </c>
      <c r="M2763">
        <v>0</v>
      </c>
      <c r="O2763">
        <v>0</v>
      </c>
    </row>
    <row r="2764" spans="3:18" x14ac:dyDescent="0.3">
      <c r="E2764" t="s">
        <v>1165</v>
      </c>
      <c r="K2764">
        <v>0</v>
      </c>
      <c r="M2764">
        <v>0</v>
      </c>
      <c r="O2764">
        <v>0</v>
      </c>
      <c r="R2764" t="s">
        <v>438</v>
      </c>
    </row>
    <row r="2765" spans="3:18" x14ac:dyDescent="0.3">
      <c r="C2765" t="s">
        <v>1807</v>
      </c>
      <c r="D2765" t="s">
        <v>366</v>
      </c>
      <c r="E2765">
        <v>210200</v>
      </c>
      <c r="H2765" t="s">
        <v>1166</v>
      </c>
      <c r="K2765">
        <v>0</v>
      </c>
      <c r="M2765">
        <v>0</v>
      </c>
      <c r="O2765">
        <v>0</v>
      </c>
    </row>
    <row r="2766" spans="3:18" x14ac:dyDescent="0.3">
      <c r="E2766" t="s">
        <v>1167</v>
      </c>
      <c r="K2766">
        <v>0</v>
      </c>
      <c r="M2766">
        <v>0</v>
      </c>
      <c r="O2766">
        <v>0</v>
      </c>
      <c r="R2766" t="s">
        <v>438</v>
      </c>
    </row>
    <row r="2767" spans="3:18" x14ac:dyDescent="0.3">
      <c r="C2767" t="s">
        <v>1807</v>
      </c>
      <c r="D2767" t="s">
        <v>366</v>
      </c>
      <c r="E2767">
        <v>210300</v>
      </c>
      <c r="H2767" t="s">
        <v>1168</v>
      </c>
      <c r="K2767">
        <v>0</v>
      </c>
      <c r="M2767">
        <v>0</v>
      </c>
      <c r="O2767">
        <v>0</v>
      </c>
    </row>
    <row r="2768" spans="3:18" x14ac:dyDescent="0.3">
      <c r="C2768" t="s">
        <v>1807</v>
      </c>
      <c r="D2768" t="s">
        <v>366</v>
      </c>
      <c r="E2768">
        <v>210301</v>
      </c>
      <c r="H2768" t="s">
        <v>1169</v>
      </c>
      <c r="K2768">
        <v>0</v>
      </c>
      <c r="M2768">
        <v>0</v>
      </c>
      <c r="O2768">
        <v>0</v>
      </c>
    </row>
    <row r="2769" spans="3:18" x14ac:dyDescent="0.3">
      <c r="C2769" t="s">
        <v>1807</v>
      </c>
      <c r="D2769" t="s">
        <v>366</v>
      </c>
      <c r="E2769">
        <v>210302</v>
      </c>
      <c r="H2769" t="s">
        <v>1170</v>
      </c>
      <c r="K2769">
        <v>0</v>
      </c>
      <c r="M2769">
        <v>0</v>
      </c>
      <c r="O2769">
        <v>0</v>
      </c>
    </row>
    <row r="2770" spans="3:18" x14ac:dyDescent="0.3">
      <c r="C2770" t="s">
        <v>1807</v>
      </c>
      <c r="D2770" t="s">
        <v>366</v>
      </c>
      <c r="E2770">
        <v>210303</v>
      </c>
      <c r="H2770" t="s">
        <v>1171</v>
      </c>
      <c r="K2770">
        <v>0</v>
      </c>
      <c r="M2770">
        <v>0</v>
      </c>
      <c r="O2770">
        <v>0</v>
      </c>
    </row>
    <row r="2771" spans="3:18" x14ac:dyDescent="0.3">
      <c r="C2771" t="s">
        <v>1807</v>
      </c>
      <c r="D2771" t="s">
        <v>366</v>
      </c>
      <c r="E2771">
        <v>210304</v>
      </c>
      <c r="H2771" t="s">
        <v>1172</v>
      </c>
      <c r="K2771">
        <v>0</v>
      </c>
      <c r="M2771">
        <v>0</v>
      </c>
      <c r="O2771">
        <v>0</v>
      </c>
    </row>
    <row r="2772" spans="3:18" x14ac:dyDescent="0.3">
      <c r="E2772" t="s">
        <v>1173</v>
      </c>
      <c r="K2772">
        <v>0</v>
      </c>
      <c r="M2772">
        <v>0</v>
      </c>
      <c r="O2772">
        <v>0</v>
      </c>
      <c r="R2772" t="s">
        <v>438</v>
      </c>
    </row>
    <row r="2773" spans="3:18" x14ac:dyDescent="0.3">
      <c r="C2773" t="s">
        <v>1807</v>
      </c>
      <c r="D2773" t="s">
        <v>366</v>
      </c>
      <c r="E2773">
        <v>200910</v>
      </c>
      <c r="H2773" t="s">
        <v>1174</v>
      </c>
      <c r="K2773" s="37">
        <v>-3290101.69</v>
      </c>
      <c r="M2773" s="37">
        <v>-3314514.06</v>
      </c>
      <c r="O2773" s="37">
        <v>24412.37</v>
      </c>
      <c r="Q2773">
        <v>0.7</v>
      </c>
    </row>
    <row r="2774" spans="3:18" x14ac:dyDescent="0.3">
      <c r="C2774" t="s">
        <v>1807</v>
      </c>
      <c r="D2774" t="s">
        <v>366</v>
      </c>
      <c r="E2774">
        <v>200911</v>
      </c>
      <c r="H2774" t="s">
        <v>1175</v>
      </c>
      <c r="K2774" s="37">
        <v>-11062750.01</v>
      </c>
      <c r="M2774" s="37">
        <v>-11237151.01</v>
      </c>
      <c r="O2774" s="37">
        <v>174401</v>
      </c>
      <c r="Q2774">
        <v>1.6</v>
      </c>
    </row>
    <row r="2775" spans="3:18" x14ac:dyDescent="0.3">
      <c r="C2775" t="s">
        <v>1807</v>
      </c>
      <c r="D2775" t="s">
        <v>366</v>
      </c>
      <c r="E2775">
        <v>200912</v>
      </c>
      <c r="H2775" t="s">
        <v>1176</v>
      </c>
      <c r="K2775">
        <v>0</v>
      </c>
      <c r="M2775">
        <v>0</v>
      </c>
      <c r="O2775">
        <v>0</v>
      </c>
    </row>
    <row r="2776" spans="3:18" x14ac:dyDescent="0.3">
      <c r="C2776" t="s">
        <v>1807</v>
      </c>
      <c r="D2776" t="s">
        <v>366</v>
      </c>
      <c r="E2776">
        <v>200914</v>
      </c>
      <c r="H2776" t="s">
        <v>2152</v>
      </c>
      <c r="K2776">
        <v>0</v>
      </c>
      <c r="M2776">
        <v>0</v>
      </c>
      <c r="O2776">
        <v>0</v>
      </c>
    </row>
    <row r="2777" spans="3:18" x14ac:dyDescent="0.3">
      <c r="C2777" t="s">
        <v>1807</v>
      </c>
      <c r="D2777" t="s">
        <v>366</v>
      </c>
      <c r="E2777">
        <v>200915</v>
      </c>
      <c r="H2777" t="s">
        <v>2153</v>
      </c>
      <c r="K2777">
        <v>0</v>
      </c>
      <c r="M2777">
        <v>0</v>
      </c>
      <c r="O2777">
        <v>0</v>
      </c>
    </row>
    <row r="2778" spans="3:18" x14ac:dyDescent="0.3">
      <c r="C2778" t="s">
        <v>1807</v>
      </c>
      <c r="D2778" t="s">
        <v>366</v>
      </c>
      <c r="E2778">
        <v>200916</v>
      </c>
      <c r="H2778" t="s">
        <v>2154</v>
      </c>
      <c r="K2778">
        <v>0</v>
      </c>
      <c r="M2778">
        <v>0</v>
      </c>
      <c r="O2778">
        <v>0</v>
      </c>
    </row>
    <row r="2779" spans="3:18" x14ac:dyDescent="0.3">
      <c r="C2779" t="s">
        <v>1807</v>
      </c>
      <c r="D2779" t="s">
        <v>366</v>
      </c>
      <c r="E2779">
        <v>200917</v>
      </c>
      <c r="H2779" t="s">
        <v>2155</v>
      </c>
      <c r="K2779">
        <v>0</v>
      </c>
      <c r="M2779">
        <v>0</v>
      </c>
      <c r="O2779">
        <v>0</v>
      </c>
    </row>
    <row r="2780" spans="3:18" x14ac:dyDescent="0.3">
      <c r="C2780" t="s">
        <v>1807</v>
      </c>
      <c r="D2780" t="s">
        <v>366</v>
      </c>
      <c r="E2780">
        <v>200918</v>
      </c>
      <c r="H2780" t="s">
        <v>2156</v>
      </c>
      <c r="K2780">
        <v>0</v>
      </c>
      <c r="M2780">
        <v>0</v>
      </c>
      <c r="O2780">
        <v>0</v>
      </c>
    </row>
    <row r="2781" spans="3:18" x14ac:dyDescent="0.3">
      <c r="C2781" t="s">
        <v>1807</v>
      </c>
      <c r="D2781" t="s">
        <v>366</v>
      </c>
      <c r="E2781">
        <v>200919</v>
      </c>
      <c r="H2781" t="s">
        <v>2157</v>
      </c>
      <c r="K2781" s="37">
        <v>-854244542.53999996</v>
      </c>
      <c r="M2781" s="37">
        <v>-856259181.51999998</v>
      </c>
      <c r="O2781" s="37">
        <v>2014638.98</v>
      </c>
      <c r="Q2781">
        <v>0.2</v>
      </c>
    </row>
    <row r="2782" spans="3:18" x14ac:dyDescent="0.3">
      <c r="E2782" t="s">
        <v>1182</v>
      </c>
      <c r="K2782" s="37">
        <v>-868597394.24000001</v>
      </c>
      <c r="M2782" s="37">
        <v>-870810846.59000003</v>
      </c>
      <c r="O2782" s="37">
        <v>2213452.35</v>
      </c>
      <c r="Q2782">
        <v>0.3</v>
      </c>
      <c r="R2782" t="s">
        <v>438</v>
      </c>
    </row>
    <row r="2783" spans="3:18" x14ac:dyDescent="0.3">
      <c r="C2783" t="s">
        <v>1807</v>
      </c>
      <c r="D2783" t="s">
        <v>366</v>
      </c>
      <c r="E2783">
        <v>200830</v>
      </c>
      <c r="H2783" t="s">
        <v>1183</v>
      </c>
      <c r="K2783" s="37">
        <v>-64103395.039999999</v>
      </c>
      <c r="M2783" s="37">
        <v>-64103395.039999999</v>
      </c>
      <c r="O2783">
        <v>0</v>
      </c>
    </row>
    <row r="2784" spans="3:18" x14ac:dyDescent="0.3">
      <c r="C2784" t="s">
        <v>1807</v>
      </c>
      <c r="D2784" t="s">
        <v>366</v>
      </c>
      <c r="E2784">
        <v>200831</v>
      </c>
      <c r="H2784" t="s">
        <v>2158</v>
      </c>
      <c r="K2784">
        <v>0</v>
      </c>
      <c r="M2784">
        <v>0</v>
      </c>
      <c r="O2784">
        <v>0</v>
      </c>
    </row>
    <row r="2785" spans="3:18" x14ac:dyDescent="0.3">
      <c r="C2785" t="s">
        <v>1807</v>
      </c>
      <c r="D2785" t="s">
        <v>366</v>
      </c>
      <c r="E2785">
        <v>200832</v>
      </c>
      <c r="H2785" t="s">
        <v>2159</v>
      </c>
      <c r="K2785">
        <v>0</v>
      </c>
      <c r="M2785">
        <v>0</v>
      </c>
      <c r="O2785">
        <v>0</v>
      </c>
    </row>
    <row r="2786" spans="3:18" x14ac:dyDescent="0.3">
      <c r="E2786" t="s">
        <v>1184</v>
      </c>
      <c r="K2786" s="37">
        <v>-64103395.039999999</v>
      </c>
      <c r="M2786" s="37">
        <v>-64103395.039999999</v>
      </c>
      <c r="O2786">
        <v>0</v>
      </c>
      <c r="R2786" t="s">
        <v>438</v>
      </c>
    </row>
    <row r="2787" spans="3:18" x14ac:dyDescent="0.3">
      <c r="E2787" t="s">
        <v>1189</v>
      </c>
      <c r="K2787" s="37">
        <v>-2414418276.0300002</v>
      </c>
      <c r="M2787" s="37">
        <v>-2491954755.6500001</v>
      </c>
      <c r="O2787" s="37">
        <v>77536479.620000005</v>
      </c>
      <c r="Q2787">
        <v>3.1</v>
      </c>
      <c r="R2787" t="s">
        <v>420</v>
      </c>
    </row>
    <row r="2788" spans="3:18" x14ac:dyDescent="0.3">
      <c r="E2788" t="s">
        <v>1190</v>
      </c>
      <c r="K2788" s="37">
        <v>3748431988.9299998</v>
      </c>
      <c r="M2788" s="37">
        <v>3762939847.4899998</v>
      </c>
      <c r="O2788" s="37">
        <v>-14507858.560000001</v>
      </c>
      <c r="Q2788">
        <v>-0.4</v>
      </c>
      <c r="R2788" t="s">
        <v>403</v>
      </c>
    </row>
    <row r="2790" spans="3:18" x14ac:dyDescent="0.3">
      <c r="E2790" t="s">
        <v>1191</v>
      </c>
      <c r="K2790" s="37">
        <v>3875208887.98</v>
      </c>
      <c r="M2790" s="37">
        <v>3889977098.4299998</v>
      </c>
      <c r="O2790" s="37">
        <v>-14768210.449999999</v>
      </c>
      <c r="Q2790">
        <v>-0.4</v>
      </c>
      <c r="R2790" t="s">
        <v>1192</v>
      </c>
    </row>
    <row r="2792" spans="3:18" x14ac:dyDescent="0.3">
      <c r="E2792" t="s">
        <v>1193</v>
      </c>
    </row>
    <row r="2793" spans="3:18" x14ac:dyDescent="0.3">
      <c r="C2793" t="s">
        <v>1807</v>
      </c>
      <c r="D2793" t="s">
        <v>366</v>
      </c>
      <c r="E2793">
        <v>220241</v>
      </c>
      <c r="H2793" t="s">
        <v>2160</v>
      </c>
      <c r="K2793">
        <v>0</v>
      </c>
      <c r="M2793">
        <v>0</v>
      </c>
      <c r="O2793">
        <v>0</v>
      </c>
    </row>
    <row r="2794" spans="3:18" x14ac:dyDescent="0.3">
      <c r="C2794" t="s">
        <v>1807</v>
      </c>
      <c r="D2794" t="s">
        <v>366</v>
      </c>
      <c r="E2794">
        <v>220242</v>
      </c>
      <c r="H2794" t="s">
        <v>2161</v>
      </c>
      <c r="K2794">
        <v>0</v>
      </c>
      <c r="M2794">
        <v>0</v>
      </c>
      <c r="O2794">
        <v>0</v>
      </c>
    </row>
    <row r="2795" spans="3:18" x14ac:dyDescent="0.3">
      <c r="C2795" t="s">
        <v>1807</v>
      </c>
      <c r="D2795" t="s">
        <v>366</v>
      </c>
      <c r="E2795">
        <v>220243</v>
      </c>
      <c r="H2795" t="s">
        <v>2162</v>
      </c>
      <c r="K2795" s="37">
        <v>-106250000</v>
      </c>
      <c r="M2795" s="37">
        <v>-107925000</v>
      </c>
      <c r="O2795" s="37">
        <v>1675000</v>
      </c>
      <c r="Q2795">
        <v>1.6</v>
      </c>
    </row>
    <row r="2796" spans="3:18" x14ac:dyDescent="0.3">
      <c r="K2796" s="37">
        <v>-106250000</v>
      </c>
      <c r="M2796" s="37">
        <v>-107925000</v>
      </c>
      <c r="O2796" s="37">
        <v>1675000</v>
      </c>
      <c r="Q2796">
        <v>1.6</v>
      </c>
      <c r="R2796" t="s">
        <v>420</v>
      </c>
    </row>
    <row r="2797" spans="3:18" x14ac:dyDescent="0.3">
      <c r="C2797" t="s">
        <v>1807</v>
      </c>
      <c r="D2797" t="s">
        <v>366</v>
      </c>
      <c r="E2797">
        <v>220237</v>
      </c>
      <c r="H2797" t="s">
        <v>2163</v>
      </c>
      <c r="K2797">
        <v>0</v>
      </c>
      <c r="M2797">
        <v>0</v>
      </c>
      <c r="O2797">
        <v>0</v>
      </c>
    </row>
    <row r="2798" spans="3:18" x14ac:dyDescent="0.3">
      <c r="K2798">
        <v>0</v>
      </c>
      <c r="M2798">
        <v>0</v>
      </c>
      <c r="O2798">
        <v>0</v>
      </c>
      <c r="R2798" t="s">
        <v>420</v>
      </c>
    </row>
    <row r="2799" spans="3:18" x14ac:dyDescent="0.3">
      <c r="C2799" t="s">
        <v>1807</v>
      </c>
      <c r="D2799" t="s">
        <v>366</v>
      </c>
      <c r="E2799">
        <v>220231</v>
      </c>
      <c r="H2799" t="s">
        <v>2164</v>
      </c>
      <c r="K2799">
        <v>0</v>
      </c>
      <c r="M2799">
        <v>0</v>
      </c>
      <c r="O2799">
        <v>0</v>
      </c>
    </row>
    <row r="2800" spans="3:18" x14ac:dyDescent="0.3">
      <c r="K2800">
        <v>0</v>
      </c>
      <c r="M2800">
        <v>0</v>
      </c>
      <c r="O2800">
        <v>0</v>
      </c>
      <c r="R2800" t="s">
        <v>420</v>
      </c>
    </row>
    <row r="2801" spans="3:18" x14ac:dyDescent="0.3">
      <c r="C2801" t="s">
        <v>1807</v>
      </c>
      <c r="D2801" t="s">
        <v>366</v>
      </c>
      <c r="E2801">
        <v>220227</v>
      </c>
      <c r="H2801" t="s">
        <v>2165</v>
      </c>
      <c r="K2801">
        <v>0</v>
      </c>
      <c r="M2801">
        <v>0</v>
      </c>
      <c r="O2801">
        <v>0</v>
      </c>
    </row>
    <row r="2802" spans="3:18" x14ac:dyDescent="0.3">
      <c r="C2802" t="s">
        <v>1807</v>
      </c>
      <c r="D2802" t="s">
        <v>366</v>
      </c>
      <c r="E2802">
        <v>220228</v>
      </c>
      <c r="H2802" t="s">
        <v>2166</v>
      </c>
      <c r="K2802">
        <v>0</v>
      </c>
      <c r="M2802">
        <v>0</v>
      </c>
      <c r="O2802">
        <v>0</v>
      </c>
    </row>
    <row r="2803" spans="3:18" x14ac:dyDescent="0.3">
      <c r="C2803" t="s">
        <v>1807</v>
      </c>
      <c r="D2803" t="s">
        <v>366</v>
      </c>
      <c r="E2803">
        <v>220230</v>
      </c>
      <c r="H2803" t="s">
        <v>2167</v>
      </c>
      <c r="K2803">
        <v>0</v>
      </c>
      <c r="M2803">
        <v>0</v>
      </c>
      <c r="O2803">
        <v>0</v>
      </c>
    </row>
    <row r="2804" spans="3:18" x14ac:dyDescent="0.3">
      <c r="C2804" t="s">
        <v>1807</v>
      </c>
      <c r="D2804" t="s">
        <v>366</v>
      </c>
      <c r="E2804">
        <v>220235</v>
      </c>
      <c r="H2804" t="s">
        <v>2168</v>
      </c>
      <c r="K2804">
        <v>0</v>
      </c>
      <c r="M2804">
        <v>0</v>
      </c>
      <c r="O2804">
        <v>0</v>
      </c>
    </row>
    <row r="2805" spans="3:18" x14ac:dyDescent="0.3">
      <c r="C2805" t="s">
        <v>1807</v>
      </c>
      <c r="D2805" t="s">
        <v>366</v>
      </c>
      <c r="E2805">
        <v>220240</v>
      </c>
      <c r="H2805" t="s">
        <v>2169</v>
      </c>
      <c r="K2805">
        <v>0</v>
      </c>
      <c r="M2805">
        <v>0</v>
      </c>
      <c r="O2805">
        <v>0</v>
      </c>
    </row>
    <row r="2806" spans="3:18" x14ac:dyDescent="0.3">
      <c r="K2806">
        <v>0</v>
      </c>
      <c r="M2806">
        <v>0</v>
      </c>
      <c r="O2806">
        <v>0</v>
      </c>
      <c r="R2806" t="s">
        <v>420</v>
      </c>
    </row>
    <row r="2807" spans="3:18" x14ac:dyDescent="0.3">
      <c r="C2807" t="s">
        <v>1807</v>
      </c>
      <c r="D2807" t="s">
        <v>366</v>
      </c>
      <c r="E2807">
        <v>220223</v>
      </c>
      <c r="H2807" t="s">
        <v>2170</v>
      </c>
      <c r="K2807">
        <v>0</v>
      </c>
      <c r="M2807">
        <v>0</v>
      </c>
      <c r="O2807">
        <v>0</v>
      </c>
    </row>
    <row r="2808" spans="3:18" x14ac:dyDescent="0.3">
      <c r="C2808" t="s">
        <v>1807</v>
      </c>
      <c r="D2808" t="s">
        <v>366</v>
      </c>
      <c r="E2808">
        <v>220224</v>
      </c>
      <c r="H2808" t="s">
        <v>2171</v>
      </c>
      <c r="K2808">
        <v>0</v>
      </c>
      <c r="M2808">
        <v>0</v>
      </c>
      <c r="O2808">
        <v>0</v>
      </c>
    </row>
    <row r="2809" spans="3:18" x14ac:dyDescent="0.3">
      <c r="C2809" t="s">
        <v>1807</v>
      </c>
      <c r="D2809" t="s">
        <v>366</v>
      </c>
      <c r="E2809">
        <v>220229</v>
      </c>
      <c r="H2809" t="s">
        <v>2172</v>
      </c>
      <c r="K2809">
        <v>0</v>
      </c>
      <c r="M2809">
        <v>0</v>
      </c>
      <c r="O2809">
        <v>0</v>
      </c>
    </row>
    <row r="2810" spans="3:18" x14ac:dyDescent="0.3">
      <c r="C2810" t="s">
        <v>1807</v>
      </c>
      <c r="D2810" t="s">
        <v>366</v>
      </c>
      <c r="E2810">
        <v>220234</v>
      </c>
      <c r="H2810" t="s">
        <v>2173</v>
      </c>
      <c r="K2810">
        <v>0</v>
      </c>
      <c r="M2810">
        <v>0</v>
      </c>
      <c r="O2810">
        <v>0</v>
      </c>
    </row>
    <row r="2811" spans="3:18" x14ac:dyDescent="0.3">
      <c r="C2811" t="s">
        <v>1807</v>
      </c>
      <c r="D2811" t="s">
        <v>366</v>
      </c>
      <c r="E2811">
        <v>220236</v>
      </c>
      <c r="H2811" t="s">
        <v>2174</v>
      </c>
      <c r="K2811">
        <v>0</v>
      </c>
      <c r="M2811">
        <v>0</v>
      </c>
      <c r="O2811">
        <v>0</v>
      </c>
    </row>
    <row r="2812" spans="3:18" x14ac:dyDescent="0.3">
      <c r="K2812">
        <v>0</v>
      </c>
      <c r="M2812">
        <v>0</v>
      </c>
      <c r="O2812">
        <v>0</v>
      </c>
      <c r="R2812" t="s">
        <v>420</v>
      </c>
    </row>
    <row r="2813" spans="3:18" x14ac:dyDescent="0.3">
      <c r="C2813" t="s">
        <v>1807</v>
      </c>
      <c r="D2813" t="s">
        <v>366</v>
      </c>
      <c r="E2813">
        <v>220214</v>
      </c>
      <c r="H2813" t="s">
        <v>2175</v>
      </c>
      <c r="K2813">
        <v>0</v>
      </c>
      <c r="M2813">
        <v>0</v>
      </c>
      <c r="O2813">
        <v>0</v>
      </c>
    </row>
    <row r="2814" spans="3:18" x14ac:dyDescent="0.3">
      <c r="C2814" t="s">
        <v>1807</v>
      </c>
      <c r="D2814" t="s">
        <v>366</v>
      </c>
      <c r="E2814">
        <v>220215</v>
      </c>
      <c r="H2814" t="s">
        <v>2176</v>
      </c>
      <c r="K2814">
        <v>0</v>
      </c>
      <c r="M2814">
        <v>0</v>
      </c>
      <c r="O2814">
        <v>0</v>
      </c>
    </row>
    <row r="2815" spans="3:18" x14ac:dyDescent="0.3">
      <c r="C2815" t="s">
        <v>1807</v>
      </c>
      <c r="D2815" t="s">
        <v>366</v>
      </c>
      <c r="E2815">
        <v>220216</v>
      </c>
      <c r="H2815" t="s">
        <v>2177</v>
      </c>
      <c r="K2815">
        <v>0</v>
      </c>
      <c r="M2815">
        <v>0</v>
      </c>
      <c r="O2815">
        <v>0</v>
      </c>
    </row>
    <row r="2816" spans="3:18" x14ac:dyDescent="0.3">
      <c r="C2816" t="s">
        <v>1807</v>
      </c>
      <c r="D2816" t="s">
        <v>366</v>
      </c>
      <c r="E2816">
        <v>220217</v>
      </c>
      <c r="H2816" t="s">
        <v>2178</v>
      </c>
      <c r="K2816">
        <v>0</v>
      </c>
      <c r="M2816">
        <v>0</v>
      </c>
      <c r="O2816">
        <v>0</v>
      </c>
    </row>
    <row r="2817" spans="3:18" x14ac:dyDescent="0.3">
      <c r="C2817" t="s">
        <v>1807</v>
      </c>
      <c r="D2817" t="s">
        <v>366</v>
      </c>
      <c r="E2817">
        <v>220218</v>
      </c>
      <c r="H2817" t="s">
        <v>2179</v>
      </c>
      <c r="K2817">
        <v>0</v>
      </c>
      <c r="M2817">
        <v>0</v>
      </c>
      <c r="O2817">
        <v>0</v>
      </c>
    </row>
    <row r="2818" spans="3:18" x14ac:dyDescent="0.3">
      <c r="C2818" t="s">
        <v>1807</v>
      </c>
      <c r="D2818" t="s">
        <v>366</v>
      </c>
      <c r="E2818">
        <v>220221</v>
      </c>
      <c r="H2818" t="s">
        <v>2180</v>
      </c>
      <c r="K2818">
        <v>0</v>
      </c>
      <c r="M2818">
        <v>0</v>
      </c>
      <c r="O2818">
        <v>0</v>
      </c>
    </row>
    <row r="2819" spans="3:18" x14ac:dyDescent="0.3">
      <c r="C2819" t="s">
        <v>1807</v>
      </c>
      <c r="D2819" t="s">
        <v>366</v>
      </c>
      <c r="E2819">
        <v>220222</v>
      </c>
      <c r="H2819" t="s">
        <v>2181</v>
      </c>
      <c r="K2819">
        <v>0</v>
      </c>
      <c r="M2819">
        <v>0</v>
      </c>
      <c r="O2819">
        <v>0</v>
      </c>
    </row>
    <row r="2820" spans="3:18" x14ac:dyDescent="0.3">
      <c r="C2820" t="s">
        <v>1807</v>
      </c>
      <c r="D2820" t="s">
        <v>366</v>
      </c>
      <c r="E2820">
        <v>220233</v>
      </c>
      <c r="H2820" t="s">
        <v>2182</v>
      </c>
      <c r="K2820">
        <v>0</v>
      </c>
      <c r="M2820">
        <v>0</v>
      </c>
      <c r="O2820">
        <v>0</v>
      </c>
    </row>
    <row r="2821" spans="3:18" x14ac:dyDescent="0.3">
      <c r="K2821">
        <v>0</v>
      </c>
      <c r="M2821">
        <v>0</v>
      </c>
      <c r="O2821">
        <v>0</v>
      </c>
      <c r="R2821" t="s">
        <v>420</v>
      </c>
    </row>
    <row r="2822" spans="3:18" x14ac:dyDescent="0.3">
      <c r="C2822" t="s">
        <v>1807</v>
      </c>
      <c r="D2822" t="s">
        <v>366</v>
      </c>
      <c r="E2822">
        <v>220211</v>
      </c>
      <c r="H2822" t="s">
        <v>1222</v>
      </c>
      <c r="K2822">
        <v>0</v>
      </c>
      <c r="M2822">
        <v>0</v>
      </c>
      <c r="O2822">
        <v>0</v>
      </c>
    </row>
    <row r="2823" spans="3:18" x14ac:dyDescent="0.3">
      <c r="C2823" t="s">
        <v>1807</v>
      </c>
      <c r="D2823" t="s">
        <v>366</v>
      </c>
      <c r="E2823">
        <v>220212</v>
      </c>
      <c r="H2823" t="s">
        <v>1223</v>
      </c>
      <c r="K2823">
        <v>0</v>
      </c>
      <c r="M2823">
        <v>0</v>
      </c>
      <c r="O2823">
        <v>0</v>
      </c>
    </row>
    <row r="2824" spans="3:18" x14ac:dyDescent="0.3">
      <c r="C2824" t="s">
        <v>1807</v>
      </c>
      <c r="D2824" t="s">
        <v>366</v>
      </c>
      <c r="E2824">
        <v>220213</v>
      </c>
      <c r="H2824" t="s">
        <v>1224</v>
      </c>
      <c r="K2824">
        <v>0</v>
      </c>
      <c r="M2824">
        <v>0</v>
      </c>
      <c r="O2824">
        <v>0</v>
      </c>
    </row>
    <row r="2825" spans="3:18" x14ac:dyDescent="0.3">
      <c r="C2825" t="s">
        <v>1807</v>
      </c>
      <c r="D2825" t="s">
        <v>366</v>
      </c>
      <c r="E2825">
        <v>220220</v>
      </c>
      <c r="H2825" t="s">
        <v>1225</v>
      </c>
      <c r="K2825">
        <v>0</v>
      </c>
      <c r="M2825">
        <v>0</v>
      </c>
      <c r="O2825">
        <v>0</v>
      </c>
    </row>
    <row r="2826" spans="3:18" x14ac:dyDescent="0.3">
      <c r="C2826" t="s">
        <v>1807</v>
      </c>
      <c r="D2826" t="s">
        <v>366</v>
      </c>
      <c r="E2826">
        <v>220225</v>
      </c>
      <c r="H2826" t="s">
        <v>2183</v>
      </c>
      <c r="K2826">
        <v>0</v>
      </c>
      <c r="M2826">
        <v>0</v>
      </c>
      <c r="O2826">
        <v>0</v>
      </c>
    </row>
    <row r="2827" spans="3:18" x14ac:dyDescent="0.3">
      <c r="C2827" t="s">
        <v>1807</v>
      </c>
      <c r="D2827" t="s">
        <v>366</v>
      </c>
      <c r="E2827">
        <v>220226</v>
      </c>
      <c r="H2827" t="s">
        <v>2184</v>
      </c>
      <c r="K2827">
        <v>0</v>
      </c>
      <c r="M2827">
        <v>0</v>
      </c>
      <c r="O2827">
        <v>0</v>
      </c>
    </row>
    <row r="2828" spans="3:18" x14ac:dyDescent="0.3">
      <c r="K2828">
        <v>0</v>
      </c>
      <c r="M2828">
        <v>0</v>
      </c>
      <c r="O2828">
        <v>0</v>
      </c>
      <c r="R2828" t="s">
        <v>420</v>
      </c>
    </row>
    <row r="2829" spans="3:18" x14ac:dyDescent="0.3">
      <c r="C2829" t="s">
        <v>1807</v>
      </c>
      <c r="D2829" t="s">
        <v>366</v>
      </c>
      <c r="E2829">
        <v>220209</v>
      </c>
      <c r="H2829" t="s">
        <v>2185</v>
      </c>
      <c r="K2829">
        <v>0</v>
      </c>
      <c r="M2829">
        <v>0</v>
      </c>
      <c r="O2829">
        <v>0</v>
      </c>
    </row>
    <row r="2830" spans="3:18" x14ac:dyDescent="0.3">
      <c r="K2830">
        <v>0</v>
      </c>
      <c r="M2830">
        <v>0</v>
      </c>
      <c r="O2830">
        <v>0</v>
      </c>
      <c r="R2830" t="s">
        <v>420</v>
      </c>
    </row>
    <row r="2831" spans="3:18" x14ac:dyDescent="0.3">
      <c r="C2831" t="s">
        <v>1807</v>
      </c>
      <c r="D2831" t="s">
        <v>366</v>
      </c>
      <c r="E2831">
        <v>240000</v>
      </c>
      <c r="H2831" t="s">
        <v>2186</v>
      </c>
      <c r="K2831" s="37">
        <v>-1912500000</v>
      </c>
      <c r="M2831" s="37">
        <v>-1942650000</v>
      </c>
      <c r="O2831" s="37">
        <v>30150000</v>
      </c>
      <c r="Q2831">
        <v>1.6</v>
      </c>
    </row>
    <row r="2832" spans="3:18" x14ac:dyDescent="0.3">
      <c r="C2832" t="s">
        <v>1807</v>
      </c>
      <c r="D2832" t="s">
        <v>366</v>
      </c>
      <c r="E2832">
        <v>240001</v>
      </c>
      <c r="H2832" t="s">
        <v>2187</v>
      </c>
      <c r="K2832" s="37">
        <v>19556052.140000001</v>
      </c>
      <c r="M2832" s="37">
        <v>19864347.539999999</v>
      </c>
      <c r="O2832" s="37">
        <v>-308295.40000000002</v>
      </c>
      <c r="Q2832">
        <v>-1.6</v>
      </c>
    </row>
    <row r="2833" spans="3:17" x14ac:dyDescent="0.3">
      <c r="C2833" t="s">
        <v>1807</v>
      </c>
      <c r="D2833" t="s">
        <v>366</v>
      </c>
      <c r="E2833">
        <v>240002</v>
      </c>
      <c r="H2833" t="s">
        <v>2188</v>
      </c>
      <c r="K2833" s="37">
        <v>-15268629.74</v>
      </c>
      <c r="M2833" s="37">
        <v>-15402242.68</v>
      </c>
      <c r="O2833" s="37">
        <v>133612.94</v>
      </c>
      <c r="Q2833">
        <v>0.9</v>
      </c>
    </row>
    <row r="2834" spans="3:17" x14ac:dyDescent="0.3">
      <c r="C2834" t="s">
        <v>1807</v>
      </c>
      <c r="D2834" t="s">
        <v>366</v>
      </c>
      <c r="E2834">
        <v>240004</v>
      </c>
      <c r="H2834" t="s">
        <v>2189</v>
      </c>
      <c r="K2834">
        <v>0</v>
      </c>
      <c r="M2834">
        <v>0</v>
      </c>
      <c r="O2834">
        <v>0</v>
      </c>
    </row>
    <row r="2835" spans="3:17" x14ac:dyDescent="0.3">
      <c r="C2835" t="s">
        <v>1807</v>
      </c>
      <c r="D2835" t="s">
        <v>366</v>
      </c>
      <c r="E2835">
        <v>240005</v>
      </c>
      <c r="H2835" t="s">
        <v>2190</v>
      </c>
      <c r="K2835">
        <v>0</v>
      </c>
      <c r="M2835">
        <v>0</v>
      </c>
      <c r="O2835">
        <v>0</v>
      </c>
    </row>
    <row r="2836" spans="3:17" x14ac:dyDescent="0.3">
      <c r="C2836" t="s">
        <v>1807</v>
      </c>
      <c r="D2836" t="s">
        <v>366</v>
      </c>
      <c r="E2836">
        <v>240006</v>
      </c>
      <c r="H2836" t="s">
        <v>2191</v>
      </c>
      <c r="K2836">
        <v>0</v>
      </c>
      <c r="M2836">
        <v>0</v>
      </c>
      <c r="O2836">
        <v>0</v>
      </c>
    </row>
    <row r="2837" spans="3:17" x14ac:dyDescent="0.3">
      <c r="C2837" t="s">
        <v>1807</v>
      </c>
      <c r="D2837" t="s">
        <v>366</v>
      </c>
      <c r="E2837">
        <v>240008</v>
      </c>
      <c r="H2837" t="s">
        <v>2192</v>
      </c>
      <c r="K2837">
        <v>0</v>
      </c>
      <c r="M2837">
        <v>0</v>
      </c>
      <c r="O2837">
        <v>0</v>
      </c>
    </row>
    <row r="2838" spans="3:17" x14ac:dyDescent="0.3">
      <c r="C2838" t="s">
        <v>1807</v>
      </c>
      <c r="D2838" t="s">
        <v>366</v>
      </c>
      <c r="E2838">
        <v>240009</v>
      </c>
      <c r="H2838" t="s">
        <v>2193</v>
      </c>
      <c r="K2838">
        <v>0</v>
      </c>
      <c r="M2838">
        <v>0</v>
      </c>
      <c r="O2838">
        <v>0</v>
      </c>
    </row>
    <row r="2839" spans="3:17" x14ac:dyDescent="0.3">
      <c r="C2839" t="s">
        <v>1807</v>
      </c>
      <c r="D2839" t="s">
        <v>366</v>
      </c>
      <c r="E2839">
        <v>240010</v>
      </c>
      <c r="H2839" t="s">
        <v>2194</v>
      </c>
      <c r="K2839">
        <v>0</v>
      </c>
      <c r="M2839">
        <v>0</v>
      </c>
      <c r="O2839">
        <v>0</v>
      </c>
    </row>
    <row r="2840" spans="3:17" x14ac:dyDescent="0.3">
      <c r="C2840" t="s">
        <v>1807</v>
      </c>
      <c r="D2840" t="s">
        <v>366</v>
      </c>
      <c r="E2840">
        <v>240012</v>
      </c>
      <c r="H2840" t="s">
        <v>2195</v>
      </c>
      <c r="K2840" s="37">
        <v>58718766.270000003</v>
      </c>
      <c r="M2840" s="37">
        <v>44783151.020000003</v>
      </c>
      <c r="O2840" s="37">
        <v>13935615.25</v>
      </c>
      <c r="Q2840">
        <v>31.1</v>
      </c>
    </row>
    <row r="2841" spans="3:17" x14ac:dyDescent="0.3">
      <c r="C2841" t="s">
        <v>1807</v>
      </c>
      <c r="D2841" t="s">
        <v>366</v>
      </c>
      <c r="E2841">
        <v>240013</v>
      </c>
      <c r="H2841" t="s">
        <v>2196</v>
      </c>
      <c r="K2841">
        <v>0</v>
      </c>
      <c r="M2841">
        <v>0</v>
      </c>
      <c r="O2841">
        <v>0</v>
      </c>
    </row>
    <row r="2842" spans="3:17" x14ac:dyDescent="0.3">
      <c r="C2842" t="s">
        <v>1807</v>
      </c>
      <c r="D2842" t="s">
        <v>366</v>
      </c>
      <c r="E2842">
        <v>240014</v>
      </c>
      <c r="H2842" t="s">
        <v>2197</v>
      </c>
      <c r="K2842" s="37">
        <v>-50827859.68</v>
      </c>
      <c r="M2842" s="37">
        <v>-52543639.130000003</v>
      </c>
      <c r="O2842" s="37">
        <v>1715779.45</v>
      </c>
      <c r="Q2842">
        <v>3.3</v>
      </c>
    </row>
    <row r="2843" spans="3:17" x14ac:dyDescent="0.3">
      <c r="C2843" t="s">
        <v>1807</v>
      </c>
      <c r="D2843" t="s">
        <v>366</v>
      </c>
      <c r="E2843">
        <v>240015</v>
      </c>
      <c r="H2843" t="s">
        <v>2198</v>
      </c>
      <c r="K2843">
        <v>0</v>
      </c>
      <c r="M2843">
        <v>0</v>
      </c>
      <c r="O2843">
        <v>0</v>
      </c>
    </row>
    <row r="2844" spans="3:17" x14ac:dyDescent="0.3">
      <c r="C2844" t="s">
        <v>1807</v>
      </c>
      <c r="D2844" t="s">
        <v>366</v>
      </c>
      <c r="E2844">
        <v>240016</v>
      </c>
      <c r="H2844" t="s">
        <v>2199</v>
      </c>
      <c r="K2844">
        <v>0</v>
      </c>
      <c r="M2844">
        <v>0</v>
      </c>
      <c r="O2844">
        <v>0</v>
      </c>
    </row>
    <row r="2845" spans="3:17" x14ac:dyDescent="0.3">
      <c r="C2845" t="s">
        <v>1807</v>
      </c>
      <c r="D2845" t="s">
        <v>366</v>
      </c>
      <c r="E2845">
        <v>240017</v>
      </c>
      <c r="H2845" t="s">
        <v>2200</v>
      </c>
      <c r="K2845">
        <v>0</v>
      </c>
      <c r="M2845">
        <v>0</v>
      </c>
      <c r="O2845">
        <v>0</v>
      </c>
    </row>
    <row r="2846" spans="3:17" x14ac:dyDescent="0.3">
      <c r="C2846" t="s">
        <v>1807</v>
      </c>
      <c r="D2846" t="s">
        <v>366</v>
      </c>
      <c r="E2846">
        <v>240018</v>
      </c>
      <c r="H2846" t="s">
        <v>2201</v>
      </c>
      <c r="K2846">
        <v>0</v>
      </c>
      <c r="M2846">
        <v>0</v>
      </c>
      <c r="O2846">
        <v>0</v>
      </c>
    </row>
    <row r="2847" spans="3:17" x14ac:dyDescent="0.3">
      <c r="C2847" t="s">
        <v>1807</v>
      </c>
      <c r="D2847" t="s">
        <v>366</v>
      </c>
      <c r="E2847">
        <v>240020</v>
      </c>
      <c r="H2847" t="s">
        <v>2202</v>
      </c>
      <c r="K2847">
        <v>0</v>
      </c>
      <c r="M2847">
        <v>0</v>
      </c>
      <c r="O2847">
        <v>0</v>
      </c>
    </row>
    <row r="2848" spans="3:17" x14ac:dyDescent="0.3">
      <c r="C2848" t="s">
        <v>1807</v>
      </c>
      <c r="D2848" t="s">
        <v>366</v>
      </c>
      <c r="E2848">
        <v>240021</v>
      </c>
      <c r="H2848" t="s">
        <v>2203</v>
      </c>
      <c r="K2848">
        <v>0</v>
      </c>
      <c r="M2848">
        <v>0</v>
      </c>
      <c r="O2848">
        <v>0</v>
      </c>
    </row>
    <row r="2849" spans="3:18" x14ac:dyDescent="0.3">
      <c r="C2849" t="s">
        <v>1807</v>
      </c>
      <c r="D2849" t="s">
        <v>366</v>
      </c>
      <c r="E2849">
        <v>240022</v>
      </c>
      <c r="H2849" t="s">
        <v>2204</v>
      </c>
      <c r="K2849">
        <v>0</v>
      </c>
      <c r="M2849">
        <v>0</v>
      </c>
      <c r="O2849">
        <v>0</v>
      </c>
    </row>
    <row r="2850" spans="3:18" x14ac:dyDescent="0.3">
      <c r="C2850" t="s">
        <v>1807</v>
      </c>
      <c r="D2850" t="s">
        <v>366</v>
      </c>
      <c r="E2850">
        <v>240023</v>
      </c>
      <c r="H2850" t="s">
        <v>2205</v>
      </c>
      <c r="K2850">
        <v>0</v>
      </c>
      <c r="M2850">
        <v>0</v>
      </c>
      <c r="O2850">
        <v>0</v>
      </c>
    </row>
    <row r="2851" spans="3:18" x14ac:dyDescent="0.3">
      <c r="C2851" t="s">
        <v>1807</v>
      </c>
      <c r="D2851" t="s">
        <v>366</v>
      </c>
      <c r="E2851">
        <v>240024</v>
      </c>
      <c r="H2851" t="s">
        <v>2206</v>
      </c>
      <c r="K2851">
        <v>0</v>
      </c>
      <c r="M2851">
        <v>0</v>
      </c>
      <c r="O2851">
        <v>0</v>
      </c>
    </row>
    <row r="2852" spans="3:18" x14ac:dyDescent="0.3">
      <c r="C2852" t="s">
        <v>1807</v>
      </c>
      <c r="D2852" t="s">
        <v>366</v>
      </c>
      <c r="E2852">
        <v>240026</v>
      </c>
      <c r="H2852" t="s">
        <v>2207</v>
      </c>
      <c r="K2852" s="37">
        <v>328797.09000000003</v>
      </c>
      <c r="M2852" s="37">
        <v>347063.61</v>
      </c>
      <c r="O2852" s="37">
        <v>-18266.52</v>
      </c>
      <c r="Q2852">
        <v>-5.3</v>
      </c>
    </row>
    <row r="2853" spans="3:18" x14ac:dyDescent="0.3">
      <c r="C2853" t="s">
        <v>1807</v>
      </c>
      <c r="D2853" t="s">
        <v>366</v>
      </c>
      <c r="E2853">
        <v>240027</v>
      </c>
      <c r="H2853" t="s">
        <v>2208</v>
      </c>
      <c r="K2853">
        <v>0</v>
      </c>
      <c r="M2853">
        <v>0</v>
      </c>
      <c r="O2853">
        <v>0</v>
      </c>
    </row>
    <row r="2854" spans="3:18" x14ac:dyDescent="0.3">
      <c r="C2854" t="s">
        <v>1807</v>
      </c>
      <c r="D2854" t="s">
        <v>366</v>
      </c>
      <c r="E2854">
        <v>240028</v>
      </c>
      <c r="H2854" t="s">
        <v>2209</v>
      </c>
      <c r="K2854">
        <v>0</v>
      </c>
      <c r="M2854">
        <v>0</v>
      </c>
      <c r="O2854">
        <v>0</v>
      </c>
    </row>
    <row r="2855" spans="3:18" x14ac:dyDescent="0.3">
      <c r="C2855" t="s">
        <v>1807</v>
      </c>
      <c r="D2855" t="s">
        <v>366</v>
      </c>
      <c r="E2855">
        <v>240029</v>
      </c>
      <c r="H2855" t="s">
        <v>2210</v>
      </c>
      <c r="K2855">
        <v>0</v>
      </c>
      <c r="M2855">
        <v>0</v>
      </c>
      <c r="O2855">
        <v>0</v>
      </c>
    </row>
    <row r="2856" spans="3:18" x14ac:dyDescent="0.3">
      <c r="C2856" t="s">
        <v>1807</v>
      </c>
      <c r="D2856" t="s">
        <v>366</v>
      </c>
      <c r="E2856">
        <v>240030</v>
      </c>
      <c r="H2856" t="s">
        <v>2211</v>
      </c>
      <c r="K2856">
        <v>0</v>
      </c>
      <c r="M2856">
        <v>0</v>
      </c>
      <c r="O2856">
        <v>0</v>
      </c>
    </row>
    <row r="2857" spans="3:18" x14ac:dyDescent="0.3">
      <c r="C2857" t="s">
        <v>1807</v>
      </c>
      <c r="D2857" t="s">
        <v>366</v>
      </c>
      <c r="E2857">
        <v>240032</v>
      </c>
      <c r="H2857" t="s">
        <v>2212</v>
      </c>
      <c r="K2857">
        <v>0</v>
      </c>
      <c r="M2857">
        <v>0</v>
      </c>
      <c r="O2857">
        <v>0</v>
      </c>
    </row>
    <row r="2858" spans="3:18" x14ac:dyDescent="0.3">
      <c r="C2858" t="s">
        <v>1807</v>
      </c>
      <c r="D2858" t="s">
        <v>366</v>
      </c>
      <c r="E2858">
        <v>240033</v>
      </c>
      <c r="H2858" t="s">
        <v>2213</v>
      </c>
      <c r="K2858">
        <v>0</v>
      </c>
      <c r="M2858">
        <v>0</v>
      </c>
      <c r="O2858">
        <v>0</v>
      </c>
    </row>
    <row r="2859" spans="3:18" x14ac:dyDescent="0.3">
      <c r="K2859" s="37">
        <v>-1899992873.9200001</v>
      </c>
      <c r="M2859" s="37">
        <v>-1945601319.6400001</v>
      </c>
      <c r="O2859" s="37">
        <v>45608445.719999999</v>
      </c>
      <c r="Q2859">
        <v>2.2999999999999998</v>
      </c>
      <c r="R2859" t="s">
        <v>420</v>
      </c>
    </row>
    <row r="2860" spans="3:18" x14ac:dyDescent="0.3">
      <c r="C2860" t="s">
        <v>1807</v>
      </c>
      <c r="D2860" t="s">
        <v>366</v>
      </c>
      <c r="E2860">
        <v>220205</v>
      </c>
      <c r="H2860" t="s">
        <v>2214</v>
      </c>
      <c r="K2860">
        <v>0</v>
      </c>
      <c r="M2860">
        <v>0</v>
      </c>
      <c r="O2860">
        <v>0</v>
      </c>
    </row>
    <row r="2861" spans="3:18" x14ac:dyDescent="0.3">
      <c r="C2861" t="s">
        <v>1807</v>
      </c>
      <c r="D2861" t="s">
        <v>366</v>
      </c>
      <c r="E2861">
        <v>220232</v>
      </c>
      <c r="H2861" t="s">
        <v>2215</v>
      </c>
      <c r="K2861">
        <v>0</v>
      </c>
      <c r="M2861">
        <v>0</v>
      </c>
      <c r="O2861">
        <v>0</v>
      </c>
    </row>
    <row r="2862" spans="3:18" x14ac:dyDescent="0.3">
      <c r="C2862" t="s">
        <v>1807</v>
      </c>
      <c r="D2862" t="s">
        <v>366</v>
      </c>
      <c r="E2862">
        <v>220238</v>
      </c>
      <c r="H2862" t="s">
        <v>2216</v>
      </c>
      <c r="K2862">
        <v>0</v>
      </c>
      <c r="M2862">
        <v>0</v>
      </c>
      <c r="O2862">
        <v>0</v>
      </c>
    </row>
    <row r="2863" spans="3:18" x14ac:dyDescent="0.3">
      <c r="C2863" t="s">
        <v>1807</v>
      </c>
      <c r="D2863" t="s">
        <v>366</v>
      </c>
      <c r="E2863">
        <v>220239</v>
      </c>
      <c r="H2863" t="s">
        <v>2217</v>
      </c>
      <c r="K2863">
        <v>0</v>
      </c>
      <c r="M2863">
        <v>0</v>
      </c>
      <c r="O2863">
        <v>0</v>
      </c>
    </row>
    <row r="2864" spans="3:18" x14ac:dyDescent="0.3">
      <c r="K2864">
        <v>0</v>
      </c>
      <c r="M2864">
        <v>0</v>
      </c>
      <c r="O2864">
        <v>0</v>
      </c>
      <c r="R2864" t="s">
        <v>420</v>
      </c>
    </row>
    <row r="2865" spans="3:18" x14ac:dyDescent="0.3">
      <c r="C2865" t="s">
        <v>1807</v>
      </c>
      <c r="D2865" t="s">
        <v>366</v>
      </c>
      <c r="E2865">
        <v>220005</v>
      </c>
      <c r="H2865" t="s">
        <v>2218</v>
      </c>
      <c r="K2865">
        <v>0</v>
      </c>
      <c r="M2865">
        <v>0</v>
      </c>
      <c r="O2865">
        <v>0</v>
      </c>
    </row>
    <row r="2866" spans="3:18" x14ac:dyDescent="0.3">
      <c r="K2866">
        <v>0</v>
      </c>
      <c r="M2866">
        <v>0</v>
      </c>
      <c r="O2866">
        <v>0</v>
      </c>
      <c r="R2866" t="s">
        <v>420</v>
      </c>
    </row>
    <row r="2867" spans="3:18" x14ac:dyDescent="0.3">
      <c r="C2867" t="s">
        <v>1807</v>
      </c>
      <c r="D2867" t="s">
        <v>366</v>
      </c>
      <c r="E2867">
        <v>220004</v>
      </c>
      <c r="H2867" t="s">
        <v>1232</v>
      </c>
      <c r="K2867">
        <v>0</v>
      </c>
      <c r="M2867">
        <v>0</v>
      </c>
      <c r="O2867">
        <v>0</v>
      </c>
    </row>
    <row r="2868" spans="3:18" x14ac:dyDescent="0.3">
      <c r="K2868">
        <v>0</v>
      </c>
      <c r="M2868">
        <v>0</v>
      </c>
      <c r="O2868">
        <v>0</v>
      </c>
      <c r="R2868" t="s">
        <v>420</v>
      </c>
    </row>
    <row r="2869" spans="3:18" x14ac:dyDescent="0.3">
      <c r="C2869" t="s">
        <v>1807</v>
      </c>
      <c r="D2869" t="s">
        <v>366</v>
      </c>
      <c r="E2869">
        <v>220123</v>
      </c>
      <c r="H2869" t="s">
        <v>1233</v>
      </c>
      <c r="K2869">
        <v>0</v>
      </c>
      <c r="M2869">
        <v>0</v>
      </c>
      <c r="O2869">
        <v>0</v>
      </c>
    </row>
    <row r="2870" spans="3:18" x14ac:dyDescent="0.3">
      <c r="C2870" t="s">
        <v>1807</v>
      </c>
      <c r="D2870" t="s">
        <v>366</v>
      </c>
      <c r="E2870">
        <v>220153</v>
      </c>
      <c r="H2870" t="s">
        <v>1233</v>
      </c>
      <c r="K2870">
        <v>0</v>
      </c>
      <c r="M2870">
        <v>0</v>
      </c>
      <c r="O2870">
        <v>0</v>
      </c>
    </row>
    <row r="2871" spans="3:18" x14ac:dyDescent="0.3">
      <c r="C2871" t="s">
        <v>1807</v>
      </c>
      <c r="D2871" t="s">
        <v>366</v>
      </c>
      <c r="E2871">
        <v>220208</v>
      </c>
      <c r="H2871" t="s">
        <v>2219</v>
      </c>
      <c r="K2871">
        <v>0</v>
      </c>
      <c r="M2871">
        <v>0</v>
      </c>
      <c r="O2871">
        <v>0</v>
      </c>
    </row>
    <row r="2872" spans="3:18" x14ac:dyDescent="0.3">
      <c r="E2872" t="s">
        <v>1234</v>
      </c>
      <c r="K2872">
        <v>0</v>
      </c>
      <c r="M2872">
        <v>0</v>
      </c>
      <c r="O2872">
        <v>0</v>
      </c>
      <c r="R2872" t="s">
        <v>420</v>
      </c>
    </row>
    <row r="2873" spans="3:18" x14ac:dyDescent="0.3">
      <c r="C2873" t="s">
        <v>1807</v>
      </c>
      <c r="D2873" t="s">
        <v>366</v>
      </c>
      <c r="E2873">
        <v>220200</v>
      </c>
      <c r="H2873" t="s">
        <v>1235</v>
      </c>
      <c r="K2873">
        <v>0</v>
      </c>
      <c r="M2873">
        <v>0</v>
      </c>
      <c r="O2873">
        <v>0</v>
      </c>
    </row>
    <row r="2874" spans="3:18" x14ac:dyDescent="0.3">
      <c r="C2874" t="s">
        <v>1807</v>
      </c>
      <c r="D2874" t="s">
        <v>366</v>
      </c>
      <c r="E2874">
        <v>220201</v>
      </c>
      <c r="H2874" t="s">
        <v>1235</v>
      </c>
      <c r="K2874">
        <v>0</v>
      </c>
      <c r="M2874">
        <v>0</v>
      </c>
      <c r="O2874">
        <v>0</v>
      </c>
    </row>
    <row r="2875" spans="3:18" x14ac:dyDescent="0.3">
      <c r="E2875" t="s">
        <v>1236</v>
      </c>
      <c r="K2875">
        <v>0</v>
      </c>
      <c r="M2875">
        <v>0</v>
      </c>
      <c r="O2875">
        <v>0</v>
      </c>
      <c r="R2875" t="s">
        <v>420</v>
      </c>
    </row>
    <row r="2876" spans="3:18" x14ac:dyDescent="0.3">
      <c r="C2876" t="s">
        <v>1807</v>
      </c>
      <c r="D2876" t="s">
        <v>366</v>
      </c>
      <c r="E2876">
        <v>220202</v>
      </c>
      <c r="H2876" t="s">
        <v>2220</v>
      </c>
      <c r="K2876">
        <v>0</v>
      </c>
      <c r="M2876">
        <v>0</v>
      </c>
      <c r="O2876">
        <v>0</v>
      </c>
    </row>
    <row r="2877" spans="3:18" x14ac:dyDescent="0.3">
      <c r="C2877" t="s">
        <v>1807</v>
      </c>
      <c r="D2877" t="s">
        <v>366</v>
      </c>
      <c r="E2877">
        <v>220206</v>
      </c>
      <c r="H2877" t="s">
        <v>2221</v>
      </c>
      <c r="K2877" s="37">
        <v>-48127000</v>
      </c>
      <c r="M2877" s="37">
        <v>-49095000</v>
      </c>
      <c r="O2877" s="37">
        <v>968000</v>
      </c>
      <c r="Q2877">
        <v>2</v>
      </c>
    </row>
    <row r="2878" spans="3:18" x14ac:dyDescent="0.3">
      <c r="C2878" t="s">
        <v>1807</v>
      </c>
      <c r="D2878" t="s">
        <v>366</v>
      </c>
      <c r="E2878">
        <v>220207</v>
      </c>
      <c r="H2878" t="s">
        <v>2222</v>
      </c>
      <c r="K2878" s="37">
        <v>-72190500</v>
      </c>
      <c r="M2878" s="37">
        <v>-73642500</v>
      </c>
      <c r="O2878" s="37">
        <v>1452000</v>
      </c>
      <c r="Q2878">
        <v>2</v>
      </c>
    </row>
    <row r="2879" spans="3:18" x14ac:dyDescent="0.3">
      <c r="K2879" s="37">
        <v>-120317500</v>
      </c>
      <c r="M2879" s="37">
        <v>-122737500</v>
      </c>
      <c r="O2879" s="37">
        <v>2420000</v>
      </c>
      <c r="Q2879">
        <v>2</v>
      </c>
      <c r="R2879" t="s">
        <v>420</v>
      </c>
    </row>
    <row r="2880" spans="3:18" x14ac:dyDescent="0.3">
      <c r="C2880" t="s">
        <v>1807</v>
      </c>
      <c r="D2880" t="s">
        <v>366</v>
      </c>
      <c r="E2880">
        <v>220122</v>
      </c>
      <c r="H2880" t="s">
        <v>1237</v>
      </c>
      <c r="K2880">
        <v>0</v>
      </c>
      <c r="M2880">
        <v>0</v>
      </c>
      <c r="O2880">
        <v>0</v>
      </c>
    </row>
    <row r="2881" spans="3:18" x14ac:dyDescent="0.3">
      <c r="C2881" t="s">
        <v>1807</v>
      </c>
      <c r="D2881" t="s">
        <v>366</v>
      </c>
      <c r="E2881">
        <v>220152</v>
      </c>
      <c r="H2881" t="s">
        <v>1237</v>
      </c>
      <c r="K2881">
        <v>0</v>
      </c>
      <c r="M2881">
        <v>0</v>
      </c>
      <c r="O2881">
        <v>0</v>
      </c>
    </row>
    <row r="2882" spans="3:18" x14ac:dyDescent="0.3">
      <c r="E2882" t="s">
        <v>1238</v>
      </c>
      <c r="K2882">
        <v>0</v>
      </c>
      <c r="M2882">
        <v>0</v>
      </c>
      <c r="O2882">
        <v>0</v>
      </c>
      <c r="R2882" t="s">
        <v>420</v>
      </c>
    </row>
    <row r="2883" spans="3:18" x14ac:dyDescent="0.3">
      <c r="C2883" t="s">
        <v>1807</v>
      </c>
      <c r="D2883" t="s">
        <v>366</v>
      </c>
      <c r="E2883">
        <v>220117</v>
      </c>
      <c r="H2883" t="s">
        <v>1239</v>
      </c>
      <c r="K2883">
        <v>0</v>
      </c>
      <c r="M2883">
        <v>0</v>
      </c>
      <c r="O2883">
        <v>0</v>
      </c>
    </row>
    <row r="2884" spans="3:18" x14ac:dyDescent="0.3">
      <c r="C2884" t="s">
        <v>1807</v>
      </c>
      <c r="D2884" t="s">
        <v>366</v>
      </c>
      <c r="E2884">
        <v>220147</v>
      </c>
      <c r="H2884" t="s">
        <v>1239</v>
      </c>
      <c r="K2884">
        <v>0</v>
      </c>
      <c r="M2884">
        <v>0</v>
      </c>
      <c r="O2884">
        <v>0</v>
      </c>
    </row>
    <row r="2885" spans="3:18" x14ac:dyDescent="0.3">
      <c r="E2885" t="s">
        <v>1240</v>
      </c>
      <c r="K2885">
        <v>0</v>
      </c>
      <c r="M2885">
        <v>0</v>
      </c>
      <c r="O2885">
        <v>0</v>
      </c>
      <c r="R2885" t="s">
        <v>420</v>
      </c>
    </row>
    <row r="2886" spans="3:18" x14ac:dyDescent="0.3">
      <c r="C2886" t="s">
        <v>1807</v>
      </c>
      <c r="D2886" t="s">
        <v>366</v>
      </c>
      <c r="E2886">
        <v>220120</v>
      </c>
      <c r="H2886" t="s">
        <v>1241</v>
      </c>
      <c r="K2886">
        <v>0</v>
      </c>
      <c r="M2886">
        <v>0</v>
      </c>
      <c r="O2886">
        <v>0</v>
      </c>
    </row>
    <row r="2887" spans="3:18" x14ac:dyDescent="0.3">
      <c r="C2887" t="s">
        <v>1807</v>
      </c>
      <c r="D2887" t="s">
        <v>366</v>
      </c>
      <c r="E2887">
        <v>220150</v>
      </c>
      <c r="H2887" t="s">
        <v>1241</v>
      </c>
      <c r="K2887">
        <v>0</v>
      </c>
      <c r="M2887">
        <v>0</v>
      </c>
      <c r="O2887">
        <v>0</v>
      </c>
    </row>
    <row r="2888" spans="3:18" x14ac:dyDescent="0.3">
      <c r="E2888" t="s">
        <v>1242</v>
      </c>
      <c r="K2888">
        <v>0</v>
      </c>
      <c r="M2888">
        <v>0</v>
      </c>
      <c r="O2888">
        <v>0</v>
      </c>
      <c r="R2888" t="s">
        <v>420</v>
      </c>
    </row>
    <row r="2889" spans="3:18" x14ac:dyDescent="0.3">
      <c r="C2889" t="s">
        <v>1807</v>
      </c>
      <c r="D2889" t="s">
        <v>366</v>
      </c>
      <c r="E2889">
        <v>220119</v>
      </c>
      <c r="H2889" t="s">
        <v>1243</v>
      </c>
      <c r="K2889">
        <v>0</v>
      </c>
      <c r="M2889">
        <v>0</v>
      </c>
      <c r="O2889">
        <v>0</v>
      </c>
    </row>
    <row r="2890" spans="3:18" x14ac:dyDescent="0.3">
      <c r="C2890" t="s">
        <v>1807</v>
      </c>
      <c r="D2890" t="s">
        <v>366</v>
      </c>
      <c r="E2890">
        <v>220149</v>
      </c>
      <c r="H2890" t="s">
        <v>1243</v>
      </c>
      <c r="K2890">
        <v>0</v>
      </c>
      <c r="M2890">
        <v>0</v>
      </c>
      <c r="O2890">
        <v>0</v>
      </c>
    </row>
    <row r="2891" spans="3:18" x14ac:dyDescent="0.3">
      <c r="E2891" t="s">
        <v>1244</v>
      </c>
      <c r="K2891">
        <v>0</v>
      </c>
      <c r="M2891">
        <v>0</v>
      </c>
      <c r="O2891">
        <v>0</v>
      </c>
      <c r="R2891" t="s">
        <v>420</v>
      </c>
    </row>
    <row r="2892" spans="3:18" x14ac:dyDescent="0.3">
      <c r="C2892" t="s">
        <v>1807</v>
      </c>
      <c r="D2892" t="s">
        <v>366</v>
      </c>
      <c r="E2892">
        <v>220118</v>
      </c>
      <c r="H2892" t="s">
        <v>1245</v>
      </c>
      <c r="K2892">
        <v>0</v>
      </c>
      <c r="M2892">
        <v>0</v>
      </c>
      <c r="O2892">
        <v>0</v>
      </c>
    </row>
    <row r="2893" spans="3:18" x14ac:dyDescent="0.3">
      <c r="C2893" t="s">
        <v>1807</v>
      </c>
      <c r="D2893" t="s">
        <v>366</v>
      </c>
      <c r="E2893">
        <v>220148</v>
      </c>
      <c r="H2893" t="s">
        <v>1245</v>
      </c>
      <c r="K2893">
        <v>0</v>
      </c>
      <c r="M2893">
        <v>0</v>
      </c>
      <c r="O2893">
        <v>0</v>
      </c>
    </row>
    <row r="2894" spans="3:18" x14ac:dyDescent="0.3">
      <c r="E2894" t="s">
        <v>1246</v>
      </c>
      <c r="K2894">
        <v>0</v>
      </c>
      <c r="M2894">
        <v>0</v>
      </c>
      <c r="O2894">
        <v>0</v>
      </c>
      <c r="R2894" t="s">
        <v>420</v>
      </c>
    </row>
    <row r="2895" spans="3:18" x14ac:dyDescent="0.3">
      <c r="C2895" t="s">
        <v>1807</v>
      </c>
      <c r="D2895" t="s">
        <v>366</v>
      </c>
      <c r="E2895">
        <v>220116</v>
      </c>
      <c r="H2895" t="s">
        <v>1247</v>
      </c>
      <c r="K2895">
        <v>0</v>
      </c>
      <c r="M2895">
        <v>0</v>
      </c>
      <c r="O2895">
        <v>0</v>
      </c>
    </row>
    <row r="2896" spans="3:18" x14ac:dyDescent="0.3">
      <c r="C2896" t="s">
        <v>1807</v>
      </c>
      <c r="D2896" t="s">
        <v>366</v>
      </c>
      <c r="E2896">
        <v>220146</v>
      </c>
      <c r="H2896" t="s">
        <v>1247</v>
      </c>
      <c r="K2896">
        <v>0</v>
      </c>
      <c r="M2896">
        <v>0</v>
      </c>
      <c r="O2896">
        <v>0</v>
      </c>
    </row>
    <row r="2897" spans="3:18" x14ac:dyDescent="0.3">
      <c r="E2897" t="s">
        <v>1248</v>
      </c>
      <c r="K2897">
        <v>0</v>
      </c>
      <c r="M2897">
        <v>0</v>
      </c>
      <c r="O2897">
        <v>0</v>
      </c>
      <c r="R2897" t="s">
        <v>420</v>
      </c>
    </row>
    <row r="2898" spans="3:18" x14ac:dyDescent="0.3">
      <c r="C2898" t="s">
        <v>1807</v>
      </c>
      <c r="D2898" t="s">
        <v>366</v>
      </c>
      <c r="E2898">
        <v>220115</v>
      </c>
      <c r="H2898" t="s">
        <v>1249</v>
      </c>
      <c r="K2898">
        <v>0</v>
      </c>
      <c r="M2898">
        <v>0</v>
      </c>
      <c r="O2898">
        <v>0</v>
      </c>
    </row>
    <row r="2899" spans="3:18" x14ac:dyDescent="0.3">
      <c r="C2899" t="s">
        <v>1807</v>
      </c>
      <c r="D2899" t="s">
        <v>366</v>
      </c>
      <c r="E2899">
        <v>220145</v>
      </c>
      <c r="H2899" t="s">
        <v>1249</v>
      </c>
      <c r="K2899">
        <v>0</v>
      </c>
      <c r="M2899">
        <v>0</v>
      </c>
      <c r="O2899">
        <v>0</v>
      </c>
    </row>
    <row r="2900" spans="3:18" x14ac:dyDescent="0.3">
      <c r="E2900" t="s">
        <v>1250</v>
      </c>
      <c r="K2900">
        <v>0</v>
      </c>
      <c r="M2900">
        <v>0</v>
      </c>
      <c r="O2900">
        <v>0</v>
      </c>
      <c r="R2900" t="s">
        <v>420</v>
      </c>
    </row>
    <row r="2901" spans="3:18" x14ac:dyDescent="0.3">
      <c r="C2901" t="s">
        <v>1807</v>
      </c>
      <c r="D2901" t="s">
        <v>366</v>
      </c>
      <c r="E2901">
        <v>220114</v>
      </c>
      <c r="H2901" t="s">
        <v>1251</v>
      </c>
      <c r="K2901">
        <v>0</v>
      </c>
      <c r="M2901">
        <v>0</v>
      </c>
      <c r="O2901">
        <v>0</v>
      </c>
    </row>
    <row r="2902" spans="3:18" x14ac:dyDescent="0.3">
      <c r="C2902" t="s">
        <v>1807</v>
      </c>
      <c r="D2902" t="s">
        <v>366</v>
      </c>
      <c r="E2902">
        <v>220144</v>
      </c>
      <c r="H2902" t="s">
        <v>1251</v>
      </c>
      <c r="K2902">
        <v>0</v>
      </c>
      <c r="M2902">
        <v>0</v>
      </c>
      <c r="O2902">
        <v>0</v>
      </c>
    </row>
    <row r="2903" spans="3:18" x14ac:dyDescent="0.3">
      <c r="E2903" t="s">
        <v>1252</v>
      </c>
      <c r="K2903">
        <v>0</v>
      </c>
      <c r="M2903">
        <v>0</v>
      </c>
      <c r="O2903">
        <v>0</v>
      </c>
      <c r="R2903" t="s">
        <v>420</v>
      </c>
    </row>
    <row r="2904" spans="3:18" x14ac:dyDescent="0.3">
      <c r="C2904" t="s">
        <v>1807</v>
      </c>
      <c r="D2904" t="s">
        <v>366</v>
      </c>
      <c r="E2904">
        <v>220113</v>
      </c>
      <c r="H2904" t="s">
        <v>1253</v>
      </c>
      <c r="K2904">
        <v>0</v>
      </c>
      <c r="M2904">
        <v>0</v>
      </c>
      <c r="O2904">
        <v>0</v>
      </c>
    </row>
    <row r="2905" spans="3:18" x14ac:dyDescent="0.3">
      <c r="C2905" t="s">
        <v>1807</v>
      </c>
      <c r="D2905" t="s">
        <v>366</v>
      </c>
      <c r="E2905">
        <v>220143</v>
      </c>
      <c r="H2905" t="s">
        <v>1253</v>
      </c>
      <c r="K2905">
        <v>0</v>
      </c>
      <c r="M2905">
        <v>0</v>
      </c>
      <c r="O2905">
        <v>0</v>
      </c>
    </row>
    <row r="2906" spans="3:18" x14ac:dyDescent="0.3">
      <c r="E2906" t="s">
        <v>1254</v>
      </c>
      <c r="K2906">
        <v>0</v>
      </c>
      <c r="M2906">
        <v>0</v>
      </c>
      <c r="O2906">
        <v>0</v>
      </c>
      <c r="R2906" t="s">
        <v>420</v>
      </c>
    </row>
    <row r="2907" spans="3:18" x14ac:dyDescent="0.3">
      <c r="C2907" t="s">
        <v>1807</v>
      </c>
      <c r="D2907" t="s">
        <v>366</v>
      </c>
      <c r="E2907">
        <v>220112</v>
      </c>
      <c r="H2907" t="s">
        <v>1255</v>
      </c>
      <c r="K2907">
        <v>0</v>
      </c>
      <c r="M2907">
        <v>0</v>
      </c>
      <c r="O2907">
        <v>0</v>
      </c>
    </row>
    <row r="2908" spans="3:18" x14ac:dyDescent="0.3">
      <c r="C2908" t="s">
        <v>1807</v>
      </c>
      <c r="D2908" t="s">
        <v>366</v>
      </c>
      <c r="E2908">
        <v>220142</v>
      </c>
      <c r="H2908" t="s">
        <v>1255</v>
      </c>
      <c r="K2908">
        <v>0</v>
      </c>
      <c r="M2908">
        <v>0</v>
      </c>
      <c r="O2908">
        <v>0</v>
      </c>
    </row>
    <row r="2909" spans="3:18" x14ac:dyDescent="0.3">
      <c r="E2909" t="s">
        <v>1256</v>
      </c>
      <c r="K2909">
        <v>0</v>
      </c>
      <c r="M2909">
        <v>0</v>
      </c>
      <c r="O2909">
        <v>0</v>
      </c>
      <c r="R2909" t="s">
        <v>420</v>
      </c>
    </row>
    <row r="2910" spans="3:18" x14ac:dyDescent="0.3">
      <c r="C2910" t="s">
        <v>1807</v>
      </c>
      <c r="D2910" t="s">
        <v>366</v>
      </c>
      <c r="E2910">
        <v>220111</v>
      </c>
      <c r="H2910" t="s">
        <v>1257</v>
      </c>
      <c r="K2910">
        <v>0</v>
      </c>
      <c r="M2910">
        <v>0</v>
      </c>
      <c r="O2910">
        <v>0</v>
      </c>
    </row>
    <row r="2911" spans="3:18" x14ac:dyDescent="0.3">
      <c r="C2911" t="s">
        <v>1807</v>
      </c>
      <c r="D2911" t="s">
        <v>366</v>
      </c>
      <c r="E2911">
        <v>220141</v>
      </c>
      <c r="H2911" t="s">
        <v>1257</v>
      </c>
      <c r="K2911">
        <v>0</v>
      </c>
      <c r="M2911">
        <v>0</v>
      </c>
      <c r="O2911">
        <v>0</v>
      </c>
    </row>
    <row r="2912" spans="3:18" x14ac:dyDescent="0.3">
      <c r="C2912" t="s">
        <v>1807</v>
      </c>
      <c r="D2912" t="s">
        <v>366</v>
      </c>
      <c r="E2912">
        <v>220203</v>
      </c>
      <c r="H2912" t="s">
        <v>2223</v>
      </c>
      <c r="K2912">
        <v>0</v>
      </c>
      <c r="M2912">
        <v>0</v>
      </c>
      <c r="O2912">
        <v>0</v>
      </c>
    </row>
    <row r="2913" spans="3:18" x14ac:dyDescent="0.3">
      <c r="C2913" t="s">
        <v>1807</v>
      </c>
      <c r="D2913" t="s">
        <v>366</v>
      </c>
      <c r="E2913">
        <v>220204</v>
      </c>
      <c r="H2913" t="s">
        <v>2224</v>
      </c>
      <c r="K2913">
        <v>0</v>
      </c>
      <c r="M2913">
        <v>0</v>
      </c>
      <c r="O2913">
        <v>0</v>
      </c>
    </row>
    <row r="2914" spans="3:18" x14ac:dyDescent="0.3">
      <c r="C2914" t="s">
        <v>1807</v>
      </c>
      <c r="D2914" t="s">
        <v>366</v>
      </c>
      <c r="E2914">
        <v>220219</v>
      </c>
      <c r="H2914" t="s">
        <v>2225</v>
      </c>
      <c r="K2914">
        <v>0</v>
      </c>
      <c r="M2914">
        <v>0</v>
      </c>
      <c r="O2914">
        <v>0</v>
      </c>
    </row>
    <row r="2915" spans="3:18" x14ac:dyDescent="0.3">
      <c r="E2915" t="s">
        <v>1258</v>
      </c>
      <c r="K2915">
        <v>0</v>
      </c>
      <c r="M2915">
        <v>0</v>
      </c>
      <c r="O2915">
        <v>0</v>
      </c>
      <c r="R2915" t="s">
        <v>420</v>
      </c>
    </row>
    <row r="2916" spans="3:18" x14ac:dyDescent="0.3">
      <c r="C2916" t="s">
        <v>1807</v>
      </c>
      <c r="D2916" t="s">
        <v>366</v>
      </c>
      <c r="E2916">
        <v>220000</v>
      </c>
      <c r="H2916" t="s">
        <v>1259</v>
      </c>
      <c r="K2916">
        <v>0</v>
      </c>
      <c r="M2916">
        <v>0</v>
      </c>
      <c r="O2916">
        <v>0</v>
      </c>
    </row>
    <row r="2917" spans="3:18" x14ac:dyDescent="0.3">
      <c r="E2917" t="s">
        <v>1260</v>
      </c>
      <c r="K2917">
        <v>0</v>
      </c>
      <c r="M2917">
        <v>0</v>
      </c>
      <c r="O2917">
        <v>0</v>
      </c>
      <c r="R2917" t="s">
        <v>420</v>
      </c>
    </row>
    <row r="2918" spans="3:18" x14ac:dyDescent="0.3">
      <c r="C2918" t="s">
        <v>1807</v>
      </c>
      <c r="D2918" t="s">
        <v>366</v>
      </c>
      <c r="E2918">
        <v>220110</v>
      </c>
      <c r="H2918" t="s">
        <v>1261</v>
      </c>
      <c r="K2918">
        <v>0</v>
      </c>
      <c r="M2918">
        <v>0</v>
      </c>
      <c r="O2918">
        <v>0</v>
      </c>
    </row>
    <row r="2919" spans="3:18" x14ac:dyDescent="0.3">
      <c r="C2919" t="s">
        <v>1807</v>
      </c>
      <c r="D2919" t="s">
        <v>366</v>
      </c>
      <c r="E2919">
        <v>220140</v>
      </c>
      <c r="H2919" t="s">
        <v>1261</v>
      </c>
      <c r="K2919">
        <v>0</v>
      </c>
      <c r="M2919">
        <v>0</v>
      </c>
      <c r="O2919">
        <v>0</v>
      </c>
    </row>
    <row r="2920" spans="3:18" x14ac:dyDescent="0.3">
      <c r="C2920" t="s">
        <v>1807</v>
      </c>
      <c r="D2920" t="s">
        <v>366</v>
      </c>
      <c r="E2920">
        <v>220154</v>
      </c>
      <c r="H2920" t="s">
        <v>2226</v>
      </c>
      <c r="K2920">
        <v>0</v>
      </c>
      <c r="M2920">
        <v>0</v>
      </c>
      <c r="O2920">
        <v>0</v>
      </c>
    </row>
    <row r="2921" spans="3:18" x14ac:dyDescent="0.3">
      <c r="E2921" t="s">
        <v>1262</v>
      </c>
      <c r="K2921">
        <v>0</v>
      </c>
      <c r="M2921">
        <v>0</v>
      </c>
      <c r="O2921">
        <v>0</v>
      </c>
      <c r="R2921" t="s">
        <v>420</v>
      </c>
    </row>
    <row r="2922" spans="3:18" x14ac:dyDescent="0.3">
      <c r="C2922" t="s">
        <v>1807</v>
      </c>
      <c r="D2922" t="s">
        <v>366</v>
      </c>
      <c r="E2922">
        <v>220100</v>
      </c>
      <c r="H2922" t="s">
        <v>1263</v>
      </c>
      <c r="K2922">
        <v>0</v>
      </c>
      <c r="M2922">
        <v>0</v>
      </c>
      <c r="O2922">
        <v>0</v>
      </c>
    </row>
    <row r="2923" spans="3:18" x14ac:dyDescent="0.3">
      <c r="C2923" t="s">
        <v>1807</v>
      </c>
      <c r="D2923" t="s">
        <v>366</v>
      </c>
      <c r="E2923">
        <v>220130</v>
      </c>
      <c r="H2923" t="s">
        <v>1263</v>
      </c>
      <c r="K2923">
        <v>0</v>
      </c>
      <c r="M2923">
        <v>0</v>
      </c>
      <c r="O2923">
        <v>0</v>
      </c>
    </row>
    <row r="2924" spans="3:18" x14ac:dyDescent="0.3">
      <c r="E2924" t="s">
        <v>1264</v>
      </c>
      <c r="K2924">
        <v>0</v>
      </c>
      <c r="M2924">
        <v>0</v>
      </c>
      <c r="O2924">
        <v>0</v>
      </c>
      <c r="R2924" t="s">
        <v>420</v>
      </c>
    </row>
    <row r="2925" spans="3:18" x14ac:dyDescent="0.3">
      <c r="C2925" t="s">
        <v>1807</v>
      </c>
      <c r="D2925" t="s">
        <v>366</v>
      </c>
      <c r="E2925">
        <v>220101</v>
      </c>
      <c r="H2925" t="s">
        <v>1265</v>
      </c>
      <c r="K2925">
        <v>0</v>
      </c>
      <c r="M2925">
        <v>0</v>
      </c>
      <c r="O2925">
        <v>0</v>
      </c>
    </row>
    <row r="2926" spans="3:18" x14ac:dyDescent="0.3">
      <c r="C2926" t="s">
        <v>1807</v>
      </c>
      <c r="D2926" t="s">
        <v>366</v>
      </c>
      <c r="E2926">
        <v>220131</v>
      </c>
      <c r="H2926" t="s">
        <v>1265</v>
      </c>
      <c r="K2926">
        <v>0</v>
      </c>
      <c r="M2926">
        <v>0</v>
      </c>
      <c r="O2926">
        <v>0</v>
      </c>
    </row>
    <row r="2927" spans="3:18" x14ac:dyDescent="0.3">
      <c r="E2927" t="s">
        <v>1266</v>
      </c>
      <c r="K2927">
        <v>0</v>
      </c>
      <c r="M2927">
        <v>0</v>
      </c>
      <c r="O2927">
        <v>0</v>
      </c>
      <c r="R2927" t="s">
        <v>420</v>
      </c>
    </row>
    <row r="2928" spans="3:18" x14ac:dyDescent="0.3">
      <c r="C2928" t="s">
        <v>1807</v>
      </c>
      <c r="D2928" t="s">
        <v>366</v>
      </c>
      <c r="E2928">
        <v>220102</v>
      </c>
      <c r="H2928" t="s">
        <v>1267</v>
      </c>
      <c r="K2928">
        <v>0</v>
      </c>
      <c r="M2928">
        <v>0</v>
      </c>
      <c r="O2928">
        <v>0</v>
      </c>
    </row>
    <row r="2929" spans="3:18" x14ac:dyDescent="0.3">
      <c r="C2929" t="s">
        <v>1807</v>
      </c>
      <c r="D2929" t="s">
        <v>366</v>
      </c>
      <c r="E2929">
        <v>220121</v>
      </c>
      <c r="H2929" t="s">
        <v>1268</v>
      </c>
      <c r="K2929">
        <v>0</v>
      </c>
      <c r="M2929">
        <v>0</v>
      </c>
      <c r="O2929">
        <v>0</v>
      </c>
    </row>
    <row r="2930" spans="3:18" x14ac:dyDescent="0.3">
      <c r="C2930" t="s">
        <v>1807</v>
      </c>
      <c r="D2930" t="s">
        <v>366</v>
      </c>
      <c r="E2930">
        <v>220132</v>
      </c>
      <c r="H2930" t="s">
        <v>1267</v>
      </c>
      <c r="K2930">
        <v>0</v>
      </c>
      <c r="M2930">
        <v>0</v>
      </c>
      <c r="O2930">
        <v>0</v>
      </c>
    </row>
    <row r="2931" spans="3:18" x14ac:dyDescent="0.3">
      <c r="C2931" t="s">
        <v>1807</v>
      </c>
      <c r="D2931" t="s">
        <v>366</v>
      </c>
      <c r="E2931">
        <v>220151</v>
      </c>
      <c r="H2931" t="s">
        <v>1268</v>
      </c>
      <c r="K2931">
        <v>0</v>
      </c>
      <c r="M2931">
        <v>0</v>
      </c>
      <c r="O2931">
        <v>0</v>
      </c>
    </row>
    <row r="2932" spans="3:18" x14ac:dyDescent="0.3">
      <c r="C2932" t="s">
        <v>1807</v>
      </c>
      <c r="D2932" t="s">
        <v>366</v>
      </c>
      <c r="E2932">
        <v>220156</v>
      </c>
      <c r="H2932" t="s">
        <v>2227</v>
      </c>
      <c r="K2932">
        <v>0</v>
      </c>
      <c r="M2932">
        <v>0</v>
      </c>
      <c r="O2932">
        <v>0</v>
      </c>
    </row>
    <row r="2933" spans="3:18" x14ac:dyDescent="0.3">
      <c r="C2933" t="s">
        <v>1807</v>
      </c>
      <c r="D2933" t="s">
        <v>366</v>
      </c>
      <c r="E2933">
        <v>220159</v>
      </c>
      <c r="H2933" t="s">
        <v>2228</v>
      </c>
      <c r="K2933">
        <v>0</v>
      </c>
      <c r="M2933">
        <v>0</v>
      </c>
      <c r="O2933">
        <v>0</v>
      </c>
    </row>
    <row r="2934" spans="3:18" x14ac:dyDescent="0.3">
      <c r="C2934" t="s">
        <v>1807</v>
      </c>
      <c r="D2934" t="s">
        <v>366</v>
      </c>
      <c r="E2934">
        <v>220210</v>
      </c>
      <c r="H2934" t="s">
        <v>2229</v>
      </c>
      <c r="K2934">
        <v>0</v>
      </c>
      <c r="M2934">
        <v>0</v>
      </c>
      <c r="O2934">
        <v>0</v>
      </c>
    </row>
    <row r="2935" spans="3:18" x14ac:dyDescent="0.3">
      <c r="E2935" t="s">
        <v>1269</v>
      </c>
      <c r="K2935">
        <v>0</v>
      </c>
      <c r="M2935">
        <v>0</v>
      </c>
      <c r="O2935">
        <v>0</v>
      </c>
      <c r="R2935" t="s">
        <v>420</v>
      </c>
    </row>
    <row r="2936" spans="3:18" x14ac:dyDescent="0.3">
      <c r="C2936" t="s">
        <v>1807</v>
      </c>
      <c r="D2936" t="s">
        <v>366</v>
      </c>
      <c r="E2936">
        <v>220103</v>
      </c>
      <c r="H2936" t="s">
        <v>1270</v>
      </c>
      <c r="K2936">
        <v>0</v>
      </c>
      <c r="M2936">
        <v>0</v>
      </c>
      <c r="O2936">
        <v>0</v>
      </c>
    </row>
    <row r="2937" spans="3:18" x14ac:dyDescent="0.3">
      <c r="C2937" t="s">
        <v>1807</v>
      </c>
      <c r="D2937" t="s">
        <v>366</v>
      </c>
      <c r="E2937">
        <v>220133</v>
      </c>
      <c r="H2937" t="s">
        <v>1270</v>
      </c>
      <c r="K2937">
        <v>0</v>
      </c>
      <c r="M2937">
        <v>0</v>
      </c>
      <c r="O2937">
        <v>0</v>
      </c>
    </row>
    <row r="2938" spans="3:18" x14ac:dyDescent="0.3">
      <c r="E2938" t="s">
        <v>1271</v>
      </c>
      <c r="K2938">
        <v>0</v>
      </c>
      <c r="M2938">
        <v>0</v>
      </c>
      <c r="O2938">
        <v>0</v>
      </c>
      <c r="R2938" t="s">
        <v>420</v>
      </c>
    </row>
    <row r="2939" spans="3:18" x14ac:dyDescent="0.3">
      <c r="C2939" t="s">
        <v>1807</v>
      </c>
      <c r="D2939" t="s">
        <v>366</v>
      </c>
      <c r="E2939">
        <v>220001</v>
      </c>
      <c r="H2939" t="s">
        <v>1272</v>
      </c>
      <c r="K2939">
        <v>0</v>
      </c>
      <c r="M2939">
        <v>0</v>
      </c>
      <c r="O2939">
        <v>0</v>
      </c>
    </row>
    <row r="2940" spans="3:18" x14ac:dyDescent="0.3">
      <c r="E2940" t="s">
        <v>1273</v>
      </c>
      <c r="K2940">
        <v>0</v>
      </c>
      <c r="M2940">
        <v>0</v>
      </c>
      <c r="O2940">
        <v>0</v>
      </c>
      <c r="R2940" t="s">
        <v>420</v>
      </c>
    </row>
    <row r="2941" spans="3:18" x14ac:dyDescent="0.3">
      <c r="C2941" t="s">
        <v>1807</v>
      </c>
      <c r="D2941" t="s">
        <v>366</v>
      </c>
      <c r="E2941">
        <v>220104</v>
      </c>
      <c r="H2941" t="s">
        <v>1274</v>
      </c>
      <c r="K2941">
        <v>0</v>
      </c>
      <c r="M2941">
        <v>0</v>
      </c>
      <c r="O2941">
        <v>0</v>
      </c>
    </row>
    <row r="2942" spans="3:18" x14ac:dyDescent="0.3">
      <c r="C2942" t="s">
        <v>1807</v>
      </c>
      <c r="D2942" t="s">
        <v>366</v>
      </c>
      <c r="E2942">
        <v>220134</v>
      </c>
      <c r="H2942" t="s">
        <v>1274</v>
      </c>
      <c r="K2942">
        <v>0</v>
      </c>
      <c r="M2942">
        <v>0</v>
      </c>
      <c r="O2942">
        <v>0</v>
      </c>
    </row>
    <row r="2943" spans="3:18" x14ac:dyDescent="0.3">
      <c r="C2943" t="s">
        <v>1807</v>
      </c>
      <c r="D2943" t="s">
        <v>366</v>
      </c>
      <c r="E2943">
        <v>220155</v>
      </c>
      <c r="H2943" t="s">
        <v>2230</v>
      </c>
      <c r="K2943">
        <v>0</v>
      </c>
      <c r="M2943">
        <v>0</v>
      </c>
      <c r="O2943">
        <v>0</v>
      </c>
    </row>
    <row r="2944" spans="3:18" x14ac:dyDescent="0.3">
      <c r="E2944" t="s">
        <v>1285</v>
      </c>
      <c r="K2944">
        <v>0</v>
      </c>
      <c r="M2944">
        <v>0</v>
      </c>
      <c r="O2944">
        <v>0</v>
      </c>
      <c r="R2944" t="s">
        <v>420</v>
      </c>
    </row>
    <row r="2945" spans="3:18" x14ac:dyDescent="0.3">
      <c r="C2945" t="s">
        <v>1807</v>
      </c>
      <c r="D2945" t="s">
        <v>366</v>
      </c>
      <c r="E2945">
        <v>220105</v>
      </c>
      <c r="H2945" t="s">
        <v>1286</v>
      </c>
      <c r="K2945">
        <v>0</v>
      </c>
      <c r="M2945">
        <v>0</v>
      </c>
      <c r="O2945">
        <v>0</v>
      </c>
    </row>
    <row r="2946" spans="3:18" x14ac:dyDescent="0.3">
      <c r="C2946" t="s">
        <v>1807</v>
      </c>
      <c r="D2946" t="s">
        <v>366</v>
      </c>
      <c r="E2946">
        <v>220107</v>
      </c>
      <c r="H2946" t="s">
        <v>1287</v>
      </c>
      <c r="K2946">
        <v>0</v>
      </c>
      <c r="M2946">
        <v>0</v>
      </c>
      <c r="O2946">
        <v>0</v>
      </c>
    </row>
    <row r="2947" spans="3:18" x14ac:dyDescent="0.3">
      <c r="C2947" t="s">
        <v>1807</v>
      </c>
      <c r="D2947" t="s">
        <v>366</v>
      </c>
      <c r="E2947">
        <v>220135</v>
      </c>
      <c r="H2947" t="s">
        <v>1286</v>
      </c>
      <c r="K2947">
        <v>0</v>
      </c>
      <c r="M2947">
        <v>0</v>
      </c>
      <c r="O2947">
        <v>0</v>
      </c>
    </row>
    <row r="2948" spans="3:18" x14ac:dyDescent="0.3">
      <c r="C2948" t="s">
        <v>1807</v>
      </c>
      <c r="D2948" t="s">
        <v>366</v>
      </c>
      <c r="E2948">
        <v>220137</v>
      </c>
      <c r="H2948" t="s">
        <v>1287</v>
      </c>
      <c r="K2948">
        <v>0</v>
      </c>
      <c r="M2948">
        <v>0</v>
      </c>
      <c r="O2948">
        <v>0</v>
      </c>
    </row>
    <row r="2949" spans="3:18" x14ac:dyDescent="0.3">
      <c r="E2949" t="s">
        <v>1288</v>
      </c>
      <c r="K2949">
        <v>0</v>
      </c>
      <c r="M2949">
        <v>0</v>
      </c>
      <c r="O2949">
        <v>0</v>
      </c>
      <c r="R2949" t="s">
        <v>420</v>
      </c>
    </row>
    <row r="2950" spans="3:18" x14ac:dyDescent="0.3">
      <c r="C2950" t="s">
        <v>1807</v>
      </c>
      <c r="D2950" t="s">
        <v>366</v>
      </c>
      <c r="E2950">
        <v>220002</v>
      </c>
      <c r="H2950" t="s">
        <v>1289</v>
      </c>
      <c r="K2950">
        <v>0</v>
      </c>
      <c r="M2950">
        <v>0</v>
      </c>
      <c r="O2950">
        <v>0</v>
      </c>
    </row>
    <row r="2951" spans="3:18" x14ac:dyDescent="0.3">
      <c r="E2951" t="s">
        <v>1290</v>
      </c>
      <c r="K2951">
        <v>0</v>
      </c>
      <c r="M2951">
        <v>0</v>
      </c>
      <c r="O2951">
        <v>0</v>
      </c>
      <c r="R2951" t="s">
        <v>420</v>
      </c>
    </row>
    <row r="2952" spans="3:18" x14ac:dyDescent="0.3">
      <c r="C2952" t="s">
        <v>1807</v>
      </c>
      <c r="D2952" t="s">
        <v>366</v>
      </c>
      <c r="E2952">
        <v>220106</v>
      </c>
      <c r="H2952" t="s">
        <v>1291</v>
      </c>
      <c r="K2952">
        <v>0</v>
      </c>
      <c r="M2952">
        <v>0</v>
      </c>
      <c r="O2952">
        <v>0</v>
      </c>
    </row>
    <row r="2953" spans="3:18" x14ac:dyDescent="0.3">
      <c r="C2953" t="s">
        <v>1807</v>
      </c>
      <c r="D2953" t="s">
        <v>366</v>
      </c>
      <c r="E2953">
        <v>220136</v>
      </c>
      <c r="H2953" t="s">
        <v>1291</v>
      </c>
      <c r="K2953">
        <v>0</v>
      </c>
      <c r="M2953">
        <v>0</v>
      </c>
      <c r="O2953">
        <v>0</v>
      </c>
    </row>
    <row r="2954" spans="3:18" x14ac:dyDescent="0.3">
      <c r="E2954" t="s">
        <v>1292</v>
      </c>
      <c r="K2954">
        <v>0</v>
      </c>
      <c r="M2954">
        <v>0</v>
      </c>
      <c r="O2954">
        <v>0</v>
      </c>
      <c r="R2954" t="s">
        <v>420</v>
      </c>
    </row>
    <row r="2955" spans="3:18" x14ac:dyDescent="0.3">
      <c r="C2955" t="s">
        <v>1807</v>
      </c>
      <c r="D2955" t="s">
        <v>366</v>
      </c>
      <c r="E2955">
        <v>220003</v>
      </c>
      <c r="H2955" t="s">
        <v>1293</v>
      </c>
      <c r="K2955">
        <v>0</v>
      </c>
      <c r="M2955">
        <v>0</v>
      </c>
      <c r="O2955">
        <v>0</v>
      </c>
    </row>
    <row r="2956" spans="3:18" x14ac:dyDescent="0.3">
      <c r="E2956" t="s">
        <v>1294</v>
      </c>
      <c r="K2956">
        <v>0</v>
      </c>
      <c r="M2956">
        <v>0</v>
      </c>
      <c r="O2956">
        <v>0</v>
      </c>
      <c r="R2956" t="s">
        <v>420</v>
      </c>
    </row>
    <row r="2957" spans="3:18" x14ac:dyDescent="0.3">
      <c r="C2957" t="s">
        <v>1807</v>
      </c>
      <c r="D2957" t="s">
        <v>366</v>
      </c>
      <c r="E2957">
        <v>220108</v>
      </c>
      <c r="H2957" t="s">
        <v>1295</v>
      </c>
      <c r="K2957">
        <v>0</v>
      </c>
      <c r="M2957">
        <v>0</v>
      </c>
      <c r="O2957">
        <v>0</v>
      </c>
    </row>
    <row r="2958" spans="3:18" x14ac:dyDescent="0.3">
      <c r="C2958" t="s">
        <v>1807</v>
      </c>
      <c r="D2958" t="s">
        <v>366</v>
      </c>
      <c r="E2958">
        <v>220138</v>
      </c>
      <c r="H2958" t="s">
        <v>1295</v>
      </c>
      <c r="K2958">
        <v>0</v>
      </c>
      <c r="M2958">
        <v>0</v>
      </c>
      <c r="O2958">
        <v>0</v>
      </c>
    </row>
    <row r="2959" spans="3:18" x14ac:dyDescent="0.3">
      <c r="E2959" t="s">
        <v>1242</v>
      </c>
      <c r="K2959">
        <v>0</v>
      </c>
      <c r="M2959">
        <v>0</v>
      </c>
      <c r="O2959">
        <v>0</v>
      </c>
      <c r="R2959" t="s">
        <v>420</v>
      </c>
    </row>
    <row r="2960" spans="3:18" x14ac:dyDescent="0.3">
      <c r="C2960" t="s">
        <v>1807</v>
      </c>
      <c r="D2960" t="s">
        <v>366</v>
      </c>
      <c r="E2960">
        <v>220109</v>
      </c>
      <c r="H2960" t="s">
        <v>1296</v>
      </c>
      <c r="K2960">
        <v>0</v>
      </c>
      <c r="M2960">
        <v>0</v>
      </c>
      <c r="O2960">
        <v>0</v>
      </c>
    </row>
    <row r="2961" spans="3:18" x14ac:dyDescent="0.3">
      <c r="C2961" t="s">
        <v>1807</v>
      </c>
      <c r="D2961" t="s">
        <v>366</v>
      </c>
      <c r="E2961">
        <v>220139</v>
      </c>
      <c r="H2961" t="s">
        <v>1296</v>
      </c>
      <c r="K2961">
        <v>0</v>
      </c>
      <c r="M2961">
        <v>0</v>
      </c>
      <c r="O2961">
        <v>0</v>
      </c>
    </row>
    <row r="2962" spans="3:18" x14ac:dyDescent="0.3">
      <c r="E2962" t="s">
        <v>1297</v>
      </c>
      <c r="K2962">
        <v>0</v>
      </c>
      <c r="M2962">
        <v>0</v>
      </c>
      <c r="O2962">
        <v>0</v>
      </c>
      <c r="R2962" t="s">
        <v>420</v>
      </c>
    </row>
    <row r="2963" spans="3:18" x14ac:dyDescent="0.3">
      <c r="E2963" t="s">
        <v>1298</v>
      </c>
      <c r="K2963" s="37">
        <v>-2126560373.9200001</v>
      </c>
      <c r="M2963" s="37">
        <v>-2176263819.6399999</v>
      </c>
      <c r="O2963" s="37">
        <v>49703445.719999999</v>
      </c>
      <c r="Q2963">
        <v>2.2999999999999998</v>
      </c>
      <c r="R2963" t="s">
        <v>403</v>
      </c>
    </row>
    <row r="2965" spans="3:18" x14ac:dyDescent="0.3">
      <c r="E2965" t="s">
        <v>1299</v>
      </c>
    </row>
    <row r="2966" spans="3:18" x14ac:dyDescent="0.3">
      <c r="C2966" t="s">
        <v>1807</v>
      </c>
      <c r="D2966" t="s">
        <v>366</v>
      </c>
      <c r="E2966">
        <v>380000</v>
      </c>
      <c r="H2966" t="s">
        <v>1302</v>
      </c>
      <c r="K2966" s="37">
        <v>-8865600</v>
      </c>
      <c r="M2966" s="37">
        <v>-7545250</v>
      </c>
      <c r="O2966" s="37">
        <v>-1320350</v>
      </c>
      <c r="Q2966">
        <v>-17.5</v>
      </c>
    </row>
    <row r="2967" spans="3:18" x14ac:dyDescent="0.3">
      <c r="C2967" t="s">
        <v>1807</v>
      </c>
      <c r="D2967" t="s">
        <v>366</v>
      </c>
      <c r="E2967">
        <v>380002</v>
      </c>
      <c r="H2967" t="s">
        <v>2231</v>
      </c>
      <c r="K2967">
        <v>0</v>
      </c>
      <c r="M2967">
        <v>0</v>
      </c>
      <c r="O2967">
        <v>0</v>
      </c>
    </row>
    <row r="2968" spans="3:18" x14ac:dyDescent="0.3">
      <c r="K2968" s="37">
        <v>-8865600</v>
      </c>
      <c r="M2968" s="37">
        <v>-7545250</v>
      </c>
      <c r="O2968" s="37">
        <v>-1320350</v>
      </c>
      <c r="Q2968">
        <v>-17.5</v>
      </c>
      <c r="R2968" t="s">
        <v>420</v>
      </c>
    </row>
    <row r="2969" spans="3:18" x14ac:dyDescent="0.3">
      <c r="C2969" t="s">
        <v>1807</v>
      </c>
      <c r="D2969" t="s">
        <v>366</v>
      </c>
      <c r="E2969">
        <v>380001</v>
      </c>
      <c r="H2969" t="s">
        <v>2232</v>
      </c>
      <c r="K2969">
        <v>0</v>
      </c>
      <c r="M2969">
        <v>0</v>
      </c>
      <c r="O2969">
        <v>0</v>
      </c>
    </row>
    <row r="2970" spans="3:18" x14ac:dyDescent="0.3">
      <c r="K2970">
        <v>0</v>
      </c>
      <c r="M2970">
        <v>0</v>
      </c>
      <c r="O2970">
        <v>0</v>
      </c>
      <c r="R2970" t="s">
        <v>420</v>
      </c>
    </row>
    <row r="2971" spans="3:18" x14ac:dyDescent="0.3">
      <c r="C2971" t="s">
        <v>1807</v>
      </c>
      <c r="D2971" t="s">
        <v>366</v>
      </c>
      <c r="E2971">
        <v>300000</v>
      </c>
      <c r="H2971" t="s">
        <v>1305</v>
      </c>
      <c r="K2971" s="37">
        <v>-2708665284</v>
      </c>
      <c r="M2971" s="37">
        <v>-2708665284</v>
      </c>
      <c r="O2971">
        <v>0</v>
      </c>
    </row>
    <row r="2972" spans="3:18" x14ac:dyDescent="0.3">
      <c r="E2972" t="s">
        <v>1306</v>
      </c>
      <c r="K2972" s="37">
        <v>-2708665284</v>
      </c>
      <c r="M2972" s="37">
        <v>-2708665284</v>
      </c>
      <c r="O2972">
        <v>0</v>
      </c>
      <c r="R2972" t="s">
        <v>420</v>
      </c>
    </row>
    <row r="2973" spans="3:18" x14ac:dyDescent="0.3">
      <c r="C2973" t="s">
        <v>1807</v>
      </c>
      <c r="D2973" t="s">
        <v>366</v>
      </c>
      <c r="E2973">
        <v>300001</v>
      </c>
      <c r="H2973" t="s">
        <v>2233</v>
      </c>
      <c r="K2973" s="37">
        <v>-250000000</v>
      </c>
      <c r="M2973" s="37">
        <v>-250000000</v>
      </c>
      <c r="O2973">
        <v>0</v>
      </c>
    </row>
    <row r="2974" spans="3:18" x14ac:dyDescent="0.3">
      <c r="K2974" s="37">
        <v>-250000000</v>
      </c>
      <c r="M2974" s="37">
        <v>-250000000</v>
      </c>
      <c r="O2974">
        <v>0</v>
      </c>
      <c r="R2974" t="s">
        <v>420</v>
      </c>
    </row>
    <row r="2975" spans="3:18" x14ac:dyDescent="0.3">
      <c r="C2975" t="s">
        <v>1807</v>
      </c>
      <c r="D2975" t="s">
        <v>366</v>
      </c>
      <c r="E2975">
        <v>399999</v>
      </c>
      <c r="H2975" t="s">
        <v>1307</v>
      </c>
      <c r="K2975" s="37">
        <v>1226494031.0599999</v>
      </c>
      <c r="M2975" s="37">
        <v>1226494031.0599999</v>
      </c>
      <c r="O2975">
        <v>0</v>
      </c>
    </row>
    <row r="2976" spans="3:18" x14ac:dyDescent="0.3">
      <c r="E2976" t="s">
        <v>1308</v>
      </c>
      <c r="K2976" s="37">
        <v>1226494031.0599999</v>
      </c>
      <c r="M2976" s="37">
        <v>1226494031.0599999</v>
      </c>
      <c r="O2976">
        <v>0</v>
      </c>
      <c r="R2976" t="s">
        <v>420</v>
      </c>
    </row>
    <row r="2977" spans="1:18" x14ac:dyDescent="0.3">
      <c r="E2977" t="s">
        <v>1309</v>
      </c>
      <c r="K2977" s="37">
        <v>-7611661.1200000001</v>
      </c>
      <c r="M2977">
        <v>0</v>
      </c>
      <c r="O2977" s="37">
        <v>-7611661.1200000001</v>
      </c>
      <c r="R2977" t="s">
        <v>420</v>
      </c>
    </row>
    <row r="2978" spans="1:18" x14ac:dyDescent="0.3">
      <c r="K2978">
        <v>0</v>
      </c>
      <c r="M2978" s="37">
        <v>26003224.149999999</v>
      </c>
      <c r="O2978" s="37">
        <v>-26003224.149999999</v>
      </c>
      <c r="Q2978">
        <v>-100</v>
      </c>
      <c r="R2978" t="s">
        <v>420</v>
      </c>
    </row>
    <row r="2979" spans="1:18" x14ac:dyDescent="0.3">
      <c r="E2979" t="s">
        <v>1310</v>
      </c>
      <c r="K2979" s="37">
        <v>-1748648514.0599999</v>
      </c>
      <c r="M2979" s="37">
        <v>-1713713278.79</v>
      </c>
      <c r="O2979" s="37">
        <v>-34935235.270000003</v>
      </c>
      <c r="Q2979">
        <v>-2</v>
      </c>
      <c r="R2979" t="s">
        <v>403</v>
      </c>
    </row>
    <row r="2981" spans="1:18" x14ac:dyDescent="0.3">
      <c r="E2981" t="s">
        <v>1311</v>
      </c>
      <c r="K2981" s="37">
        <v>-3875208887.98</v>
      </c>
      <c r="M2981" s="37">
        <v>-3889977098.4299998</v>
      </c>
      <c r="O2981" s="37">
        <v>14768210.449999999</v>
      </c>
      <c r="Q2981">
        <v>0.4</v>
      </c>
      <c r="R2981" t="s">
        <v>1192</v>
      </c>
    </row>
    <row r="2984" spans="1:18" x14ac:dyDescent="0.3">
      <c r="A2984" t="s">
        <v>2718</v>
      </c>
    </row>
    <row r="2985" spans="1:18" x14ac:dyDescent="0.3">
      <c r="A2985" t="s">
        <v>2234</v>
      </c>
    </row>
    <row r="2987" spans="1:18" x14ac:dyDescent="0.3">
      <c r="A2987" t="s">
        <v>363</v>
      </c>
      <c r="F2987" t="s">
        <v>1807</v>
      </c>
      <c r="G2987" t="s">
        <v>365</v>
      </c>
      <c r="I2987" t="s">
        <v>366</v>
      </c>
      <c r="N2987" t="s">
        <v>367</v>
      </c>
      <c r="P2987" t="s">
        <v>60</v>
      </c>
    </row>
    <row r="2989" spans="1:18" x14ac:dyDescent="0.3">
      <c r="B2989" t="s">
        <v>368</v>
      </c>
      <c r="C2989" t="s">
        <v>369</v>
      </c>
      <c r="D2989" t="s">
        <v>370</v>
      </c>
      <c r="E2989" t="s">
        <v>371</v>
      </c>
      <c r="J2989" t="s">
        <v>372</v>
      </c>
      <c r="L2989" t="s">
        <v>373</v>
      </c>
      <c r="O2989" t="s">
        <v>374</v>
      </c>
      <c r="Q2989" t="s">
        <v>375</v>
      </c>
      <c r="R2989" t="s">
        <v>376</v>
      </c>
    </row>
    <row r="2990" spans="1:18" x14ac:dyDescent="0.3">
      <c r="B2990" t="s">
        <v>377</v>
      </c>
      <c r="C2990" t="s">
        <v>378</v>
      </c>
      <c r="D2990" t="s">
        <v>379</v>
      </c>
      <c r="J2990" t="s">
        <v>381</v>
      </c>
      <c r="L2990" t="s">
        <v>2716</v>
      </c>
      <c r="O2990" t="s">
        <v>382</v>
      </c>
      <c r="Q2990" t="s">
        <v>383</v>
      </c>
      <c r="R2990" t="s">
        <v>384</v>
      </c>
    </row>
    <row r="2992" spans="1:18" x14ac:dyDescent="0.3">
      <c r="E2992" t="s">
        <v>1313</v>
      </c>
    </row>
    <row r="2993" spans="3:18" x14ac:dyDescent="0.3">
      <c r="E2993" t="s">
        <v>1314</v>
      </c>
    </row>
    <row r="2994" spans="3:18" x14ac:dyDescent="0.3">
      <c r="E2994" t="s">
        <v>1315</v>
      </c>
    </row>
    <row r="2995" spans="3:18" x14ac:dyDescent="0.3">
      <c r="E2995" t="s">
        <v>1316</v>
      </c>
    </row>
    <row r="2996" spans="3:18" x14ac:dyDescent="0.3">
      <c r="C2996" t="s">
        <v>1807</v>
      </c>
      <c r="D2996" t="s">
        <v>366</v>
      </c>
      <c r="E2996">
        <v>400110</v>
      </c>
      <c r="H2996" t="s">
        <v>2235</v>
      </c>
      <c r="K2996">
        <v>0</v>
      </c>
      <c r="M2996">
        <v>0</v>
      </c>
      <c r="O2996">
        <v>0</v>
      </c>
    </row>
    <row r="2997" spans="3:18" x14ac:dyDescent="0.3">
      <c r="K2997">
        <v>0</v>
      </c>
      <c r="M2997">
        <v>0</v>
      </c>
      <c r="O2997">
        <v>0</v>
      </c>
      <c r="R2997" t="s">
        <v>1319</v>
      </c>
    </row>
    <row r="2998" spans="3:18" x14ac:dyDescent="0.3">
      <c r="C2998" t="s">
        <v>1807</v>
      </c>
      <c r="D2998" t="s">
        <v>366</v>
      </c>
      <c r="E2998">
        <v>400104</v>
      </c>
      <c r="H2998" t="s">
        <v>1320</v>
      </c>
      <c r="K2998">
        <v>0</v>
      </c>
      <c r="M2998">
        <v>0</v>
      </c>
      <c r="O2998">
        <v>0</v>
      </c>
    </row>
    <row r="2999" spans="3:18" x14ac:dyDescent="0.3">
      <c r="K2999">
        <v>0</v>
      </c>
      <c r="M2999">
        <v>0</v>
      </c>
      <c r="O2999">
        <v>0</v>
      </c>
      <c r="R2999" t="s">
        <v>1319</v>
      </c>
    </row>
    <row r="3000" spans="3:18" x14ac:dyDescent="0.3">
      <c r="C3000" t="s">
        <v>1807</v>
      </c>
      <c r="D3000" t="s">
        <v>366</v>
      </c>
      <c r="E3000">
        <v>400100</v>
      </c>
      <c r="H3000" t="s">
        <v>1321</v>
      </c>
      <c r="K3000" s="37">
        <v>-21402418.850000001</v>
      </c>
      <c r="M3000" s="37">
        <v>-17251732.210000001</v>
      </c>
      <c r="O3000" s="37">
        <v>-4150686.64</v>
      </c>
      <c r="Q3000">
        <v>-24.1</v>
      </c>
    </row>
    <row r="3001" spans="3:18" x14ac:dyDescent="0.3">
      <c r="C3001" t="s">
        <v>1807</v>
      </c>
      <c r="D3001" t="s">
        <v>366</v>
      </c>
      <c r="E3001">
        <v>400105</v>
      </c>
      <c r="H3001" t="s">
        <v>2236</v>
      </c>
      <c r="K3001" s="37">
        <v>-1031.25</v>
      </c>
      <c r="M3001" s="37">
        <v>-1031.25</v>
      </c>
      <c r="O3001">
        <v>0</v>
      </c>
    </row>
    <row r="3002" spans="3:18" x14ac:dyDescent="0.3">
      <c r="C3002" t="s">
        <v>1807</v>
      </c>
      <c r="D3002" t="s">
        <v>366</v>
      </c>
      <c r="E3002">
        <v>400111</v>
      </c>
      <c r="H3002" t="s">
        <v>2237</v>
      </c>
      <c r="K3002">
        <v>0</v>
      </c>
      <c r="M3002">
        <v>0</v>
      </c>
      <c r="O3002">
        <v>0</v>
      </c>
    </row>
    <row r="3003" spans="3:18" x14ac:dyDescent="0.3">
      <c r="C3003" t="s">
        <v>1807</v>
      </c>
      <c r="D3003" t="s">
        <v>366</v>
      </c>
      <c r="E3003">
        <v>400113</v>
      </c>
      <c r="H3003" t="s">
        <v>2238</v>
      </c>
      <c r="K3003">
        <v>0</v>
      </c>
      <c r="M3003">
        <v>0</v>
      </c>
      <c r="O3003">
        <v>0</v>
      </c>
    </row>
    <row r="3004" spans="3:18" x14ac:dyDescent="0.3">
      <c r="C3004" t="s">
        <v>1807</v>
      </c>
      <c r="D3004" t="s">
        <v>366</v>
      </c>
      <c r="E3004">
        <v>400115</v>
      </c>
      <c r="H3004" t="s">
        <v>1327</v>
      </c>
      <c r="K3004" s="37">
        <v>143896.59</v>
      </c>
      <c r="M3004" s="37">
        <v>141449.95000000001</v>
      </c>
      <c r="O3004" s="37">
        <v>2446.64</v>
      </c>
      <c r="Q3004">
        <v>1.7</v>
      </c>
    </row>
    <row r="3005" spans="3:18" x14ac:dyDescent="0.3">
      <c r="C3005" t="s">
        <v>1807</v>
      </c>
      <c r="D3005" t="s">
        <v>366</v>
      </c>
      <c r="E3005">
        <v>400116</v>
      </c>
      <c r="H3005" t="s">
        <v>1327</v>
      </c>
      <c r="K3005">
        <v>0</v>
      </c>
      <c r="M3005">
        <v>0</v>
      </c>
      <c r="O3005">
        <v>0</v>
      </c>
    </row>
    <row r="3006" spans="3:18" x14ac:dyDescent="0.3">
      <c r="C3006" t="s">
        <v>1807</v>
      </c>
      <c r="D3006" t="s">
        <v>366</v>
      </c>
      <c r="E3006">
        <v>400117</v>
      </c>
      <c r="H3006" t="s">
        <v>2239</v>
      </c>
      <c r="K3006">
        <v>0</v>
      </c>
      <c r="M3006">
        <v>0</v>
      </c>
      <c r="O3006">
        <v>0</v>
      </c>
    </row>
    <row r="3007" spans="3:18" x14ac:dyDescent="0.3">
      <c r="C3007" t="s">
        <v>1807</v>
      </c>
      <c r="D3007" t="s">
        <v>366</v>
      </c>
      <c r="E3007">
        <v>400118</v>
      </c>
      <c r="H3007" t="s">
        <v>1329</v>
      </c>
      <c r="K3007">
        <v>0</v>
      </c>
      <c r="M3007">
        <v>0</v>
      </c>
      <c r="O3007">
        <v>0</v>
      </c>
    </row>
    <row r="3008" spans="3:18" x14ac:dyDescent="0.3">
      <c r="C3008" t="s">
        <v>1807</v>
      </c>
      <c r="D3008" t="s">
        <v>366</v>
      </c>
      <c r="E3008">
        <v>400119</v>
      </c>
      <c r="H3008" t="s">
        <v>2240</v>
      </c>
      <c r="K3008">
        <v>0</v>
      </c>
      <c r="M3008">
        <v>0</v>
      </c>
      <c r="O3008">
        <v>0</v>
      </c>
    </row>
    <row r="3009" spans="3:18" x14ac:dyDescent="0.3">
      <c r="E3009" t="s">
        <v>1322</v>
      </c>
      <c r="K3009" s="37">
        <v>-21259553.510000002</v>
      </c>
      <c r="M3009" s="37">
        <v>-17111313.510000002</v>
      </c>
      <c r="O3009" s="37">
        <v>-4148240</v>
      </c>
      <c r="Q3009">
        <v>-24.2</v>
      </c>
      <c r="R3009" t="s">
        <v>1319</v>
      </c>
    </row>
    <row r="3010" spans="3:18" x14ac:dyDescent="0.3">
      <c r="C3010" t="s">
        <v>1807</v>
      </c>
      <c r="D3010" t="s">
        <v>366</v>
      </c>
      <c r="E3010">
        <v>400101</v>
      </c>
      <c r="H3010" t="s">
        <v>1330</v>
      </c>
      <c r="K3010" s="37">
        <v>-1726209.83</v>
      </c>
      <c r="M3010" s="37">
        <v>-1726209.83</v>
      </c>
      <c r="O3010">
        <v>0</v>
      </c>
    </row>
    <row r="3011" spans="3:18" x14ac:dyDescent="0.3">
      <c r="C3011" t="s">
        <v>1807</v>
      </c>
      <c r="D3011" t="s">
        <v>366</v>
      </c>
      <c r="E3011">
        <v>400106</v>
      </c>
      <c r="H3011" t="s">
        <v>2241</v>
      </c>
      <c r="K3011">
        <v>0</v>
      </c>
      <c r="M3011">
        <v>0</v>
      </c>
      <c r="O3011">
        <v>0</v>
      </c>
    </row>
    <row r="3012" spans="3:18" x14ac:dyDescent="0.3">
      <c r="C3012" t="s">
        <v>1807</v>
      </c>
      <c r="D3012" t="s">
        <v>366</v>
      </c>
      <c r="E3012">
        <v>400112</v>
      </c>
      <c r="H3012" t="s">
        <v>2242</v>
      </c>
      <c r="K3012" s="37">
        <v>-18253.07</v>
      </c>
      <c r="M3012" s="37">
        <v>-14798.38</v>
      </c>
      <c r="O3012" s="37">
        <v>-3454.69</v>
      </c>
      <c r="Q3012">
        <v>-23.3</v>
      </c>
    </row>
    <row r="3013" spans="3:18" x14ac:dyDescent="0.3">
      <c r="C3013" t="s">
        <v>1807</v>
      </c>
      <c r="D3013" t="s">
        <v>366</v>
      </c>
      <c r="E3013">
        <v>400114</v>
      </c>
      <c r="H3013" t="s">
        <v>2243</v>
      </c>
      <c r="K3013">
        <v>0</v>
      </c>
      <c r="M3013">
        <v>0</v>
      </c>
      <c r="O3013">
        <v>0</v>
      </c>
    </row>
    <row r="3014" spans="3:18" x14ac:dyDescent="0.3">
      <c r="E3014" t="s">
        <v>1331</v>
      </c>
      <c r="K3014" s="37">
        <v>-1744462.9</v>
      </c>
      <c r="M3014" s="37">
        <v>-1741008.21</v>
      </c>
      <c r="O3014" s="37">
        <v>-3454.69</v>
      </c>
      <c r="Q3014">
        <v>-0.2</v>
      </c>
      <c r="R3014" t="s">
        <v>1319</v>
      </c>
    </row>
    <row r="3015" spans="3:18" x14ac:dyDescent="0.3">
      <c r="C3015" t="s">
        <v>1807</v>
      </c>
      <c r="D3015" t="s">
        <v>366</v>
      </c>
      <c r="E3015">
        <v>400200</v>
      </c>
      <c r="H3015" t="s">
        <v>1335</v>
      </c>
      <c r="K3015">
        <v>0</v>
      </c>
      <c r="M3015">
        <v>0</v>
      </c>
      <c r="O3015">
        <v>0</v>
      </c>
    </row>
    <row r="3016" spans="3:18" x14ac:dyDescent="0.3">
      <c r="C3016" t="s">
        <v>1807</v>
      </c>
      <c r="D3016" t="s">
        <v>366</v>
      </c>
      <c r="E3016">
        <v>400201</v>
      </c>
      <c r="H3016" t="s">
        <v>1336</v>
      </c>
      <c r="K3016" s="37">
        <v>-282531.21000000002</v>
      </c>
      <c r="M3016" s="37">
        <v>-247959.52</v>
      </c>
      <c r="O3016" s="37">
        <v>-34571.69</v>
      </c>
      <c r="Q3016">
        <v>-13.9</v>
      </c>
    </row>
    <row r="3017" spans="3:18" x14ac:dyDescent="0.3">
      <c r="E3017" t="s">
        <v>1338</v>
      </c>
      <c r="K3017" s="37">
        <v>-282531.21000000002</v>
      </c>
      <c r="M3017" s="37">
        <v>-247959.52</v>
      </c>
      <c r="O3017" s="37">
        <v>-34571.69</v>
      </c>
      <c r="Q3017">
        <v>-13.9</v>
      </c>
      <c r="R3017" t="s">
        <v>1319</v>
      </c>
    </row>
    <row r="3018" spans="3:18" x14ac:dyDescent="0.3">
      <c r="C3018" t="s">
        <v>1807</v>
      </c>
      <c r="D3018" t="s">
        <v>366</v>
      </c>
      <c r="E3018">
        <v>400203</v>
      </c>
      <c r="H3018" t="s">
        <v>1339</v>
      </c>
      <c r="K3018">
        <v>0</v>
      </c>
      <c r="M3018">
        <v>0</v>
      </c>
      <c r="O3018">
        <v>0</v>
      </c>
    </row>
    <row r="3019" spans="3:18" x14ac:dyDescent="0.3">
      <c r="E3019" t="s">
        <v>1340</v>
      </c>
      <c r="K3019">
        <v>0</v>
      </c>
      <c r="M3019">
        <v>0</v>
      </c>
      <c r="O3019">
        <v>0</v>
      </c>
      <c r="R3019" t="s">
        <v>1319</v>
      </c>
    </row>
    <row r="3020" spans="3:18" x14ac:dyDescent="0.3">
      <c r="C3020" t="s">
        <v>1807</v>
      </c>
      <c r="D3020" t="s">
        <v>366</v>
      </c>
      <c r="E3020">
        <v>400204</v>
      </c>
      <c r="H3020" t="s">
        <v>1341</v>
      </c>
      <c r="K3020">
        <v>0</v>
      </c>
      <c r="M3020">
        <v>0</v>
      </c>
      <c r="O3020">
        <v>0</v>
      </c>
    </row>
    <row r="3021" spans="3:18" x14ac:dyDescent="0.3">
      <c r="K3021">
        <v>0</v>
      </c>
      <c r="M3021">
        <v>0</v>
      </c>
      <c r="O3021">
        <v>0</v>
      </c>
      <c r="R3021" t="s">
        <v>1319</v>
      </c>
    </row>
    <row r="3022" spans="3:18" x14ac:dyDescent="0.3">
      <c r="C3022" t="s">
        <v>1807</v>
      </c>
      <c r="D3022" t="s">
        <v>366</v>
      </c>
      <c r="E3022">
        <v>400102</v>
      </c>
      <c r="H3022" t="s">
        <v>1342</v>
      </c>
      <c r="K3022" s="37">
        <v>-2365277.21</v>
      </c>
      <c r="M3022" s="37">
        <v>-1802128.76</v>
      </c>
      <c r="O3022" s="37">
        <v>-563148.44999999995</v>
      </c>
      <c r="Q3022">
        <v>-31.2</v>
      </c>
    </row>
    <row r="3023" spans="3:18" x14ac:dyDescent="0.3">
      <c r="C3023" t="s">
        <v>1807</v>
      </c>
      <c r="D3023" t="s">
        <v>366</v>
      </c>
      <c r="E3023">
        <v>400103</v>
      </c>
      <c r="H3023" t="s">
        <v>1342</v>
      </c>
      <c r="K3023" s="37">
        <v>-750421.42</v>
      </c>
      <c r="M3023" s="37">
        <v>-588083.93000000005</v>
      </c>
      <c r="O3023" s="37">
        <v>-162337.49</v>
      </c>
      <c r="Q3023">
        <v>-27.6</v>
      </c>
    </row>
    <row r="3024" spans="3:18" x14ac:dyDescent="0.3">
      <c r="C3024" t="s">
        <v>1807</v>
      </c>
      <c r="D3024" t="s">
        <v>366</v>
      </c>
      <c r="E3024">
        <v>400300</v>
      </c>
      <c r="H3024" t="s">
        <v>1343</v>
      </c>
      <c r="K3024">
        <v>0</v>
      </c>
      <c r="M3024">
        <v>0</v>
      </c>
      <c r="O3024">
        <v>0</v>
      </c>
    </row>
    <row r="3025" spans="3:18" x14ac:dyDescent="0.3">
      <c r="C3025" t="s">
        <v>1807</v>
      </c>
      <c r="D3025" t="s">
        <v>366</v>
      </c>
      <c r="E3025">
        <v>410703</v>
      </c>
      <c r="H3025" t="s">
        <v>1344</v>
      </c>
      <c r="K3025" s="37">
        <v>-6298.11</v>
      </c>
      <c r="M3025" s="37">
        <v>-3863.11</v>
      </c>
      <c r="O3025" s="37">
        <v>-2435</v>
      </c>
      <c r="Q3025">
        <v>-63</v>
      </c>
    </row>
    <row r="3026" spans="3:18" x14ac:dyDescent="0.3">
      <c r="E3026" t="s">
        <v>1345</v>
      </c>
      <c r="K3026" s="37">
        <v>-3121996.74</v>
      </c>
      <c r="M3026" s="37">
        <v>-2394075.7999999998</v>
      </c>
      <c r="O3026" s="37">
        <v>-727920.94</v>
      </c>
      <c r="Q3026">
        <v>-30.4</v>
      </c>
      <c r="R3026" t="s">
        <v>1319</v>
      </c>
    </row>
    <row r="3027" spans="3:18" x14ac:dyDescent="0.3">
      <c r="E3027" t="s">
        <v>1348</v>
      </c>
      <c r="K3027" s="37">
        <v>-26408544.359999999</v>
      </c>
      <c r="M3027" s="37">
        <v>-21494357.039999999</v>
      </c>
      <c r="O3027" s="37">
        <v>-4914187.32</v>
      </c>
      <c r="Q3027">
        <v>-22.9</v>
      </c>
      <c r="R3027" t="s">
        <v>1349</v>
      </c>
    </row>
    <row r="3028" spans="3:18" x14ac:dyDescent="0.3">
      <c r="C3028" t="s">
        <v>1807</v>
      </c>
      <c r="D3028" t="s">
        <v>366</v>
      </c>
      <c r="E3028">
        <v>400309</v>
      </c>
      <c r="H3028" t="s">
        <v>2244</v>
      </c>
      <c r="K3028">
        <v>0</v>
      </c>
      <c r="M3028">
        <v>0</v>
      </c>
      <c r="O3028">
        <v>0</v>
      </c>
    </row>
    <row r="3029" spans="3:18" x14ac:dyDescent="0.3">
      <c r="K3029">
        <v>0</v>
      </c>
      <c r="M3029">
        <v>0</v>
      </c>
      <c r="O3029">
        <v>0</v>
      </c>
      <c r="R3029" t="s">
        <v>1319</v>
      </c>
    </row>
    <row r="3030" spans="3:18" x14ac:dyDescent="0.3">
      <c r="E3030" t="s">
        <v>1356</v>
      </c>
    </row>
    <row r="3031" spans="3:18" x14ac:dyDescent="0.3">
      <c r="C3031" t="s">
        <v>1807</v>
      </c>
      <c r="D3031" t="s">
        <v>366</v>
      </c>
      <c r="E3031">
        <v>400405</v>
      </c>
      <c r="H3031" t="s">
        <v>2245</v>
      </c>
      <c r="K3031">
        <v>0</v>
      </c>
      <c r="M3031">
        <v>0</v>
      </c>
      <c r="O3031">
        <v>0</v>
      </c>
    </row>
    <row r="3032" spans="3:18" x14ac:dyDescent="0.3">
      <c r="K3032">
        <v>0</v>
      </c>
      <c r="M3032">
        <v>0</v>
      </c>
      <c r="O3032">
        <v>0</v>
      </c>
      <c r="R3032" t="s">
        <v>1360</v>
      </c>
    </row>
    <row r="3033" spans="3:18" x14ac:dyDescent="0.3">
      <c r="C3033" t="s">
        <v>1807</v>
      </c>
      <c r="D3033" t="s">
        <v>366</v>
      </c>
      <c r="E3033">
        <v>400308</v>
      </c>
      <c r="H3033" t="s">
        <v>2246</v>
      </c>
      <c r="K3033">
        <v>0</v>
      </c>
      <c r="M3033">
        <v>0</v>
      </c>
      <c r="O3033">
        <v>0</v>
      </c>
    </row>
    <row r="3034" spans="3:18" x14ac:dyDescent="0.3">
      <c r="K3034">
        <v>0</v>
      </c>
      <c r="M3034">
        <v>0</v>
      </c>
      <c r="O3034">
        <v>0</v>
      </c>
      <c r="R3034" t="s">
        <v>1360</v>
      </c>
    </row>
    <row r="3035" spans="3:18" x14ac:dyDescent="0.3">
      <c r="C3035" t="s">
        <v>1807</v>
      </c>
      <c r="D3035" t="s">
        <v>366</v>
      </c>
      <c r="E3035">
        <v>400301</v>
      </c>
      <c r="H3035" t="s">
        <v>1357</v>
      </c>
      <c r="K3035" s="37">
        <v>-347244.96</v>
      </c>
      <c r="M3035" s="37">
        <v>-225556.19</v>
      </c>
      <c r="O3035" s="37">
        <v>-121688.77</v>
      </c>
      <c r="Q3035">
        <v>-54</v>
      </c>
    </row>
    <row r="3036" spans="3:18" x14ac:dyDescent="0.3">
      <c r="C3036" t="s">
        <v>1807</v>
      </c>
      <c r="D3036" t="s">
        <v>366</v>
      </c>
      <c r="E3036">
        <v>400306</v>
      </c>
      <c r="H3036" t="s">
        <v>1358</v>
      </c>
      <c r="K3036">
        <v>0</v>
      </c>
      <c r="M3036">
        <v>0</v>
      </c>
      <c r="O3036">
        <v>0</v>
      </c>
    </row>
    <row r="3037" spans="3:18" x14ac:dyDescent="0.3">
      <c r="E3037" t="s">
        <v>1359</v>
      </c>
      <c r="K3037" s="37">
        <v>-347244.96</v>
      </c>
      <c r="M3037" s="37">
        <v>-225556.19</v>
      </c>
      <c r="O3037" s="37">
        <v>-121688.77</v>
      </c>
      <c r="Q3037">
        <v>-54</v>
      </c>
      <c r="R3037" t="s">
        <v>1360</v>
      </c>
    </row>
    <row r="3038" spans="3:18" x14ac:dyDescent="0.3">
      <c r="C3038" t="s">
        <v>1807</v>
      </c>
      <c r="D3038" t="s">
        <v>366</v>
      </c>
      <c r="E3038">
        <v>400302</v>
      </c>
      <c r="H3038" t="s">
        <v>1361</v>
      </c>
      <c r="K3038">
        <v>0</v>
      </c>
      <c r="M3038">
        <v>0</v>
      </c>
      <c r="O3038">
        <v>0</v>
      </c>
    </row>
    <row r="3039" spans="3:18" x14ac:dyDescent="0.3">
      <c r="E3039" t="s">
        <v>1362</v>
      </c>
      <c r="K3039">
        <v>0</v>
      </c>
      <c r="M3039">
        <v>0</v>
      </c>
      <c r="O3039">
        <v>0</v>
      </c>
      <c r="R3039" t="s">
        <v>1360</v>
      </c>
    </row>
    <row r="3040" spans="3:18" x14ac:dyDescent="0.3">
      <c r="C3040" t="s">
        <v>1807</v>
      </c>
      <c r="D3040" t="s">
        <v>366</v>
      </c>
      <c r="E3040">
        <v>400303</v>
      </c>
      <c r="H3040" t="s">
        <v>1363</v>
      </c>
      <c r="K3040">
        <v>0</v>
      </c>
      <c r="M3040">
        <v>0</v>
      </c>
      <c r="O3040">
        <v>0</v>
      </c>
    </row>
    <row r="3041" spans="3:18" x14ac:dyDescent="0.3">
      <c r="E3041" t="s">
        <v>1364</v>
      </c>
      <c r="K3041">
        <v>0</v>
      </c>
      <c r="M3041">
        <v>0</v>
      </c>
      <c r="O3041">
        <v>0</v>
      </c>
      <c r="R3041" t="s">
        <v>1360</v>
      </c>
    </row>
    <row r="3042" spans="3:18" x14ac:dyDescent="0.3">
      <c r="C3042" t="s">
        <v>1807</v>
      </c>
      <c r="D3042" t="s">
        <v>366</v>
      </c>
      <c r="E3042">
        <v>400304</v>
      </c>
      <c r="H3042" t="s">
        <v>1365</v>
      </c>
      <c r="K3042">
        <v>0</v>
      </c>
      <c r="M3042">
        <v>0</v>
      </c>
      <c r="O3042">
        <v>0</v>
      </c>
    </row>
    <row r="3043" spans="3:18" x14ac:dyDescent="0.3">
      <c r="E3043" t="s">
        <v>1366</v>
      </c>
      <c r="K3043">
        <v>0</v>
      </c>
      <c r="M3043">
        <v>0</v>
      </c>
      <c r="O3043">
        <v>0</v>
      </c>
      <c r="R3043" t="s">
        <v>1360</v>
      </c>
    </row>
    <row r="3044" spans="3:18" x14ac:dyDescent="0.3">
      <c r="C3044" t="s">
        <v>1807</v>
      </c>
      <c r="D3044" t="s">
        <v>366</v>
      </c>
      <c r="E3044">
        <v>400305</v>
      </c>
      <c r="H3044" t="s">
        <v>1367</v>
      </c>
      <c r="K3044">
        <v>0</v>
      </c>
      <c r="M3044">
        <v>0</v>
      </c>
      <c r="O3044">
        <v>0</v>
      </c>
    </row>
    <row r="3045" spans="3:18" x14ac:dyDescent="0.3">
      <c r="E3045" t="s">
        <v>1368</v>
      </c>
      <c r="K3045">
        <v>0</v>
      </c>
      <c r="M3045">
        <v>0</v>
      </c>
      <c r="O3045">
        <v>0</v>
      </c>
      <c r="R3045" t="s">
        <v>1360</v>
      </c>
    </row>
    <row r="3046" spans="3:18" x14ac:dyDescent="0.3">
      <c r="C3046" t="s">
        <v>1807</v>
      </c>
      <c r="D3046" t="s">
        <v>366</v>
      </c>
      <c r="E3046">
        <v>400400</v>
      </c>
      <c r="H3046" t="s">
        <v>1369</v>
      </c>
      <c r="K3046">
        <v>0</v>
      </c>
      <c r="M3046">
        <v>0</v>
      </c>
      <c r="O3046">
        <v>0</v>
      </c>
    </row>
    <row r="3047" spans="3:18" x14ac:dyDescent="0.3">
      <c r="E3047" t="s">
        <v>1370</v>
      </c>
      <c r="K3047">
        <v>0</v>
      </c>
      <c r="M3047">
        <v>0</v>
      </c>
      <c r="O3047">
        <v>0</v>
      </c>
      <c r="R3047" t="s">
        <v>1360</v>
      </c>
    </row>
    <row r="3048" spans="3:18" x14ac:dyDescent="0.3">
      <c r="E3048" t="s">
        <v>2247</v>
      </c>
    </row>
    <row r="3049" spans="3:18" x14ac:dyDescent="0.3">
      <c r="C3049" t="s">
        <v>1807</v>
      </c>
      <c r="D3049" t="s">
        <v>366</v>
      </c>
      <c r="E3049">
        <v>400307</v>
      </c>
      <c r="H3049" t="s">
        <v>2248</v>
      </c>
      <c r="K3049">
        <v>0</v>
      </c>
      <c r="M3049">
        <v>0</v>
      </c>
      <c r="O3049">
        <v>0</v>
      </c>
    </row>
    <row r="3050" spans="3:18" x14ac:dyDescent="0.3">
      <c r="E3050" t="s">
        <v>2247</v>
      </c>
      <c r="K3050">
        <v>0</v>
      </c>
      <c r="M3050">
        <v>0</v>
      </c>
      <c r="O3050">
        <v>0</v>
      </c>
      <c r="R3050" t="s">
        <v>1360</v>
      </c>
    </row>
    <row r="3051" spans="3:18" x14ac:dyDescent="0.3">
      <c r="C3051" t="s">
        <v>1807</v>
      </c>
      <c r="D3051" t="s">
        <v>366</v>
      </c>
      <c r="E3051">
        <v>450000</v>
      </c>
      <c r="H3051" t="s">
        <v>1371</v>
      </c>
      <c r="K3051">
        <v>0</v>
      </c>
      <c r="M3051">
        <v>0</v>
      </c>
      <c r="O3051">
        <v>0</v>
      </c>
    </row>
    <row r="3052" spans="3:18" x14ac:dyDescent="0.3">
      <c r="E3052" t="s">
        <v>1372</v>
      </c>
      <c r="K3052">
        <v>0</v>
      </c>
      <c r="M3052">
        <v>0</v>
      </c>
      <c r="O3052">
        <v>0</v>
      </c>
      <c r="R3052" t="s">
        <v>1360</v>
      </c>
    </row>
    <row r="3053" spans="3:18" x14ac:dyDescent="0.3">
      <c r="E3053" t="s">
        <v>1373</v>
      </c>
      <c r="K3053" s="37">
        <v>-347244.96</v>
      </c>
      <c r="M3053" s="37">
        <v>-225556.19</v>
      </c>
      <c r="O3053" s="37">
        <v>-121688.77</v>
      </c>
      <c r="Q3053">
        <v>-54</v>
      </c>
      <c r="R3053" t="s">
        <v>1319</v>
      </c>
    </row>
    <row r="3054" spans="3:18" x14ac:dyDescent="0.3">
      <c r="C3054" t="s">
        <v>1807</v>
      </c>
      <c r="D3054" t="s">
        <v>366</v>
      </c>
      <c r="E3054">
        <v>400404</v>
      </c>
      <c r="H3054" t="s">
        <v>1374</v>
      </c>
      <c r="K3054">
        <v>0</v>
      </c>
      <c r="M3054">
        <v>0</v>
      </c>
      <c r="O3054">
        <v>0</v>
      </c>
    </row>
    <row r="3055" spans="3:18" x14ac:dyDescent="0.3">
      <c r="E3055" t="s">
        <v>1375</v>
      </c>
      <c r="K3055">
        <v>0</v>
      </c>
      <c r="M3055">
        <v>0</v>
      </c>
      <c r="O3055">
        <v>0</v>
      </c>
      <c r="R3055" t="s">
        <v>1360</v>
      </c>
    </row>
    <row r="3056" spans="3:18" x14ac:dyDescent="0.3">
      <c r="C3056" t="s">
        <v>1807</v>
      </c>
      <c r="D3056" t="s">
        <v>366</v>
      </c>
      <c r="E3056">
        <v>400401</v>
      </c>
      <c r="H3056" t="s">
        <v>1376</v>
      </c>
      <c r="K3056">
        <v>0</v>
      </c>
      <c r="M3056">
        <v>0</v>
      </c>
      <c r="O3056">
        <v>0</v>
      </c>
    </row>
    <row r="3057" spans="3:18" x14ac:dyDescent="0.3">
      <c r="C3057" t="s">
        <v>1807</v>
      </c>
      <c r="D3057" t="s">
        <v>366</v>
      </c>
      <c r="E3057">
        <v>400406</v>
      </c>
      <c r="H3057" t="s">
        <v>2249</v>
      </c>
      <c r="K3057">
        <v>0</v>
      </c>
      <c r="M3057">
        <v>0</v>
      </c>
      <c r="O3057">
        <v>0</v>
      </c>
    </row>
    <row r="3058" spans="3:18" x14ac:dyDescent="0.3">
      <c r="E3058" t="s">
        <v>1362</v>
      </c>
      <c r="K3058">
        <v>0</v>
      </c>
      <c r="M3058">
        <v>0</v>
      </c>
      <c r="O3058">
        <v>0</v>
      </c>
      <c r="R3058" t="s">
        <v>1360</v>
      </c>
    </row>
    <row r="3059" spans="3:18" x14ac:dyDescent="0.3">
      <c r="C3059" t="s">
        <v>1807</v>
      </c>
      <c r="D3059" t="s">
        <v>366</v>
      </c>
      <c r="E3059">
        <v>400402</v>
      </c>
      <c r="H3059" t="s">
        <v>1377</v>
      </c>
      <c r="K3059">
        <v>0</v>
      </c>
      <c r="M3059">
        <v>0</v>
      </c>
      <c r="O3059">
        <v>0</v>
      </c>
    </row>
    <row r="3060" spans="3:18" x14ac:dyDescent="0.3">
      <c r="E3060" t="s">
        <v>1378</v>
      </c>
      <c r="K3060">
        <v>0</v>
      </c>
      <c r="M3060">
        <v>0</v>
      </c>
      <c r="O3060">
        <v>0</v>
      </c>
      <c r="R3060" t="s">
        <v>1360</v>
      </c>
    </row>
    <row r="3061" spans="3:18" x14ac:dyDescent="0.3">
      <c r="C3061" t="s">
        <v>1807</v>
      </c>
      <c r="D3061" t="s">
        <v>366</v>
      </c>
      <c r="E3061">
        <v>400403</v>
      </c>
      <c r="H3061" t="s">
        <v>1379</v>
      </c>
      <c r="K3061">
        <v>0</v>
      </c>
      <c r="M3061">
        <v>0</v>
      </c>
      <c r="O3061">
        <v>0</v>
      </c>
    </row>
    <row r="3062" spans="3:18" x14ac:dyDescent="0.3">
      <c r="E3062" t="s">
        <v>1380</v>
      </c>
      <c r="K3062">
        <v>0</v>
      </c>
      <c r="M3062">
        <v>0</v>
      </c>
      <c r="O3062">
        <v>0</v>
      </c>
      <c r="R3062" t="s">
        <v>1360</v>
      </c>
    </row>
    <row r="3063" spans="3:18" x14ac:dyDescent="0.3">
      <c r="C3063" t="s">
        <v>1807</v>
      </c>
      <c r="D3063" t="s">
        <v>366</v>
      </c>
      <c r="E3063">
        <v>400501</v>
      </c>
      <c r="H3063" t="s">
        <v>1381</v>
      </c>
      <c r="K3063">
        <v>0</v>
      </c>
      <c r="M3063">
        <v>0</v>
      </c>
      <c r="O3063">
        <v>0</v>
      </c>
    </row>
    <row r="3064" spans="3:18" x14ac:dyDescent="0.3">
      <c r="E3064" t="s">
        <v>1382</v>
      </c>
      <c r="K3064">
        <v>0</v>
      </c>
      <c r="M3064">
        <v>0</v>
      </c>
      <c r="O3064">
        <v>0</v>
      </c>
      <c r="R3064" t="s">
        <v>1360</v>
      </c>
    </row>
    <row r="3065" spans="3:18" x14ac:dyDescent="0.3">
      <c r="C3065" t="s">
        <v>1807</v>
      </c>
      <c r="D3065" t="s">
        <v>366</v>
      </c>
      <c r="E3065">
        <v>400500</v>
      </c>
      <c r="H3065" t="s">
        <v>1383</v>
      </c>
      <c r="K3065" s="37">
        <v>-51016.83</v>
      </c>
      <c r="M3065" s="37">
        <v>-51016.83</v>
      </c>
      <c r="O3065">
        <v>0</v>
      </c>
    </row>
    <row r="3066" spans="3:18" x14ac:dyDescent="0.3">
      <c r="E3066" t="s">
        <v>1384</v>
      </c>
      <c r="K3066" s="37">
        <v>-51016.83</v>
      </c>
      <c r="M3066" s="37">
        <v>-51016.83</v>
      </c>
      <c r="O3066">
        <v>0</v>
      </c>
      <c r="R3066" t="s">
        <v>1360</v>
      </c>
    </row>
    <row r="3067" spans="3:18" x14ac:dyDescent="0.3">
      <c r="C3067" t="s">
        <v>1807</v>
      </c>
      <c r="D3067" t="s">
        <v>366</v>
      </c>
      <c r="E3067">
        <v>500150</v>
      </c>
      <c r="H3067" t="s">
        <v>2250</v>
      </c>
      <c r="K3067">
        <v>0</v>
      </c>
      <c r="M3067">
        <v>0</v>
      </c>
      <c r="O3067">
        <v>0</v>
      </c>
    </row>
    <row r="3068" spans="3:18" x14ac:dyDescent="0.3">
      <c r="C3068" t="s">
        <v>1807</v>
      </c>
      <c r="D3068" t="s">
        <v>366</v>
      </c>
      <c r="E3068">
        <v>500151</v>
      </c>
      <c r="H3068" t="s">
        <v>2251</v>
      </c>
      <c r="K3068">
        <v>0</v>
      </c>
      <c r="M3068">
        <v>0</v>
      </c>
      <c r="O3068">
        <v>0</v>
      </c>
    </row>
    <row r="3069" spans="3:18" x14ac:dyDescent="0.3">
      <c r="C3069" t="s">
        <v>1807</v>
      </c>
      <c r="D3069" t="s">
        <v>366</v>
      </c>
      <c r="E3069">
        <v>500152</v>
      </c>
      <c r="H3069" t="s">
        <v>2252</v>
      </c>
      <c r="K3069" s="37">
        <v>35711.78</v>
      </c>
      <c r="M3069" s="37">
        <v>35711.78</v>
      </c>
      <c r="O3069">
        <v>0</v>
      </c>
    </row>
    <row r="3070" spans="3:18" x14ac:dyDescent="0.3">
      <c r="E3070" t="s">
        <v>2253</v>
      </c>
      <c r="K3070" s="37">
        <v>35711.78</v>
      </c>
      <c r="M3070" s="37">
        <v>35711.78</v>
      </c>
      <c r="O3070">
        <v>0</v>
      </c>
      <c r="R3070" t="s">
        <v>1360</v>
      </c>
    </row>
    <row r="3071" spans="3:18" x14ac:dyDescent="0.3">
      <c r="E3071" t="s">
        <v>1385</v>
      </c>
      <c r="K3071" s="37">
        <v>-15305.05</v>
      </c>
      <c r="M3071" s="37">
        <v>-15305.05</v>
      </c>
      <c r="O3071">
        <v>0</v>
      </c>
      <c r="R3071" t="s">
        <v>1319</v>
      </c>
    </row>
    <row r="3072" spans="3:18" x14ac:dyDescent="0.3">
      <c r="C3072" t="s">
        <v>1807</v>
      </c>
      <c r="D3072" t="s">
        <v>366</v>
      </c>
      <c r="E3072">
        <v>400502</v>
      </c>
      <c r="H3072" t="s">
        <v>1386</v>
      </c>
      <c r="K3072">
        <v>0</v>
      </c>
      <c r="M3072">
        <v>0</v>
      </c>
      <c r="O3072">
        <v>0</v>
      </c>
    </row>
    <row r="3073" spans="3:18" x14ac:dyDescent="0.3">
      <c r="C3073" t="s">
        <v>1807</v>
      </c>
      <c r="D3073" t="s">
        <v>366</v>
      </c>
      <c r="E3073">
        <v>400503</v>
      </c>
      <c r="H3073" t="s">
        <v>1387</v>
      </c>
      <c r="K3073" s="37">
        <v>-669796.75</v>
      </c>
      <c r="M3073" s="37">
        <v>-521815.15</v>
      </c>
      <c r="O3073" s="37">
        <v>-147981.6</v>
      </c>
      <c r="Q3073">
        <v>-28.4</v>
      </c>
    </row>
    <row r="3074" spans="3:18" x14ac:dyDescent="0.3">
      <c r="C3074" t="s">
        <v>1807</v>
      </c>
      <c r="D3074" t="s">
        <v>366</v>
      </c>
      <c r="E3074">
        <v>400504</v>
      </c>
      <c r="H3074" t="s">
        <v>2254</v>
      </c>
      <c r="K3074">
        <v>0</v>
      </c>
      <c r="M3074">
        <v>0</v>
      </c>
      <c r="O3074">
        <v>0</v>
      </c>
    </row>
    <row r="3075" spans="3:18" x14ac:dyDescent="0.3">
      <c r="C3075" t="s">
        <v>1807</v>
      </c>
      <c r="D3075" t="s">
        <v>366</v>
      </c>
      <c r="E3075">
        <v>400505</v>
      </c>
      <c r="H3075" t="s">
        <v>2255</v>
      </c>
      <c r="K3075" s="37">
        <v>464971.74</v>
      </c>
      <c r="M3075" s="37">
        <v>362182.41</v>
      </c>
      <c r="O3075" s="37">
        <v>102789.33</v>
      </c>
      <c r="Q3075">
        <v>28.4</v>
      </c>
    </row>
    <row r="3076" spans="3:18" x14ac:dyDescent="0.3">
      <c r="C3076" t="s">
        <v>1807</v>
      </c>
      <c r="D3076" t="s">
        <v>366</v>
      </c>
      <c r="E3076">
        <v>400506</v>
      </c>
      <c r="H3076" t="s">
        <v>2256</v>
      </c>
      <c r="K3076">
        <v>0</v>
      </c>
      <c r="M3076">
        <v>0</v>
      </c>
      <c r="O3076">
        <v>0</v>
      </c>
    </row>
    <row r="3077" spans="3:18" x14ac:dyDescent="0.3">
      <c r="C3077" t="s">
        <v>1807</v>
      </c>
      <c r="D3077" t="s">
        <v>366</v>
      </c>
      <c r="E3077">
        <v>400507</v>
      </c>
      <c r="H3077" t="s">
        <v>2257</v>
      </c>
      <c r="K3077">
        <v>0</v>
      </c>
      <c r="M3077">
        <v>0</v>
      </c>
      <c r="O3077">
        <v>0</v>
      </c>
    </row>
    <row r="3078" spans="3:18" x14ac:dyDescent="0.3">
      <c r="E3078" t="s">
        <v>1388</v>
      </c>
      <c r="K3078" s="37">
        <v>-204825.01</v>
      </c>
      <c r="M3078" s="37">
        <v>-159632.74</v>
      </c>
      <c r="O3078" s="37">
        <v>-45192.27</v>
      </c>
      <c r="Q3078">
        <v>-28.3</v>
      </c>
      <c r="R3078" t="s">
        <v>1319</v>
      </c>
    </row>
    <row r="3079" spans="3:18" x14ac:dyDescent="0.3">
      <c r="E3079" t="s">
        <v>1389</v>
      </c>
      <c r="K3079" s="37">
        <v>-567375.02</v>
      </c>
      <c r="M3079" s="37">
        <v>-400493.98</v>
      </c>
      <c r="O3079" s="37">
        <v>-166881.04</v>
      </c>
      <c r="Q3079">
        <v>-41.7</v>
      </c>
      <c r="R3079" t="s">
        <v>1349</v>
      </c>
    </row>
    <row r="3080" spans="3:18" x14ac:dyDescent="0.3">
      <c r="E3080" t="s">
        <v>1390</v>
      </c>
    </row>
    <row r="3081" spans="3:18" x14ac:dyDescent="0.3">
      <c r="C3081" t="s">
        <v>1807</v>
      </c>
      <c r="D3081" t="s">
        <v>366</v>
      </c>
      <c r="E3081">
        <v>410125</v>
      </c>
      <c r="H3081" t="s">
        <v>2258</v>
      </c>
      <c r="K3081" s="37">
        <v>-6405.61</v>
      </c>
      <c r="M3081" s="37">
        <v>-5517.03</v>
      </c>
      <c r="O3081">
        <v>-888.58</v>
      </c>
      <c r="Q3081">
        <v>-16.100000000000001</v>
      </c>
    </row>
    <row r="3082" spans="3:18" x14ac:dyDescent="0.3">
      <c r="K3082" s="37">
        <v>-6405.61</v>
      </c>
      <c r="M3082" s="37">
        <v>-5517.03</v>
      </c>
      <c r="O3082">
        <v>-888.58</v>
      </c>
      <c r="Q3082">
        <v>-16.100000000000001</v>
      </c>
      <c r="R3082" t="s">
        <v>1319</v>
      </c>
    </row>
    <row r="3083" spans="3:18" x14ac:dyDescent="0.3">
      <c r="C3083" t="s">
        <v>1807</v>
      </c>
      <c r="D3083" t="s">
        <v>366</v>
      </c>
      <c r="E3083">
        <v>410301</v>
      </c>
      <c r="H3083" t="s">
        <v>2259</v>
      </c>
      <c r="K3083">
        <v>0</v>
      </c>
      <c r="M3083">
        <v>0</v>
      </c>
      <c r="O3083">
        <v>0</v>
      </c>
    </row>
    <row r="3084" spans="3:18" x14ac:dyDescent="0.3">
      <c r="K3084">
        <v>0</v>
      </c>
      <c r="M3084">
        <v>0</v>
      </c>
      <c r="O3084">
        <v>0</v>
      </c>
      <c r="R3084" t="s">
        <v>1319</v>
      </c>
    </row>
    <row r="3085" spans="3:18" x14ac:dyDescent="0.3">
      <c r="C3085" t="s">
        <v>1807</v>
      </c>
      <c r="D3085" t="s">
        <v>366</v>
      </c>
      <c r="E3085">
        <v>410655</v>
      </c>
      <c r="H3085" t="s">
        <v>1393</v>
      </c>
      <c r="K3085">
        <v>0</v>
      </c>
      <c r="M3085">
        <v>0</v>
      </c>
      <c r="O3085">
        <v>0</v>
      </c>
    </row>
    <row r="3086" spans="3:18" x14ac:dyDescent="0.3">
      <c r="K3086">
        <v>0</v>
      </c>
      <c r="M3086">
        <v>0</v>
      </c>
      <c r="O3086">
        <v>0</v>
      </c>
      <c r="R3086" t="s">
        <v>1319</v>
      </c>
    </row>
    <row r="3087" spans="3:18" x14ac:dyDescent="0.3">
      <c r="C3087" t="s">
        <v>1807</v>
      </c>
      <c r="D3087" t="s">
        <v>366</v>
      </c>
      <c r="E3087">
        <v>410108</v>
      </c>
      <c r="H3087" t="s">
        <v>2260</v>
      </c>
      <c r="K3087">
        <v>0</v>
      </c>
      <c r="M3087">
        <v>0</v>
      </c>
      <c r="O3087">
        <v>0</v>
      </c>
    </row>
    <row r="3088" spans="3:18" x14ac:dyDescent="0.3">
      <c r="K3088">
        <v>0</v>
      </c>
      <c r="M3088">
        <v>0</v>
      </c>
      <c r="O3088">
        <v>0</v>
      </c>
      <c r="R3088" t="s">
        <v>1319</v>
      </c>
    </row>
    <row r="3089" spans="3:18" x14ac:dyDescent="0.3">
      <c r="C3089" t="s">
        <v>1807</v>
      </c>
      <c r="D3089" t="s">
        <v>366</v>
      </c>
      <c r="E3089">
        <v>410107</v>
      </c>
      <c r="H3089" t="s">
        <v>2261</v>
      </c>
      <c r="K3089">
        <v>0</v>
      </c>
      <c r="M3089">
        <v>0</v>
      </c>
      <c r="O3089">
        <v>0</v>
      </c>
    </row>
    <row r="3090" spans="3:18" x14ac:dyDescent="0.3">
      <c r="C3090" t="s">
        <v>1807</v>
      </c>
      <c r="D3090" t="s">
        <v>366</v>
      </c>
      <c r="E3090">
        <v>410122</v>
      </c>
      <c r="H3090" t="s">
        <v>2262</v>
      </c>
      <c r="K3090">
        <v>0</v>
      </c>
      <c r="M3090">
        <v>0</v>
      </c>
      <c r="O3090">
        <v>0</v>
      </c>
    </row>
    <row r="3091" spans="3:18" x14ac:dyDescent="0.3">
      <c r="C3091" t="s">
        <v>1807</v>
      </c>
      <c r="D3091" t="s">
        <v>366</v>
      </c>
      <c r="E3091">
        <v>410123</v>
      </c>
      <c r="H3091" t="s">
        <v>2263</v>
      </c>
      <c r="K3091">
        <v>0</v>
      </c>
      <c r="M3091">
        <v>0</v>
      </c>
      <c r="O3091">
        <v>0</v>
      </c>
    </row>
    <row r="3092" spans="3:18" x14ac:dyDescent="0.3">
      <c r="C3092" t="s">
        <v>1807</v>
      </c>
      <c r="D3092" t="s">
        <v>366</v>
      </c>
      <c r="E3092">
        <v>410124</v>
      </c>
      <c r="H3092" t="s">
        <v>2264</v>
      </c>
      <c r="K3092">
        <v>0</v>
      </c>
      <c r="M3092">
        <v>0</v>
      </c>
      <c r="O3092">
        <v>0</v>
      </c>
    </row>
    <row r="3093" spans="3:18" x14ac:dyDescent="0.3">
      <c r="C3093" t="s">
        <v>1807</v>
      </c>
      <c r="D3093" t="s">
        <v>366</v>
      </c>
      <c r="E3093">
        <v>410126</v>
      </c>
      <c r="H3093" t="s">
        <v>2265</v>
      </c>
      <c r="K3093">
        <v>0</v>
      </c>
      <c r="M3093">
        <v>0</v>
      </c>
      <c r="O3093">
        <v>0</v>
      </c>
    </row>
    <row r="3094" spans="3:18" x14ac:dyDescent="0.3">
      <c r="K3094">
        <v>0</v>
      </c>
      <c r="M3094">
        <v>0</v>
      </c>
      <c r="O3094">
        <v>0</v>
      </c>
      <c r="R3094" t="s">
        <v>1319</v>
      </c>
    </row>
    <row r="3095" spans="3:18" x14ac:dyDescent="0.3">
      <c r="C3095" t="s">
        <v>1807</v>
      </c>
      <c r="D3095" t="s">
        <v>366</v>
      </c>
      <c r="E3095">
        <v>410106</v>
      </c>
      <c r="H3095" t="s">
        <v>2266</v>
      </c>
      <c r="K3095">
        <v>0</v>
      </c>
      <c r="M3095">
        <v>0</v>
      </c>
      <c r="O3095">
        <v>0</v>
      </c>
    </row>
    <row r="3096" spans="3:18" x14ac:dyDescent="0.3">
      <c r="K3096">
        <v>0</v>
      </c>
      <c r="M3096">
        <v>0</v>
      </c>
      <c r="O3096">
        <v>0</v>
      </c>
      <c r="R3096" t="s">
        <v>1319</v>
      </c>
    </row>
    <row r="3097" spans="3:18" x14ac:dyDescent="0.3">
      <c r="C3097" t="s">
        <v>1807</v>
      </c>
      <c r="D3097" t="s">
        <v>366</v>
      </c>
      <c r="E3097">
        <v>410105</v>
      </c>
      <c r="H3097" t="s">
        <v>1394</v>
      </c>
      <c r="K3097">
        <v>0</v>
      </c>
      <c r="M3097">
        <v>0</v>
      </c>
      <c r="O3097">
        <v>0</v>
      </c>
    </row>
    <row r="3098" spans="3:18" x14ac:dyDescent="0.3">
      <c r="C3098" t="s">
        <v>1807</v>
      </c>
      <c r="D3098" t="s">
        <v>366</v>
      </c>
      <c r="E3098">
        <v>410119</v>
      </c>
      <c r="H3098" t="s">
        <v>2267</v>
      </c>
      <c r="K3098">
        <v>0</v>
      </c>
      <c r="M3098">
        <v>0</v>
      </c>
      <c r="O3098">
        <v>0</v>
      </c>
    </row>
    <row r="3099" spans="3:18" x14ac:dyDescent="0.3">
      <c r="C3099" t="s">
        <v>1807</v>
      </c>
      <c r="D3099" t="s">
        <v>366</v>
      </c>
      <c r="E3099">
        <v>410120</v>
      </c>
      <c r="H3099" t="s">
        <v>2268</v>
      </c>
      <c r="K3099">
        <v>0</v>
      </c>
      <c r="M3099">
        <v>0</v>
      </c>
      <c r="O3099">
        <v>0</v>
      </c>
    </row>
    <row r="3100" spans="3:18" x14ac:dyDescent="0.3">
      <c r="C3100" t="s">
        <v>1807</v>
      </c>
      <c r="D3100" t="s">
        <v>366</v>
      </c>
      <c r="E3100">
        <v>410121</v>
      </c>
      <c r="H3100" t="s">
        <v>2268</v>
      </c>
      <c r="K3100" s="37">
        <v>-11887.03</v>
      </c>
      <c r="M3100" s="37">
        <v>-11887.03</v>
      </c>
      <c r="O3100">
        <v>0</v>
      </c>
    </row>
    <row r="3101" spans="3:18" x14ac:dyDescent="0.3">
      <c r="K3101" s="37">
        <v>-11887.03</v>
      </c>
      <c r="M3101" s="37">
        <v>-11887.03</v>
      </c>
      <c r="O3101">
        <v>0</v>
      </c>
      <c r="R3101" t="s">
        <v>1319</v>
      </c>
    </row>
    <row r="3102" spans="3:18" x14ac:dyDescent="0.3">
      <c r="C3102" t="s">
        <v>1807</v>
      </c>
      <c r="D3102" t="s">
        <v>366</v>
      </c>
      <c r="E3102">
        <v>410104</v>
      </c>
      <c r="H3102" t="s">
        <v>1396</v>
      </c>
      <c r="K3102">
        <v>0</v>
      </c>
      <c r="M3102">
        <v>0</v>
      </c>
      <c r="O3102">
        <v>0</v>
      </c>
    </row>
    <row r="3103" spans="3:18" x14ac:dyDescent="0.3">
      <c r="C3103" t="s">
        <v>1807</v>
      </c>
      <c r="D3103" t="s">
        <v>366</v>
      </c>
      <c r="E3103">
        <v>410116</v>
      </c>
      <c r="H3103" t="s">
        <v>2269</v>
      </c>
      <c r="K3103">
        <v>0</v>
      </c>
      <c r="M3103">
        <v>0</v>
      </c>
      <c r="O3103">
        <v>0</v>
      </c>
    </row>
    <row r="3104" spans="3:18" x14ac:dyDescent="0.3">
      <c r="C3104" t="s">
        <v>1807</v>
      </c>
      <c r="D3104" t="s">
        <v>366</v>
      </c>
      <c r="E3104">
        <v>410117</v>
      </c>
      <c r="H3104" t="s">
        <v>2270</v>
      </c>
      <c r="K3104">
        <v>0</v>
      </c>
      <c r="M3104">
        <v>0</v>
      </c>
      <c r="O3104">
        <v>0</v>
      </c>
    </row>
    <row r="3105" spans="3:18" x14ac:dyDescent="0.3">
      <c r="C3105" t="s">
        <v>1807</v>
      </c>
      <c r="D3105" t="s">
        <v>366</v>
      </c>
      <c r="E3105">
        <v>410118</v>
      </c>
      <c r="H3105" t="s">
        <v>2271</v>
      </c>
      <c r="K3105">
        <v>0</v>
      </c>
      <c r="M3105">
        <v>0</v>
      </c>
      <c r="O3105">
        <v>0</v>
      </c>
    </row>
    <row r="3106" spans="3:18" x14ac:dyDescent="0.3">
      <c r="K3106">
        <v>0</v>
      </c>
      <c r="M3106">
        <v>0</v>
      </c>
      <c r="O3106">
        <v>0</v>
      </c>
      <c r="R3106" t="s">
        <v>1319</v>
      </c>
    </row>
    <row r="3107" spans="3:18" x14ac:dyDescent="0.3">
      <c r="C3107" t="s">
        <v>1807</v>
      </c>
      <c r="D3107" t="s">
        <v>366</v>
      </c>
      <c r="E3107">
        <v>410680</v>
      </c>
      <c r="H3107" t="s">
        <v>1398</v>
      </c>
      <c r="K3107">
        <v>0</v>
      </c>
      <c r="M3107">
        <v>0</v>
      </c>
      <c r="O3107">
        <v>0</v>
      </c>
    </row>
    <row r="3108" spans="3:18" x14ac:dyDescent="0.3">
      <c r="K3108">
        <v>0</v>
      </c>
      <c r="M3108">
        <v>0</v>
      </c>
      <c r="O3108">
        <v>0</v>
      </c>
      <c r="R3108" t="s">
        <v>1319</v>
      </c>
    </row>
    <row r="3109" spans="3:18" x14ac:dyDescent="0.3">
      <c r="C3109" t="s">
        <v>1807</v>
      </c>
      <c r="D3109" t="s">
        <v>366</v>
      </c>
      <c r="E3109">
        <v>410101</v>
      </c>
      <c r="H3109" t="s">
        <v>1399</v>
      </c>
      <c r="K3109">
        <v>0</v>
      </c>
      <c r="M3109">
        <v>0</v>
      </c>
      <c r="O3109">
        <v>0</v>
      </c>
    </row>
    <row r="3110" spans="3:18" x14ac:dyDescent="0.3">
      <c r="C3110" t="s">
        <v>1807</v>
      </c>
      <c r="D3110" t="s">
        <v>366</v>
      </c>
      <c r="E3110">
        <v>410103</v>
      </c>
      <c r="H3110" t="s">
        <v>1400</v>
      </c>
      <c r="K3110">
        <v>0</v>
      </c>
      <c r="M3110">
        <v>0</v>
      </c>
      <c r="O3110">
        <v>0</v>
      </c>
    </row>
    <row r="3111" spans="3:18" x14ac:dyDescent="0.3">
      <c r="C3111" t="s">
        <v>1807</v>
      </c>
      <c r="D3111" t="s">
        <v>366</v>
      </c>
      <c r="E3111">
        <v>410109</v>
      </c>
      <c r="H3111" t="s">
        <v>2272</v>
      </c>
      <c r="K3111" s="37">
        <v>-131142.79999999999</v>
      </c>
      <c r="M3111" s="37">
        <v>-105461.79</v>
      </c>
      <c r="O3111" s="37">
        <v>-25681.01</v>
      </c>
      <c r="Q3111">
        <v>-24.4</v>
      </c>
    </row>
    <row r="3112" spans="3:18" x14ac:dyDescent="0.3">
      <c r="C3112" t="s">
        <v>1807</v>
      </c>
      <c r="D3112" t="s">
        <v>366</v>
      </c>
      <c r="E3112">
        <v>410113</v>
      </c>
      <c r="H3112" t="s">
        <v>2273</v>
      </c>
      <c r="K3112">
        <v>0</v>
      </c>
      <c r="M3112">
        <v>0</v>
      </c>
      <c r="O3112">
        <v>0</v>
      </c>
    </row>
    <row r="3113" spans="3:18" x14ac:dyDescent="0.3">
      <c r="C3113" t="s">
        <v>1807</v>
      </c>
      <c r="D3113" t="s">
        <v>366</v>
      </c>
      <c r="E3113">
        <v>410114</v>
      </c>
      <c r="H3113" t="s">
        <v>2274</v>
      </c>
      <c r="K3113">
        <v>0</v>
      </c>
      <c r="M3113">
        <v>0</v>
      </c>
      <c r="O3113">
        <v>0</v>
      </c>
    </row>
    <row r="3114" spans="3:18" x14ac:dyDescent="0.3">
      <c r="C3114" t="s">
        <v>1807</v>
      </c>
      <c r="D3114" t="s">
        <v>366</v>
      </c>
      <c r="E3114">
        <v>410701</v>
      </c>
      <c r="H3114" t="s">
        <v>1401</v>
      </c>
      <c r="K3114">
        <v>-107</v>
      </c>
      <c r="M3114">
        <v>-107</v>
      </c>
      <c r="O3114">
        <v>0</v>
      </c>
    </row>
    <row r="3115" spans="3:18" x14ac:dyDescent="0.3">
      <c r="C3115" t="s">
        <v>1807</v>
      </c>
      <c r="D3115" t="s">
        <v>366</v>
      </c>
      <c r="E3115">
        <v>410706</v>
      </c>
      <c r="H3115" t="s">
        <v>2275</v>
      </c>
      <c r="K3115">
        <v>0</v>
      </c>
      <c r="M3115">
        <v>0</v>
      </c>
      <c r="O3115">
        <v>0</v>
      </c>
    </row>
    <row r="3116" spans="3:18" x14ac:dyDescent="0.3">
      <c r="E3116" t="s">
        <v>1408</v>
      </c>
      <c r="K3116" s="37">
        <v>-131249.79999999999</v>
      </c>
      <c r="M3116" s="37">
        <v>-105568.79</v>
      </c>
      <c r="O3116" s="37">
        <v>-25681.01</v>
      </c>
      <c r="Q3116">
        <v>-24.3</v>
      </c>
      <c r="R3116" t="s">
        <v>1319</v>
      </c>
    </row>
    <row r="3117" spans="3:18" x14ac:dyDescent="0.3">
      <c r="C3117" t="s">
        <v>1807</v>
      </c>
      <c r="D3117" t="s">
        <v>366</v>
      </c>
      <c r="E3117">
        <v>410704</v>
      </c>
      <c r="H3117" t="s">
        <v>2276</v>
      </c>
      <c r="K3117" s="37">
        <v>-1492836.67</v>
      </c>
      <c r="M3117" s="37">
        <v>-1458207.72</v>
      </c>
      <c r="O3117" s="37">
        <v>-34628.949999999997</v>
      </c>
      <c r="Q3117">
        <v>-2.4</v>
      </c>
    </row>
    <row r="3118" spans="3:18" x14ac:dyDescent="0.3">
      <c r="K3118" s="37">
        <v>-1492836.67</v>
      </c>
      <c r="M3118" s="37">
        <v>-1458207.72</v>
      </c>
      <c r="O3118" s="37">
        <v>-34628.949999999997</v>
      </c>
      <c r="Q3118">
        <v>-2.4</v>
      </c>
      <c r="R3118" t="s">
        <v>1319</v>
      </c>
    </row>
    <row r="3119" spans="3:18" x14ac:dyDescent="0.3">
      <c r="C3119" t="s">
        <v>1807</v>
      </c>
      <c r="D3119" t="s">
        <v>366</v>
      </c>
      <c r="E3119">
        <v>410100</v>
      </c>
      <c r="H3119" t="s">
        <v>1409</v>
      </c>
      <c r="K3119">
        <v>0</v>
      </c>
      <c r="M3119">
        <v>0</v>
      </c>
      <c r="O3119">
        <v>0</v>
      </c>
    </row>
    <row r="3120" spans="3:18" x14ac:dyDescent="0.3">
      <c r="C3120" t="s">
        <v>1807</v>
      </c>
      <c r="D3120" t="s">
        <v>366</v>
      </c>
      <c r="E3120">
        <v>410102</v>
      </c>
      <c r="H3120" t="s">
        <v>1410</v>
      </c>
      <c r="K3120">
        <v>0</v>
      </c>
      <c r="M3120">
        <v>0</v>
      </c>
      <c r="O3120">
        <v>0</v>
      </c>
    </row>
    <row r="3121" spans="3:18" x14ac:dyDescent="0.3">
      <c r="C3121" t="s">
        <v>1807</v>
      </c>
      <c r="D3121" t="s">
        <v>366</v>
      </c>
      <c r="E3121">
        <v>410110</v>
      </c>
      <c r="H3121" t="s">
        <v>2277</v>
      </c>
      <c r="K3121">
        <v>0</v>
      </c>
      <c r="M3121">
        <v>0</v>
      </c>
      <c r="O3121">
        <v>0</v>
      </c>
    </row>
    <row r="3122" spans="3:18" x14ac:dyDescent="0.3">
      <c r="C3122" t="s">
        <v>1807</v>
      </c>
      <c r="D3122" t="s">
        <v>366</v>
      </c>
      <c r="E3122">
        <v>410111</v>
      </c>
      <c r="H3122" t="s">
        <v>2278</v>
      </c>
      <c r="K3122">
        <v>0</v>
      </c>
      <c r="M3122">
        <v>0</v>
      </c>
      <c r="O3122">
        <v>0</v>
      </c>
    </row>
    <row r="3123" spans="3:18" x14ac:dyDescent="0.3">
      <c r="C3123" t="s">
        <v>1807</v>
      </c>
      <c r="D3123" t="s">
        <v>366</v>
      </c>
      <c r="E3123">
        <v>410112</v>
      </c>
      <c r="H3123" t="s">
        <v>2279</v>
      </c>
      <c r="K3123">
        <v>0</v>
      </c>
      <c r="M3123">
        <v>0</v>
      </c>
      <c r="O3123">
        <v>0</v>
      </c>
    </row>
    <row r="3124" spans="3:18" x14ac:dyDescent="0.3">
      <c r="C3124" t="s">
        <v>1807</v>
      </c>
      <c r="D3124" t="s">
        <v>366</v>
      </c>
      <c r="E3124">
        <v>410115</v>
      </c>
      <c r="H3124" t="s">
        <v>2280</v>
      </c>
      <c r="K3124">
        <v>0</v>
      </c>
      <c r="M3124">
        <v>0</v>
      </c>
      <c r="O3124">
        <v>0</v>
      </c>
    </row>
    <row r="3125" spans="3:18" x14ac:dyDescent="0.3">
      <c r="C3125" t="s">
        <v>1807</v>
      </c>
      <c r="D3125" t="s">
        <v>366</v>
      </c>
      <c r="E3125">
        <v>410650</v>
      </c>
      <c r="H3125" t="s">
        <v>1411</v>
      </c>
      <c r="K3125">
        <v>0</v>
      </c>
      <c r="M3125">
        <v>0</v>
      </c>
      <c r="O3125">
        <v>0</v>
      </c>
    </row>
    <row r="3126" spans="3:18" x14ac:dyDescent="0.3">
      <c r="C3126" t="s">
        <v>1807</v>
      </c>
      <c r="D3126" t="s">
        <v>366</v>
      </c>
      <c r="E3126">
        <v>410702</v>
      </c>
      <c r="H3126" t="s">
        <v>1412</v>
      </c>
      <c r="K3126">
        <v>-437</v>
      </c>
      <c r="M3126">
        <v>-320</v>
      </c>
      <c r="O3126">
        <v>-117</v>
      </c>
      <c r="Q3126">
        <v>-36.6</v>
      </c>
    </row>
    <row r="3127" spans="3:18" x14ac:dyDescent="0.3">
      <c r="E3127" t="s">
        <v>1414</v>
      </c>
      <c r="K3127">
        <v>-437</v>
      </c>
      <c r="M3127">
        <v>-320</v>
      </c>
      <c r="O3127">
        <v>-117</v>
      </c>
      <c r="Q3127">
        <v>-36.6</v>
      </c>
      <c r="R3127" t="s">
        <v>1319</v>
      </c>
    </row>
    <row r="3128" spans="3:18" x14ac:dyDescent="0.3">
      <c r="C3128" t="s">
        <v>1807</v>
      </c>
      <c r="D3128" t="s">
        <v>366</v>
      </c>
      <c r="E3128">
        <v>410705</v>
      </c>
      <c r="H3128" t="s">
        <v>2281</v>
      </c>
      <c r="K3128">
        <v>-115</v>
      </c>
      <c r="M3128">
        <v>-115</v>
      </c>
      <c r="O3128">
        <v>0</v>
      </c>
    </row>
    <row r="3129" spans="3:18" x14ac:dyDescent="0.3">
      <c r="K3129">
        <v>-115</v>
      </c>
      <c r="M3129">
        <v>-115</v>
      </c>
      <c r="O3129">
        <v>0</v>
      </c>
      <c r="R3129" t="s">
        <v>1319</v>
      </c>
    </row>
    <row r="3130" spans="3:18" x14ac:dyDescent="0.3">
      <c r="C3130" t="s">
        <v>1807</v>
      </c>
      <c r="D3130" t="s">
        <v>366</v>
      </c>
      <c r="E3130">
        <v>410200</v>
      </c>
      <c r="H3130" t="s">
        <v>1416</v>
      </c>
      <c r="K3130">
        <v>-500</v>
      </c>
      <c r="M3130">
        <v>-500</v>
      </c>
      <c r="O3130">
        <v>0</v>
      </c>
    </row>
    <row r="3131" spans="3:18" x14ac:dyDescent="0.3">
      <c r="C3131" t="s">
        <v>1807</v>
      </c>
      <c r="D3131" t="s">
        <v>366</v>
      </c>
      <c r="E3131">
        <v>410201</v>
      </c>
      <c r="H3131" t="s">
        <v>1417</v>
      </c>
      <c r="K3131">
        <v>0</v>
      </c>
      <c r="M3131">
        <v>0</v>
      </c>
      <c r="O3131">
        <v>0</v>
      </c>
    </row>
    <row r="3132" spans="3:18" x14ac:dyDescent="0.3">
      <c r="E3132" t="s">
        <v>1422</v>
      </c>
      <c r="K3132">
        <v>-500</v>
      </c>
      <c r="M3132">
        <v>-500</v>
      </c>
      <c r="O3132">
        <v>0</v>
      </c>
      <c r="R3132" t="s">
        <v>1319</v>
      </c>
    </row>
    <row r="3133" spans="3:18" x14ac:dyDescent="0.3">
      <c r="C3133" t="s">
        <v>1807</v>
      </c>
      <c r="D3133" t="s">
        <v>366</v>
      </c>
      <c r="E3133">
        <v>410300</v>
      </c>
      <c r="H3133" t="s">
        <v>1423</v>
      </c>
      <c r="K3133">
        <v>-450</v>
      </c>
      <c r="M3133">
        <v>-450</v>
      </c>
      <c r="O3133">
        <v>0</v>
      </c>
    </row>
    <row r="3134" spans="3:18" x14ac:dyDescent="0.3">
      <c r="E3134" t="s">
        <v>1425</v>
      </c>
      <c r="K3134">
        <v>-450</v>
      </c>
      <c r="M3134">
        <v>-450</v>
      </c>
      <c r="O3134">
        <v>0</v>
      </c>
      <c r="R3134" t="s">
        <v>1319</v>
      </c>
    </row>
    <row r="3135" spans="3:18" x14ac:dyDescent="0.3">
      <c r="C3135" t="s">
        <v>1807</v>
      </c>
      <c r="D3135" t="s">
        <v>366</v>
      </c>
      <c r="E3135">
        <v>410600</v>
      </c>
      <c r="H3135" t="s">
        <v>1426</v>
      </c>
      <c r="K3135">
        <v>0</v>
      </c>
      <c r="M3135">
        <v>0</v>
      </c>
      <c r="O3135">
        <v>0</v>
      </c>
    </row>
    <row r="3136" spans="3:18" x14ac:dyDescent="0.3">
      <c r="E3136" t="s">
        <v>1428</v>
      </c>
      <c r="K3136">
        <v>0</v>
      </c>
      <c r="M3136">
        <v>0</v>
      </c>
      <c r="O3136">
        <v>0</v>
      </c>
      <c r="R3136" t="s">
        <v>1319</v>
      </c>
    </row>
    <row r="3137" spans="3:18" x14ac:dyDescent="0.3">
      <c r="C3137" t="s">
        <v>1807</v>
      </c>
      <c r="D3137" t="s">
        <v>366</v>
      </c>
      <c r="E3137">
        <v>410500</v>
      </c>
      <c r="H3137" t="s">
        <v>1429</v>
      </c>
      <c r="K3137" s="37">
        <v>-14217.21</v>
      </c>
      <c r="M3137" s="37">
        <v>-14217.21</v>
      </c>
      <c r="O3137">
        <v>0</v>
      </c>
    </row>
    <row r="3138" spans="3:18" x14ac:dyDescent="0.3">
      <c r="E3138" t="s">
        <v>1430</v>
      </c>
      <c r="K3138" s="37">
        <v>-14217.21</v>
      </c>
      <c r="M3138" s="37">
        <v>-14217.21</v>
      </c>
      <c r="O3138">
        <v>0</v>
      </c>
      <c r="R3138" t="s">
        <v>1319</v>
      </c>
    </row>
    <row r="3139" spans="3:18" x14ac:dyDescent="0.3">
      <c r="E3139" t="s">
        <v>1431</v>
      </c>
    </row>
    <row r="3140" spans="3:18" x14ac:dyDescent="0.3">
      <c r="C3140" t="s">
        <v>1807</v>
      </c>
      <c r="D3140" t="s">
        <v>366</v>
      </c>
      <c r="E3140">
        <v>450001</v>
      </c>
      <c r="H3140" t="s">
        <v>1432</v>
      </c>
      <c r="K3140">
        <v>0</v>
      </c>
      <c r="M3140">
        <v>0</v>
      </c>
      <c r="O3140">
        <v>0</v>
      </c>
    </row>
    <row r="3141" spans="3:18" x14ac:dyDescent="0.3">
      <c r="E3141" t="s">
        <v>1431</v>
      </c>
      <c r="K3141">
        <v>0</v>
      </c>
      <c r="M3141">
        <v>0</v>
      </c>
      <c r="O3141">
        <v>0</v>
      </c>
      <c r="R3141" t="s">
        <v>1319</v>
      </c>
    </row>
    <row r="3142" spans="3:18" x14ac:dyDescent="0.3">
      <c r="C3142" t="s">
        <v>1807</v>
      </c>
      <c r="D3142" t="s">
        <v>366</v>
      </c>
      <c r="E3142">
        <v>410400</v>
      </c>
      <c r="H3142" t="s">
        <v>1433</v>
      </c>
      <c r="K3142">
        <v>0</v>
      </c>
      <c r="M3142">
        <v>0</v>
      </c>
      <c r="O3142">
        <v>0</v>
      </c>
    </row>
    <row r="3143" spans="3:18" x14ac:dyDescent="0.3">
      <c r="C3143" t="s">
        <v>1807</v>
      </c>
      <c r="D3143" t="s">
        <v>366</v>
      </c>
      <c r="E3143">
        <v>410401</v>
      </c>
      <c r="H3143" t="s">
        <v>2282</v>
      </c>
      <c r="K3143">
        <v>0</v>
      </c>
      <c r="M3143">
        <v>0</v>
      </c>
      <c r="O3143">
        <v>0</v>
      </c>
    </row>
    <row r="3144" spans="3:18" x14ac:dyDescent="0.3">
      <c r="C3144" t="s">
        <v>1807</v>
      </c>
      <c r="D3144" t="s">
        <v>366</v>
      </c>
      <c r="E3144">
        <v>410450</v>
      </c>
      <c r="H3144" t="s">
        <v>1434</v>
      </c>
      <c r="K3144" s="37">
        <v>-2678.38</v>
      </c>
      <c r="M3144" s="37">
        <v>-2678.38</v>
      </c>
      <c r="O3144">
        <v>0</v>
      </c>
    </row>
    <row r="3145" spans="3:18" x14ac:dyDescent="0.3">
      <c r="E3145" t="s">
        <v>1435</v>
      </c>
      <c r="K3145" s="37">
        <v>-2678.38</v>
      </c>
      <c r="M3145" s="37">
        <v>-2678.38</v>
      </c>
      <c r="O3145">
        <v>0</v>
      </c>
      <c r="R3145" t="s">
        <v>1319</v>
      </c>
    </row>
    <row r="3146" spans="3:18" x14ac:dyDescent="0.3">
      <c r="E3146" t="s">
        <v>1436</v>
      </c>
      <c r="K3146" s="37">
        <v>-1660776.7</v>
      </c>
      <c r="M3146" s="37">
        <v>-1599461.16</v>
      </c>
      <c r="O3146" s="37">
        <v>-61315.54</v>
      </c>
      <c r="Q3146">
        <v>-3.8</v>
      </c>
      <c r="R3146" t="s">
        <v>1349</v>
      </c>
    </row>
    <row r="3147" spans="3:18" x14ac:dyDescent="0.3">
      <c r="E3147" t="s">
        <v>1437</v>
      </c>
    </row>
    <row r="3148" spans="3:18" x14ac:dyDescent="0.3">
      <c r="C3148" t="s">
        <v>1807</v>
      </c>
      <c r="D3148" t="s">
        <v>366</v>
      </c>
      <c r="E3148">
        <v>400107</v>
      </c>
      <c r="H3148" t="s">
        <v>2283</v>
      </c>
      <c r="K3148">
        <v>0</v>
      </c>
      <c r="M3148">
        <v>0</v>
      </c>
      <c r="O3148">
        <v>0</v>
      </c>
    </row>
    <row r="3149" spans="3:18" x14ac:dyDescent="0.3">
      <c r="K3149">
        <v>0</v>
      </c>
      <c r="M3149">
        <v>0</v>
      </c>
      <c r="O3149">
        <v>0</v>
      </c>
      <c r="R3149" t="s">
        <v>1319</v>
      </c>
    </row>
    <row r="3150" spans="3:18" x14ac:dyDescent="0.3">
      <c r="C3150" t="s">
        <v>1807</v>
      </c>
      <c r="D3150" t="s">
        <v>366</v>
      </c>
      <c r="E3150">
        <v>420700</v>
      </c>
      <c r="H3150" t="s">
        <v>1439</v>
      </c>
      <c r="K3150" s="37">
        <v>-7686005.6100000003</v>
      </c>
      <c r="M3150" s="37">
        <v>-6172184.5700000003</v>
      </c>
      <c r="O3150" s="37">
        <v>-1513821.04</v>
      </c>
      <c r="Q3150">
        <v>-24.5</v>
      </c>
    </row>
    <row r="3151" spans="3:18" x14ac:dyDescent="0.3">
      <c r="C3151" t="s">
        <v>1807</v>
      </c>
      <c r="D3151" t="s">
        <v>366</v>
      </c>
      <c r="E3151">
        <v>430100</v>
      </c>
      <c r="H3151" t="s">
        <v>1440</v>
      </c>
      <c r="K3151">
        <v>0</v>
      </c>
      <c r="M3151">
        <v>0</v>
      </c>
      <c r="O3151">
        <v>0</v>
      </c>
    </row>
    <row r="3152" spans="3:18" x14ac:dyDescent="0.3">
      <c r="C3152" t="s">
        <v>1807</v>
      </c>
      <c r="D3152" t="s">
        <v>366</v>
      </c>
      <c r="E3152">
        <v>430101</v>
      </c>
      <c r="H3152" t="s">
        <v>1441</v>
      </c>
      <c r="K3152" s="37">
        <v>-25841.98</v>
      </c>
      <c r="M3152" s="37">
        <v>-15376.21</v>
      </c>
      <c r="O3152" s="37">
        <v>-10465.77</v>
      </c>
      <c r="Q3152">
        <v>-68.099999999999994</v>
      </c>
    </row>
    <row r="3153" spans="3:18" x14ac:dyDescent="0.3">
      <c r="E3153" t="s">
        <v>1444</v>
      </c>
      <c r="K3153" s="37">
        <v>-7711847.5899999999</v>
      </c>
      <c r="M3153" s="37">
        <v>-6187560.7800000003</v>
      </c>
      <c r="O3153" s="37">
        <v>-1524286.81</v>
      </c>
      <c r="Q3153">
        <v>-24.6</v>
      </c>
      <c r="R3153" t="s">
        <v>1319</v>
      </c>
    </row>
    <row r="3154" spans="3:18" x14ac:dyDescent="0.3">
      <c r="C3154" t="s">
        <v>1807</v>
      </c>
      <c r="D3154" t="s">
        <v>366</v>
      </c>
      <c r="E3154">
        <v>430102</v>
      </c>
      <c r="H3154" t="s">
        <v>1445</v>
      </c>
      <c r="K3154">
        <v>0</v>
      </c>
      <c r="M3154">
        <v>0</v>
      </c>
      <c r="O3154">
        <v>0</v>
      </c>
    </row>
    <row r="3155" spans="3:18" x14ac:dyDescent="0.3">
      <c r="E3155" t="s">
        <v>1447</v>
      </c>
      <c r="K3155">
        <v>0</v>
      </c>
      <c r="M3155">
        <v>0</v>
      </c>
      <c r="O3155">
        <v>0</v>
      </c>
      <c r="R3155" t="s">
        <v>1319</v>
      </c>
    </row>
    <row r="3156" spans="3:18" x14ac:dyDescent="0.3">
      <c r="E3156" t="s">
        <v>1448</v>
      </c>
      <c r="K3156" s="37">
        <v>-7711847.5899999999</v>
      </c>
      <c r="M3156" s="37">
        <v>-6187560.7800000003</v>
      </c>
      <c r="O3156" s="37">
        <v>-1524286.81</v>
      </c>
      <c r="Q3156">
        <v>-24.6</v>
      </c>
      <c r="R3156" t="s">
        <v>1349</v>
      </c>
    </row>
    <row r="3157" spans="3:18" x14ac:dyDescent="0.3">
      <c r="E3157" t="s">
        <v>1449</v>
      </c>
      <c r="K3157" s="37">
        <v>-36348543.670000002</v>
      </c>
      <c r="M3157" s="37">
        <v>-29681872.960000001</v>
      </c>
      <c r="O3157" s="37">
        <v>-6666670.71</v>
      </c>
      <c r="Q3157">
        <v>-22.5</v>
      </c>
      <c r="R3157" t="s">
        <v>438</v>
      </c>
    </row>
    <row r="3158" spans="3:18" x14ac:dyDescent="0.3">
      <c r="C3158" t="s">
        <v>1807</v>
      </c>
      <c r="D3158" t="s">
        <v>366</v>
      </c>
      <c r="E3158">
        <v>400108</v>
      </c>
      <c r="H3158" t="s">
        <v>2284</v>
      </c>
      <c r="K3158">
        <v>0</v>
      </c>
      <c r="M3158">
        <v>0</v>
      </c>
      <c r="O3158">
        <v>0</v>
      </c>
    </row>
    <row r="3159" spans="3:18" x14ac:dyDescent="0.3">
      <c r="C3159" t="s">
        <v>1807</v>
      </c>
      <c r="D3159" t="s">
        <v>366</v>
      </c>
      <c r="E3159">
        <v>400109</v>
      </c>
      <c r="H3159" t="s">
        <v>2285</v>
      </c>
      <c r="K3159">
        <v>0</v>
      </c>
      <c r="M3159">
        <v>0</v>
      </c>
      <c r="O3159">
        <v>0</v>
      </c>
    </row>
    <row r="3160" spans="3:18" x14ac:dyDescent="0.3">
      <c r="C3160" t="s">
        <v>1807</v>
      </c>
      <c r="D3160" t="s">
        <v>366</v>
      </c>
      <c r="E3160">
        <v>440100</v>
      </c>
      <c r="H3160" t="s">
        <v>1450</v>
      </c>
      <c r="K3160">
        <v>0</v>
      </c>
      <c r="M3160">
        <v>0</v>
      </c>
      <c r="O3160">
        <v>0</v>
      </c>
    </row>
    <row r="3161" spans="3:18" x14ac:dyDescent="0.3">
      <c r="E3161" t="s">
        <v>1454</v>
      </c>
      <c r="K3161">
        <v>0</v>
      </c>
      <c r="M3161">
        <v>0</v>
      </c>
      <c r="O3161">
        <v>0</v>
      </c>
      <c r="R3161" t="s">
        <v>438</v>
      </c>
    </row>
    <row r="3162" spans="3:18" x14ac:dyDescent="0.3">
      <c r="E3162" t="s">
        <v>1455</v>
      </c>
      <c r="K3162" s="37">
        <v>-36348543.670000002</v>
      </c>
      <c r="M3162" s="37">
        <v>-29681872.960000001</v>
      </c>
      <c r="O3162" s="37">
        <v>-6666670.71</v>
      </c>
      <c r="Q3162">
        <v>-22.5</v>
      </c>
      <c r="R3162" t="s">
        <v>420</v>
      </c>
    </row>
    <row r="3163" spans="3:18" x14ac:dyDescent="0.3">
      <c r="E3163" t="s">
        <v>1456</v>
      </c>
    </row>
    <row r="3164" spans="3:18" x14ac:dyDescent="0.3">
      <c r="C3164" t="s">
        <v>1807</v>
      </c>
      <c r="D3164" t="s">
        <v>366</v>
      </c>
      <c r="E3164">
        <v>420250</v>
      </c>
      <c r="H3164" t="s">
        <v>2286</v>
      </c>
      <c r="K3164">
        <v>0</v>
      </c>
      <c r="M3164">
        <v>0</v>
      </c>
      <c r="O3164">
        <v>0</v>
      </c>
    </row>
    <row r="3165" spans="3:18" x14ac:dyDescent="0.3">
      <c r="C3165" t="s">
        <v>1807</v>
      </c>
      <c r="D3165" t="s">
        <v>366</v>
      </c>
      <c r="E3165">
        <v>420251</v>
      </c>
      <c r="H3165" t="s">
        <v>2287</v>
      </c>
      <c r="K3165">
        <v>0</v>
      </c>
      <c r="M3165">
        <v>0</v>
      </c>
      <c r="O3165">
        <v>0</v>
      </c>
    </row>
    <row r="3166" spans="3:18" x14ac:dyDescent="0.3">
      <c r="C3166" t="s">
        <v>1807</v>
      </c>
      <c r="D3166" t="s">
        <v>366</v>
      </c>
      <c r="E3166">
        <v>420252</v>
      </c>
      <c r="H3166" t="s">
        <v>2288</v>
      </c>
      <c r="K3166">
        <v>0</v>
      </c>
      <c r="M3166">
        <v>0</v>
      </c>
      <c r="O3166">
        <v>0</v>
      </c>
    </row>
    <row r="3167" spans="3:18" x14ac:dyDescent="0.3">
      <c r="C3167" t="s">
        <v>1807</v>
      </c>
      <c r="D3167" t="s">
        <v>366</v>
      </c>
      <c r="E3167">
        <v>420253</v>
      </c>
      <c r="H3167" t="s">
        <v>2289</v>
      </c>
      <c r="K3167" s="37">
        <v>-5787516.6600000001</v>
      </c>
      <c r="M3167" s="37">
        <v>-4621003.5199999996</v>
      </c>
      <c r="O3167" s="37">
        <v>-1166513.1399999999</v>
      </c>
      <c r="Q3167">
        <v>-25.2</v>
      </c>
    </row>
    <row r="3168" spans="3:18" x14ac:dyDescent="0.3">
      <c r="C3168" t="s">
        <v>1807</v>
      </c>
      <c r="D3168" t="s">
        <v>366</v>
      </c>
      <c r="E3168">
        <v>420255</v>
      </c>
      <c r="H3168" t="s">
        <v>2290</v>
      </c>
      <c r="K3168">
        <v>0</v>
      </c>
      <c r="M3168">
        <v>0</v>
      </c>
      <c r="O3168">
        <v>0</v>
      </c>
    </row>
    <row r="3169" spans="3:17" x14ac:dyDescent="0.3">
      <c r="C3169" t="s">
        <v>1807</v>
      </c>
      <c r="D3169" t="s">
        <v>366</v>
      </c>
      <c r="E3169">
        <v>420256</v>
      </c>
      <c r="H3169" t="s">
        <v>2291</v>
      </c>
      <c r="K3169">
        <v>0</v>
      </c>
      <c r="M3169">
        <v>0</v>
      </c>
      <c r="O3169">
        <v>0</v>
      </c>
    </row>
    <row r="3170" spans="3:17" x14ac:dyDescent="0.3">
      <c r="C3170" t="s">
        <v>1807</v>
      </c>
      <c r="D3170" t="s">
        <v>366</v>
      </c>
      <c r="E3170">
        <v>420257</v>
      </c>
      <c r="H3170" t="s">
        <v>2292</v>
      </c>
      <c r="K3170">
        <v>0</v>
      </c>
      <c r="M3170">
        <v>0</v>
      </c>
      <c r="O3170">
        <v>0</v>
      </c>
    </row>
    <row r="3171" spans="3:17" x14ac:dyDescent="0.3">
      <c r="C3171" t="s">
        <v>1807</v>
      </c>
      <c r="D3171" t="s">
        <v>366</v>
      </c>
      <c r="E3171">
        <v>420258</v>
      </c>
      <c r="H3171" t="s">
        <v>2293</v>
      </c>
      <c r="K3171" s="37">
        <v>-716750.67</v>
      </c>
      <c r="M3171" s="37">
        <v>-569975.36</v>
      </c>
      <c r="O3171" s="37">
        <v>-146775.31</v>
      </c>
      <c r="Q3171">
        <v>-25.8</v>
      </c>
    </row>
    <row r="3172" spans="3:17" x14ac:dyDescent="0.3">
      <c r="C3172" t="s">
        <v>1807</v>
      </c>
      <c r="D3172" t="s">
        <v>366</v>
      </c>
      <c r="E3172">
        <v>420650</v>
      </c>
      <c r="H3172" t="s">
        <v>1458</v>
      </c>
      <c r="K3172">
        <v>0</v>
      </c>
      <c r="M3172">
        <v>0</v>
      </c>
      <c r="O3172">
        <v>0</v>
      </c>
    </row>
    <row r="3173" spans="3:17" x14ac:dyDescent="0.3">
      <c r="C3173" t="s">
        <v>1807</v>
      </c>
      <c r="D3173" t="s">
        <v>366</v>
      </c>
      <c r="E3173">
        <v>420651</v>
      </c>
      <c r="H3173" t="s">
        <v>1459</v>
      </c>
      <c r="K3173">
        <v>0</v>
      </c>
      <c r="M3173">
        <v>0</v>
      </c>
      <c r="O3173">
        <v>0</v>
      </c>
    </row>
    <row r="3174" spans="3:17" x14ac:dyDescent="0.3">
      <c r="C3174" t="s">
        <v>1807</v>
      </c>
      <c r="D3174" t="s">
        <v>366</v>
      </c>
      <c r="E3174">
        <v>420652</v>
      </c>
      <c r="H3174" t="s">
        <v>1460</v>
      </c>
      <c r="K3174" s="37">
        <v>204147.20000000001</v>
      </c>
      <c r="M3174" s="37">
        <v>204147.23</v>
      </c>
      <c r="O3174">
        <v>-0.03</v>
      </c>
    </row>
    <row r="3175" spans="3:17" x14ac:dyDescent="0.3">
      <c r="C3175" t="s">
        <v>1807</v>
      </c>
      <c r="D3175" t="s">
        <v>366</v>
      </c>
      <c r="E3175">
        <v>420653</v>
      </c>
      <c r="H3175" t="s">
        <v>1461</v>
      </c>
      <c r="K3175">
        <v>0</v>
      </c>
      <c r="M3175">
        <v>0</v>
      </c>
      <c r="O3175">
        <v>0</v>
      </c>
    </row>
    <row r="3176" spans="3:17" x14ac:dyDescent="0.3">
      <c r="C3176" t="s">
        <v>1807</v>
      </c>
      <c r="D3176" t="s">
        <v>366</v>
      </c>
      <c r="E3176">
        <v>420654</v>
      </c>
      <c r="H3176" t="s">
        <v>1462</v>
      </c>
      <c r="K3176">
        <v>0</v>
      </c>
      <c r="M3176">
        <v>0</v>
      </c>
      <c r="O3176">
        <v>0</v>
      </c>
    </row>
    <row r="3177" spans="3:17" x14ac:dyDescent="0.3">
      <c r="C3177" t="s">
        <v>1807</v>
      </c>
      <c r="D3177" t="s">
        <v>366</v>
      </c>
      <c r="E3177">
        <v>420655</v>
      </c>
      <c r="H3177" t="s">
        <v>1463</v>
      </c>
      <c r="K3177">
        <v>0</v>
      </c>
      <c r="M3177">
        <v>0</v>
      </c>
      <c r="O3177">
        <v>0</v>
      </c>
    </row>
    <row r="3178" spans="3:17" x14ac:dyDescent="0.3">
      <c r="C3178" t="s">
        <v>1807</v>
      </c>
      <c r="D3178" t="s">
        <v>366</v>
      </c>
      <c r="E3178">
        <v>420656</v>
      </c>
      <c r="H3178" t="s">
        <v>1464</v>
      </c>
      <c r="K3178">
        <v>0</v>
      </c>
      <c r="M3178">
        <v>0</v>
      </c>
      <c r="O3178">
        <v>0</v>
      </c>
    </row>
    <row r="3179" spans="3:17" x14ac:dyDescent="0.3">
      <c r="C3179" t="s">
        <v>1807</v>
      </c>
      <c r="D3179" t="s">
        <v>366</v>
      </c>
      <c r="E3179">
        <v>420657</v>
      </c>
      <c r="H3179" t="s">
        <v>1465</v>
      </c>
      <c r="K3179">
        <v>0</v>
      </c>
      <c r="M3179">
        <v>0</v>
      </c>
      <c r="O3179">
        <v>0</v>
      </c>
    </row>
    <row r="3180" spans="3:17" x14ac:dyDescent="0.3">
      <c r="C3180" t="s">
        <v>1807</v>
      </c>
      <c r="D3180" t="s">
        <v>366</v>
      </c>
      <c r="E3180">
        <v>420658</v>
      </c>
      <c r="H3180" t="s">
        <v>1466</v>
      </c>
      <c r="K3180">
        <v>0</v>
      </c>
      <c r="M3180">
        <v>0</v>
      </c>
      <c r="O3180">
        <v>0</v>
      </c>
    </row>
    <row r="3181" spans="3:17" x14ac:dyDescent="0.3">
      <c r="C3181" t="s">
        <v>1807</v>
      </c>
      <c r="D3181" t="s">
        <v>366</v>
      </c>
      <c r="E3181">
        <v>420659</v>
      </c>
      <c r="H3181" t="s">
        <v>1467</v>
      </c>
      <c r="K3181">
        <v>0</v>
      </c>
      <c r="M3181">
        <v>0</v>
      </c>
      <c r="O3181">
        <v>0</v>
      </c>
    </row>
    <row r="3182" spans="3:17" x14ac:dyDescent="0.3">
      <c r="C3182" t="s">
        <v>1807</v>
      </c>
      <c r="D3182" t="s">
        <v>366</v>
      </c>
      <c r="E3182">
        <v>420660</v>
      </c>
      <c r="H3182" t="s">
        <v>2294</v>
      </c>
      <c r="K3182">
        <v>0</v>
      </c>
      <c r="M3182">
        <v>0</v>
      </c>
      <c r="O3182">
        <v>0</v>
      </c>
    </row>
    <row r="3183" spans="3:17" x14ac:dyDescent="0.3">
      <c r="C3183" t="s">
        <v>1807</v>
      </c>
      <c r="D3183" t="s">
        <v>366</v>
      </c>
      <c r="E3183">
        <v>420661</v>
      </c>
      <c r="H3183" t="s">
        <v>2295</v>
      </c>
      <c r="K3183">
        <v>0</v>
      </c>
      <c r="M3183">
        <v>0</v>
      </c>
      <c r="O3183">
        <v>0</v>
      </c>
    </row>
    <row r="3184" spans="3:17" x14ac:dyDescent="0.3">
      <c r="C3184" t="s">
        <v>1807</v>
      </c>
      <c r="D3184" t="s">
        <v>366</v>
      </c>
      <c r="E3184">
        <v>420662</v>
      </c>
      <c r="H3184" t="s">
        <v>2296</v>
      </c>
      <c r="K3184">
        <v>0</v>
      </c>
      <c r="M3184">
        <v>0</v>
      </c>
      <c r="O3184">
        <v>0</v>
      </c>
    </row>
    <row r="3185" spans="3:17" x14ac:dyDescent="0.3">
      <c r="C3185" t="s">
        <v>1807</v>
      </c>
      <c r="D3185" t="s">
        <v>366</v>
      </c>
      <c r="E3185">
        <v>420663</v>
      </c>
      <c r="H3185" t="s">
        <v>2297</v>
      </c>
      <c r="K3185">
        <v>0</v>
      </c>
      <c r="M3185">
        <v>0</v>
      </c>
      <c r="O3185">
        <v>0</v>
      </c>
    </row>
    <row r="3186" spans="3:17" x14ac:dyDescent="0.3">
      <c r="C3186" t="s">
        <v>1807</v>
      </c>
      <c r="D3186" t="s">
        <v>366</v>
      </c>
      <c r="E3186">
        <v>420664</v>
      </c>
      <c r="H3186" t="s">
        <v>2298</v>
      </c>
      <c r="K3186">
        <v>0</v>
      </c>
      <c r="M3186">
        <v>0</v>
      </c>
      <c r="O3186">
        <v>0</v>
      </c>
    </row>
    <row r="3187" spans="3:17" x14ac:dyDescent="0.3">
      <c r="C3187" t="s">
        <v>1807</v>
      </c>
      <c r="D3187" t="s">
        <v>366</v>
      </c>
      <c r="E3187">
        <v>420665</v>
      </c>
      <c r="H3187" t="s">
        <v>2299</v>
      </c>
      <c r="K3187">
        <v>0</v>
      </c>
      <c r="M3187">
        <v>0</v>
      </c>
      <c r="O3187">
        <v>0</v>
      </c>
    </row>
    <row r="3188" spans="3:17" x14ac:dyDescent="0.3">
      <c r="C3188" t="s">
        <v>1807</v>
      </c>
      <c r="D3188" t="s">
        <v>366</v>
      </c>
      <c r="E3188">
        <v>420670</v>
      </c>
      <c r="H3188" t="s">
        <v>1468</v>
      </c>
      <c r="K3188">
        <v>0</v>
      </c>
      <c r="M3188">
        <v>0</v>
      </c>
      <c r="O3188">
        <v>0</v>
      </c>
    </row>
    <row r="3189" spans="3:17" x14ac:dyDescent="0.3">
      <c r="C3189" t="s">
        <v>1807</v>
      </c>
      <c r="D3189" t="s">
        <v>366</v>
      </c>
      <c r="E3189">
        <v>420671</v>
      </c>
      <c r="H3189" t="s">
        <v>775</v>
      </c>
      <c r="K3189">
        <v>0</v>
      </c>
      <c r="M3189">
        <v>0</v>
      </c>
      <c r="O3189">
        <v>0</v>
      </c>
    </row>
    <row r="3190" spans="3:17" x14ac:dyDescent="0.3">
      <c r="C3190" t="s">
        <v>1807</v>
      </c>
      <c r="D3190" t="s">
        <v>366</v>
      </c>
      <c r="E3190">
        <v>420672</v>
      </c>
      <c r="H3190" t="s">
        <v>2300</v>
      </c>
      <c r="K3190">
        <v>0</v>
      </c>
      <c r="M3190">
        <v>0</v>
      </c>
      <c r="O3190">
        <v>0</v>
      </c>
    </row>
    <row r="3191" spans="3:17" x14ac:dyDescent="0.3">
      <c r="C3191" t="s">
        <v>1807</v>
      </c>
      <c r="D3191" t="s">
        <v>366</v>
      </c>
      <c r="E3191">
        <v>420673</v>
      </c>
      <c r="H3191" t="s">
        <v>2301</v>
      </c>
      <c r="K3191">
        <v>0</v>
      </c>
      <c r="M3191">
        <v>0</v>
      </c>
      <c r="O3191">
        <v>0</v>
      </c>
    </row>
    <row r="3192" spans="3:17" x14ac:dyDescent="0.3">
      <c r="C3192" t="s">
        <v>1807</v>
      </c>
      <c r="D3192" t="s">
        <v>366</v>
      </c>
      <c r="E3192">
        <v>420674</v>
      </c>
      <c r="H3192" t="s">
        <v>2302</v>
      </c>
      <c r="K3192">
        <v>0</v>
      </c>
      <c r="M3192">
        <v>0</v>
      </c>
      <c r="O3192">
        <v>0</v>
      </c>
    </row>
    <row r="3193" spans="3:17" x14ac:dyDescent="0.3">
      <c r="C3193" t="s">
        <v>1807</v>
      </c>
      <c r="D3193" t="s">
        <v>366</v>
      </c>
      <c r="E3193">
        <v>420675</v>
      </c>
      <c r="H3193" t="s">
        <v>2303</v>
      </c>
      <c r="K3193">
        <v>0</v>
      </c>
      <c r="M3193">
        <v>0</v>
      </c>
      <c r="O3193">
        <v>0</v>
      </c>
    </row>
    <row r="3194" spans="3:17" x14ac:dyDescent="0.3">
      <c r="C3194" t="s">
        <v>1807</v>
      </c>
      <c r="D3194" t="s">
        <v>366</v>
      </c>
      <c r="E3194">
        <v>420676</v>
      </c>
      <c r="H3194" t="s">
        <v>2304</v>
      </c>
      <c r="K3194" s="37">
        <v>49566.66</v>
      </c>
      <c r="M3194" s="37">
        <v>39390.720000000001</v>
      </c>
      <c r="O3194" s="37">
        <v>10175.94</v>
      </c>
      <c r="Q3194">
        <v>25.8</v>
      </c>
    </row>
    <row r="3195" spans="3:17" x14ac:dyDescent="0.3">
      <c r="C3195" t="s">
        <v>1807</v>
      </c>
      <c r="D3195" t="s">
        <v>366</v>
      </c>
      <c r="E3195">
        <v>420677</v>
      </c>
      <c r="H3195" t="s">
        <v>2305</v>
      </c>
      <c r="K3195">
        <v>0</v>
      </c>
      <c r="M3195">
        <v>0</v>
      </c>
      <c r="O3195">
        <v>0</v>
      </c>
    </row>
    <row r="3196" spans="3:17" x14ac:dyDescent="0.3">
      <c r="C3196" t="s">
        <v>1807</v>
      </c>
      <c r="D3196" t="s">
        <v>366</v>
      </c>
      <c r="E3196">
        <v>420900</v>
      </c>
      <c r="H3196" t="s">
        <v>2306</v>
      </c>
      <c r="K3196" s="37">
        <v>-19613256.219999999</v>
      </c>
      <c r="M3196" s="37">
        <v>-15771302.470000001</v>
      </c>
      <c r="O3196" s="37">
        <v>-3841953.75</v>
      </c>
      <c r="Q3196">
        <v>-24.4</v>
      </c>
    </row>
    <row r="3197" spans="3:17" x14ac:dyDescent="0.3">
      <c r="C3197" t="s">
        <v>1807</v>
      </c>
      <c r="D3197" t="s">
        <v>366</v>
      </c>
      <c r="E3197">
        <v>420901</v>
      </c>
      <c r="H3197" t="s">
        <v>2307</v>
      </c>
      <c r="K3197">
        <v>0</v>
      </c>
      <c r="M3197">
        <v>0</v>
      </c>
      <c r="O3197">
        <v>0</v>
      </c>
    </row>
    <row r="3198" spans="3:17" x14ac:dyDescent="0.3">
      <c r="C3198" t="s">
        <v>1807</v>
      </c>
      <c r="D3198" t="s">
        <v>366</v>
      </c>
      <c r="E3198">
        <v>420902</v>
      </c>
      <c r="H3198" t="s">
        <v>2308</v>
      </c>
      <c r="K3198">
        <v>0</v>
      </c>
      <c r="M3198">
        <v>0</v>
      </c>
      <c r="O3198">
        <v>0</v>
      </c>
    </row>
    <row r="3199" spans="3:17" x14ac:dyDescent="0.3">
      <c r="C3199" t="s">
        <v>1807</v>
      </c>
      <c r="D3199" t="s">
        <v>366</v>
      </c>
      <c r="E3199">
        <v>420903</v>
      </c>
      <c r="H3199" t="s">
        <v>2309</v>
      </c>
      <c r="K3199">
        <v>0</v>
      </c>
      <c r="M3199">
        <v>0</v>
      </c>
      <c r="O3199">
        <v>0</v>
      </c>
    </row>
    <row r="3200" spans="3:17" x14ac:dyDescent="0.3">
      <c r="C3200" t="s">
        <v>1807</v>
      </c>
      <c r="D3200" t="s">
        <v>366</v>
      </c>
      <c r="E3200">
        <v>420904</v>
      </c>
      <c r="H3200" t="s">
        <v>2310</v>
      </c>
      <c r="K3200">
        <v>0</v>
      </c>
      <c r="M3200">
        <v>0</v>
      </c>
      <c r="O3200">
        <v>0</v>
      </c>
    </row>
    <row r="3201" spans="3:18" x14ac:dyDescent="0.3">
      <c r="E3201" t="s">
        <v>705</v>
      </c>
      <c r="K3201" s="37">
        <v>-25863809.690000001</v>
      </c>
      <c r="M3201" s="37">
        <v>-20718743.399999999</v>
      </c>
      <c r="O3201" s="37">
        <v>-5145066.29</v>
      </c>
      <c r="Q3201">
        <v>-24.8</v>
      </c>
      <c r="R3201" t="s">
        <v>438</v>
      </c>
    </row>
    <row r="3202" spans="3:18" x14ac:dyDescent="0.3">
      <c r="C3202" t="s">
        <v>1807</v>
      </c>
      <c r="D3202" t="s">
        <v>366</v>
      </c>
      <c r="E3202">
        <v>420402</v>
      </c>
      <c r="H3202" t="s">
        <v>2311</v>
      </c>
      <c r="K3202">
        <v>0</v>
      </c>
      <c r="M3202">
        <v>0</v>
      </c>
      <c r="O3202">
        <v>0</v>
      </c>
    </row>
    <row r="3203" spans="3:18" x14ac:dyDescent="0.3">
      <c r="C3203" t="s">
        <v>1807</v>
      </c>
      <c r="D3203" t="s">
        <v>366</v>
      </c>
      <c r="E3203">
        <v>420403</v>
      </c>
      <c r="H3203" t="s">
        <v>2312</v>
      </c>
      <c r="K3203">
        <v>0</v>
      </c>
      <c r="M3203">
        <v>0</v>
      </c>
      <c r="O3203">
        <v>0</v>
      </c>
    </row>
    <row r="3204" spans="3:18" x14ac:dyDescent="0.3">
      <c r="C3204" t="s">
        <v>1807</v>
      </c>
      <c r="D3204" t="s">
        <v>366</v>
      </c>
      <c r="E3204">
        <v>420825</v>
      </c>
      <c r="H3204" t="s">
        <v>2313</v>
      </c>
      <c r="K3204">
        <v>0</v>
      </c>
      <c r="M3204">
        <v>0</v>
      </c>
      <c r="O3204">
        <v>0</v>
      </c>
    </row>
    <row r="3205" spans="3:18" x14ac:dyDescent="0.3">
      <c r="C3205" t="s">
        <v>1807</v>
      </c>
      <c r="D3205" t="s">
        <v>366</v>
      </c>
      <c r="E3205">
        <v>420826</v>
      </c>
      <c r="H3205" t="s">
        <v>2314</v>
      </c>
      <c r="K3205">
        <v>0</v>
      </c>
      <c r="M3205">
        <v>0</v>
      </c>
      <c r="O3205">
        <v>0</v>
      </c>
    </row>
    <row r="3206" spans="3:18" x14ac:dyDescent="0.3">
      <c r="C3206" t="s">
        <v>1807</v>
      </c>
      <c r="D3206" t="s">
        <v>366</v>
      </c>
      <c r="E3206">
        <v>420827</v>
      </c>
      <c r="H3206" t="s">
        <v>2315</v>
      </c>
      <c r="K3206">
        <v>0</v>
      </c>
      <c r="M3206">
        <v>0</v>
      </c>
      <c r="O3206">
        <v>0</v>
      </c>
    </row>
    <row r="3207" spans="3:18" x14ac:dyDescent="0.3">
      <c r="C3207" t="s">
        <v>1807</v>
      </c>
      <c r="D3207" t="s">
        <v>366</v>
      </c>
      <c r="E3207">
        <v>420828</v>
      </c>
      <c r="H3207" t="s">
        <v>2316</v>
      </c>
      <c r="K3207">
        <v>0</v>
      </c>
      <c r="M3207">
        <v>0</v>
      </c>
      <c r="O3207">
        <v>0</v>
      </c>
    </row>
    <row r="3208" spans="3:18" x14ac:dyDescent="0.3">
      <c r="C3208" t="s">
        <v>1807</v>
      </c>
      <c r="D3208" t="s">
        <v>366</v>
      </c>
      <c r="E3208">
        <v>421203</v>
      </c>
      <c r="H3208" t="s">
        <v>1495</v>
      </c>
      <c r="K3208">
        <v>0</v>
      </c>
      <c r="M3208">
        <v>0</v>
      </c>
      <c r="O3208">
        <v>0</v>
      </c>
    </row>
    <row r="3209" spans="3:18" x14ac:dyDescent="0.3">
      <c r="E3209" t="s">
        <v>1495</v>
      </c>
      <c r="K3209">
        <v>0</v>
      </c>
      <c r="M3209">
        <v>0</v>
      </c>
      <c r="O3209">
        <v>0</v>
      </c>
      <c r="R3209" t="s">
        <v>438</v>
      </c>
    </row>
    <row r="3210" spans="3:18" x14ac:dyDescent="0.3">
      <c r="C3210" t="s">
        <v>1807</v>
      </c>
      <c r="D3210" t="s">
        <v>366</v>
      </c>
      <c r="E3210">
        <v>420206</v>
      </c>
      <c r="H3210" t="s">
        <v>1496</v>
      </c>
      <c r="K3210">
        <v>0</v>
      </c>
      <c r="M3210">
        <v>0</v>
      </c>
      <c r="O3210">
        <v>0</v>
      </c>
    </row>
    <row r="3211" spans="3:18" x14ac:dyDescent="0.3">
      <c r="C3211" t="s">
        <v>1807</v>
      </c>
      <c r="D3211" t="s">
        <v>366</v>
      </c>
      <c r="E3211">
        <v>420209</v>
      </c>
      <c r="H3211" t="s">
        <v>2317</v>
      </c>
      <c r="K3211">
        <v>0</v>
      </c>
      <c r="M3211">
        <v>0</v>
      </c>
      <c r="O3211">
        <v>0</v>
      </c>
    </row>
    <row r="3212" spans="3:18" x14ac:dyDescent="0.3">
      <c r="E3212" t="s">
        <v>1497</v>
      </c>
      <c r="K3212">
        <v>0</v>
      </c>
      <c r="M3212">
        <v>0</v>
      </c>
      <c r="O3212">
        <v>0</v>
      </c>
      <c r="R3212" t="s">
        <v>438</v>
      </c>
    </row>
    <row r="3213" spans="3:18" x14ac:dyDescent="0.3">
      <c r="C3213" t="s">
        <v>1807</v>
      </c>
      <c r="D3213" t="s">
        <v>366</v>
      </c>
      <c r="E3213">
        <v>420200</v>
      </c>
      <c r="H3213" t="s">
        <v>1498</v>
      </c>
      <c r="K3213">
        <v>0</v>
      </c>
      <c r="M3213">
        <v>0</v>
      </c>
      <c r="O3213">
        <v>0</v>
      </c>
    </row>
    <row r="3214" spans="3:18" x14ac:dyDescent="0.3">
      <c r="C3214" t="s">
        <v>1807</v>
      </c>
      <c r="D3214" t="s">
        <v>366</v>
      </c>
      <c r="E3214">
        <v>420201</v>
      </c>
      <c r="H3214" t="s">
        <v>1499</v>
      </c>
      <c r="K3214">
        <v>0</v>
      </c>
      <c r="M3214">
        <v>0</v>
      </c>
      <c r="O3214">
        <v>0</v>
      </c>
    </row>
    <row r="3215" spans="3:18" x14ac:dyDescent="0.3">
      <c r="C3215" t="s">
        <v>1807</v>
      </c>
      <c r="D3215" t="s">
        <v>366</v>
      </c>
      <c r="E3215">
        <v>420202</v>
      </c>
      <c r="H3215" t="s">
        <v>1500</v>
      </c>
      <c r="K3215">
        <v>0</v>
      </c>
      <c r="M3215">
        <v>0</v>
      </c>
      <c r="O3215">
        <v>0</v>
      </c>
    </row>
    <row r="3216" spans="3:18" x14ac:dyDescent="0.3">
      <c r="C3216" t="s">
        <v>1807</v>
      </c>
      <c r="D3216" t="s">
        <v>366</v>
      </c>
      <c r="E3216">
        <v>420203</v>
      </c>
      <c r="H3216" t="s">
        <v>1501</v>
      </c>
      <c r="K3216">
        <v>0</v>
      </c>
      <c r="M3216">
        <v>0</v>
      </c>
      <c r="O3216">
        <v>0</v>
      </c>
    </row>
    <row r="3217" spans="3:18" x14ac:dyDescent="0.3">
      <c r="C3217" t="s">
        <v>1807</v>
      </c>
      <c r="D3217" t="s">
        <v>366</v>
      </c>
      <c r="E3217">
        <v>420204</v>
      </c>
      <c r="H3217" t="s">
        <v>1502</v>
      </c>
      <c r="K3217">
        <v>0</v>
      </c>
      <c r="M3217">
        <v>0</v>
      </c>
      <c r="O3217">
        <v>0</v>
      </c>
    </row>
    <row r="3218" spans="3:18" x14ac:dyDescent="0.3">
      <c r="C3218" t="s">
        <v>1807</v>
      </c>
      <c r="D3218" t="s">
        <v>366</v>
      </c>
      <c r="E3218">
        <v>420205</v>
      </c>
      <c r="H3218" t="s">
        <v>1503</v>
      </c>
      <c r="K3218">
        <v>0</v>
      </c>
      <c r="M3218">
        <v>0</v>
      </c>
      <c r="O3218">
        <v>0</v>
      </c>
    </row>
    <row r="3219" spans="3:18" x14ac:dyDescent="0.3">
      <c r="E3219" t="s">
        <v>1504</v>
      </c>
      <c r="K3219">
        <v>0</v>
      </c>
      <c r="M3219">
        <v>0</v>
      </c>
      <c r="O3219">
        <v>0</v>
      </c>
      <c r="R3219" t="s">
        <v>438</v>
      </c>
    </row>
    <row r="3220" spans="3:18" x14ac:dyDescent="0.3">
      <c r="C3220" t="s">
        <v>1807</v>
      </c>
      <c r="D3220" t="s">
        <v>366</v>
      </c>
      <c r="E3220">
        <v>420100</v>
      </c>
      <c r="H3220" t="s">
        <v>1505</v>
      </c>
      <c r="K3220" s="37">
        <v>-1340414.43</v>
      </c>
      <c r="M3220" s="37">
        <v>-1007347.17</v>
      </c>
      <c r="O3220" s="37">
        <v>-333067.26</v>
      </c>
      <c r="Q3220">
        <v>-33.1</v>
      </c>
    </row>
    <row r="3221" spans="3:18" x14ac:dyDescent="0.3">
      <c r="C3221" t="s">
        <v>1807</v>
      </c>
      <c r="D3221" t="s">
        <v>366</v>
      </c>
      <c r="E3221">
        <v>420210</v>
      </c>
      <c r="H3221" t="s">
        <v>2318</v>
      </c>
      <c r="K3221">
        <v>0</v>
      </c>
      <c r="M3221">
        <v>0</v>
      </c>
      <c r="O3221">
        <v>0</v>
      </c>
    </row>
    <row r="3222" spans="3:18" x14ac:dyDescent="0.3">
      <c r="C3222" t="s">
        <v>1807</v>
      </c>
      <c r="D3222" t="s">
        <v>366</v>
      </c>
      <c r="E3222">
        <v>420404</v>
      </c>
      <c r="H3222" t="s">
        <v>2319</v>
      </c>
      <c r="K3222">
        <v>0</v>
      </c>
      <c r="M3222">
        <v>0</v>
      </c>
      <c r="O3222">
        <v>0</v>
      </c>
    </row>
    <row r="3223" spans="3:18" x14ac:dyDescent="0.3">
      <c r="C3223" t="s">
        <v>1807</v>
      </c>
      <c r="D3223" t="s">
        <v>366</v>
      </c>
      <c r="E3223">
        <v>420405</v>
      </c>
      <c r="H3223" t="s">
        <v>2320</v>
      </c>
      <c r="K3223" s="37">
        <v>-11092.75</v>
      </c>
      <c r="M3223" s="37">
        <v>-11092.75</v>
      </c>
      <c r="O3223">
        <v>0</v>
      </c>
    </row>
    <row r="3224" spans="3:18" x14ac:dyDescent="0.3">
      <c r="C3224" t="s">
        <v>1807</v>
      </c>
      <c r="D3224" t="s">
        <v>366</v>
      </c>
      <c r="E3224">
        <v>420406</v>
      </c>
      <c r="H3224" t="s">
        <v>2321</v>
      </c>
      <c r="K3224">
        <v>0</v>
      </c>
      <c r="M3224">
        <v>0</v>
      </c>
      <c r="O3224">
        <v>0</v>
      </c>
    </row>
    <row r="3225" spans="3:18" x14ac:dyDescent="0.3">
      <c r="C3225" t="s">
        <v>1807</v>
      </c>
      <c r="D3225" t="s">
        <v>366</v>
      </c>
      <c r="E3225">
        <v>420407</v>
      </c>
      <c r="H3225" t="s">
        <v>2322</v>
      </c>
      <c r="K3225">
        <v>0</v>
      </c>
      <c r="M3225">
        <v>0</v>
      </c>
      <c r="O3225">
        <v>0</v>
      </c>
    </row>
    <row r="3226" spans="3:18" x14ac:dyDescent="0.3">
      <c r="C3226" t="s">
        <v>1807</v>
      </c>
      <c r="D3226" t="s">
        <v>366</v>
      </c>
      <c r="E3226">
        <v>420501</v>
      </c>
      <c r="H3226" t="s">
        <v>1506</v>
      </c>
      <c r="K3226">
        <v>0</v>
      </c>
      <c r="M3226">
        <v>0</v>
      </c>
      <c r="O3226">
        <v>0</v>
      </c>
    </row>
    <row r="3227" spans="3:18" x14ac:dyDescent="0.3">
      <c r="E3227" t="s">
        <v>1513</v>
      </c>
      <c r="K3227" s="37">
        <v>-1351507.18</v>
      </c>
      <c r="M3227" s="37">
        <v>-1018439.92</v>
      </c>
      <c r="O3227" s="37">
        <v>-333067.26</v>
      </c>
      <c r="Q3227">
        <v>-32.700000000000003</v>
      </c>
      <c r="R3227" t="s">
        <v>438</v>
      </c>
    </row>
    <row r="3228" spans="3:18" x14ac:dyDescent="0.3">
      <c r="C3228" t="s">
        <v>1807</v>
      </c>
      <c r="D3228" t="s">
        <v>366</v>
      </c>
      <c r="E3228">
        <v>420254</v>
      </c>
      <c r="H3228" t="s">
        <v>2323</v>
      </c>
      <c r="K3228" s="37">
        <v>-77772.740000000005</v>
      </c>
      <c r="M3228" s="37">
        <v>-77772.740000000005</v>
      </c>
      <c r="O3228">
        <v>0</v>
      </c>
    </row>
    <row r="3229" spans="3:18" x14ac:dyDescent="0.3">
      <c r="C3229" t="s">
        <v>1807</v>
      </c>
      <c r="D3229" t="s">
        <v>366</v>
      </c>
      <c r="E3229">
        <v>420300</v>
      </c>
      <c r="H3229" t="s">
        <v>1514</v>
      </c>
      <c r="K3229" s="37">
        <v>-13889881.880000001</v>
      </c>
      <c r="M3229" s="37">
        <v>-11017622.460000001</v>
      </c>
      <c r="O3229" s="37">
        <v>-2872259.42</v>
      </c>
      <c r="Q3229">
        <v>-26.1</v>
      </c>
    </row>
    <row r="3230" spans="3:18" x14ac:dyDescent="0.3">
      <c r="C3230" t="s">
        <v>1807</v>
      </c>
      <c r="D3230" t="s">
        <v>366</v>
      </c>
      <c r="E3230">
        <v>420301</v>
      </c>
      <c r="H3230" t="s">
        <v>1515</v>
      </c>
      <c r="K3230">
        <v>0</v>
      </c>
      <c r="M3230">
        <v>0</v>
      </c>
      <c r="O3230">
        <v>0</v>
      </c>
    </row>
    <row r="3231" spans="3:18" x14ac:dyDescent="0.3">
      <c r="C3231" t="s">
        <v>1807</v>
      </c>
      <c r="D3231" t="s">
        <v>366</v>
      </c>
      <c r="E3231">
        <v>420302</v>
      </c>
      <c r="H3231" t="s">
        <v>1516</v>
      </c>
      <c r="K3231">
        <v>0</v>
      </c>
      <c r="M3231">
        <v>0</v>
      </c>
      <c r="O3231">
        <v>0</v>
      </c>
    </row>
    <row r="3232" spans="3:18" x14ac:dyDescent="0.3">
      <c r="C3232" t="s">
        <v>1807</v>
      </c>
      <c r="D3232" t="s">
        <v>366</v>
      </c>
      <c r="E3232">
        <v>420303</v>
      </c>
      <c r="H3232" t="s">
        <v>1517</v>
      </c>
      <c r="K3232">
        <v>0</v>
      </c>
      <c r="M3232">
        <v>0</v>
      </c>
      <c r="O3232">
        <v>0</v>
      </c>
    </row>
    <row r="3233" spans="3:18" x14ac:dyDescent="0.3">
      <c r="C3233" t="s">
        <v>1807</v>
      </c>
      <c r="D3233" t="s">
        <v>366</v>
      </c>
      <c r="E3233">
        <v>420304</v>
      </c>
      <c r="H3233" t="s">
        <v>1518</v>
      </c>
      <c r="K3233" s="37">
        <v>-73480.759999999995</v>
      </c>
      <c r="M3233" s="37">
        <v>-73480.759999999995</v>
      </c>
      <c r="O3233">
        <v>0</v>
      </c>
    </row>
    <row r="3234" spans="3:18" x14ac:dyDescent="0.3">
      <c r="C3234" t="s">
        <v>1807</v>
      </c>
      <c r="D3234" t="s">
        <v>366</v>
      </c>
      <c r="E3234">
        <v>420305</v>
      </c>
      <c r="H3234" t="s">
        <v>2324</v>
      </c>
      <c r="K3234" s="37">
        <v>-97547.47</v>
      </c>
      <c r="M3234" s="37">
        <v>-97547.47</v>
      </c>
      <c r="O3234">
        <v>0</v>
      </c>
    </row>
    <row r="3235" spans="3:18" x14ac:dyDescent="0.3">
      <c r="C3235" t="s">
        <v>1807</v>
      </c>
      <c r="D3235" t="s">
        <v>366</v>
      </c>
      <c r="E3235">
        <v>420308</v>
      </c>
      <c r="H3235" t="s">
        <v>2325</v>
      </c>
      <c r="K3235">
        <v>0</v>
      </c>
      <c r="M3235">
        <v>0</v>
      </c>
      <c r="O3235">
        <v>0</v>
      </c>
    </row>
    <row r="3236" spans="3:18" x14ac:dyDescent="0.3">
      <c r="C3236" t="s">
        <v>1807</v>
      </c>
      <c r="D3236" t="s">
        <v>366</v>
      </c>
      <c r="E3236">
        <v>420309</v>
      </c>
      <c r="H3236" t="s">
        <v>2326</v>
      </c>
      <c r="K3236">
        <v>0</v>
      </c>
      <c r="M3236">
        <v>0</v>
      </c>
      <c r="O3236">
        <v>0</v>
      </c>
    </row>
    <row r="3237" spans="3:18" x14ac:dyDescent="0.3">
      <c r="E3237" t="s">
        <v>1519</v>
      </c>
      <c r="K3237" s="37">
        <v>-14138682.85</v>
      </c>
      <c r="M3237" s="37">
        <v>-11266423.43</v>
      </c>
      <c r="O3237" s="37">
        <v>-2872259.42</v>
      </c>
      <c r="Q3237">
        <v>-25.5</v>
      </c>
      <c r="R3237" t="s">
        <v>438</v>
      </c>
    </row>
    <row r="3238" spans="3:18" x14ac:dyDescent="0.3">
      <c r="C3238" t="s">
        <v>1807</v>
      </c>
      <c r="D3238" t="s">
        <v>366</v>
      </c>
      <c r="E3238">
        <v>420400</v>
      </c>
      <c r="H3238" t="s">
        <v>1520</v>
      </c>
      <c r="K3238">
        <v>0</v>
      </c>
      <c r="M3238">
        <v>0</v>
      </c>
      <c r="O3238">
        <v>0</v>
      </c>
    </row>
    <row r="3239" spans="3:18" x14ac:dyDescent="0.3">
      <c r="C3239" t="s">
        <v>1807</v>
      </c>
      <c r="D3239" t="s">
        <v>366</v>
      </c>
      <c r="E3239">
        <v>420401</v>
      </c>
      <c r="H3239" t="s">
        <v>1521</v>
      </c>
      <c r="K3239">
        <v>0</v>
      </c>
      <c r="M3239">
        <v>0</v>
      </c>
      <c r="O3239">
        <v>0</v>
      </c>
    </row>
    <row r="3240" spans="3:18" x14ac:dyDescent="0.3">
      <c r="E3240" t="s">
        <v>1522</v>
      </c>
      <c r="K3240">
        <v>0</v>
      </c>
      <c r="M3240">
        <v>0</v>
      </c>
      <c r="O3240">
        <v>0</v>
      </c>
      <c r="R3240" t="s">
        <v>438</v>
      </c>
    </row>
    <row r="3241" spans="3:18" x14ac:dyDescent="0.3">
      <c r="C3241" t="s">
        <v>1807</v>
      </c>
      <c r="D3241" t="s">
        <v>366</v>
      </c>
      <c r="E3241">
        <v>420500</v>
      </c>
      <c r="H3241" t="s">
        <v>1523</v>
      </c>
      <c r="K3241">
        <v>0</v>
      </c>
      <c r="M3241">
        <v>0</v>
      </c>
      <c r="O3241">
        <v>0</v>
      </c>
    </row>
    <row r="3242" spans="3:18" x14ac:dyDescent="0.3">
      <c r="E3242" t="s">
        <v>1524</v>
      </c>
      <c r="K3242">
        <v>0</v>
      </c>
      <c r="M3242">
        <v>0</v>
      </c>
      <c r="O3242">
        <v>0</v>
      </c>
      <c r="R3242" t="s">
        <v>438</v>
      </c>
    </row>
    <row r="3243" spans="3:18" x14ac:dyDescent="0.3">
      <c r="C3243" t="s">
        <v>1807</v>
      </c>
      <c r="D3243" t="s">
        <v>366</v>
      </c>
      <c r="E3243">
        <v>420207</v>
      </c>
      <c r="H3243" t="s">
        <v>1525</v>
      </c>
      <c r="K3243" s="37">
        <v>-24210.23</v>
      </c>
      <c r="M3243" s="37">
        <v>-24210.23</v>
      </c>
      <c r="O3243">
        <v>0</v>
      </c>
    </row>
    <row r="3244" spans="3:18" x14ac:dyDescent="0.3">
      <c r="K3244" s="37">
        <v>-24210.23</v>
      </c>
      <c r="M3244" s="37">
        <v>-24210.23</v>
      </c>
      <c r="O3244">
        <v>0</v>
      </c>
      <c r="R3244" t="s">
        <v>438</v>
      </c>
    </row>
    <row r="3245" spans="3:18" x14ac:dyDescent="0.3">
      <c r="C3245" t="s">
        <v>1807</v>
      </c>
      <c r="D3245" t="s">
        <v>366</v>
      </c>
      <c r="E3245">
        <v>420208</v>
      </c>
      <c r="H3245" t="s">
        <v>1526</v>
      </c>
      <c r="K3245">
        <v>0</v>
      </c>
      <c r="M3245">
        <v>0</v>
      </c>
      <c r="O3245">
        <v>0</v>
      </c>
    </row>
    <row r="3246" spans="3:18" x14ac:dyDescent="0.3">
      <c r="K3246">
        <v>0</v>
      </c>
      <c r="M3246">
        <v>0</v>
      </c>
      <c r="O3246">
        <v>0</v>
      </c>
      <c r="R3246" t="s">
        <v>438</v>
      </c>
    </row>
    <row r="3247" spans="3:18" x14ac:dyDescent="0.3">
      <c r="C3247" t="s">
        <v>1807</v>
      </c>
      <c r="D3247" t="s">
        <v>366</v>
      </c>
      <c r="E3247">
        <v>420211</v>
      </c>
      <c r="H3247" t="s">
        <v>2327</v>
      </c>
      <c r="K3247">
        <v>0</v>
      </c>
      <c r="M3247">
        <v>0</v>
      </c>
      <c r="O3247">
        <v>0</v>
      </c>
    </row>
    <row r="3248" spans="3:18" x14ac:dyDescent="0.3">
      <c r="C3248" t="s">
        <v>1807</v>
      </c>
      <c r="D3248" t="s">
        <v>366</v>
      </c>
      <c r="E3248">
        <v>420212</v>
      </c>
      <c r="H3248" t="s">
        <v>2328</v>
      </c>
      <c r="K3248">
        <v>0</v>
      </c>
      <c r="M3248">
        <v>0</v>
      </c>
      <c r="O3248">
        <v>0</v>
      </c>
    </row>
    <row r="3249" spans="3:18" x14ac:dyDescent="0.3">
      <c r="C3249" t="s">
        <v>1807</v>
      </c>
      <c r="D3249" t="s">
        <v>366</v>
      </c>
      <c r="E3249">
        <v>420307</v>
      </c>
      <c r="H3249" t="s">
        <v>2329</v>
      </c>
      <c r="K3249">
        <v>0</v>
      </c>
      <c r="M3249">
        <v>0</v>
      </c>
      <c r="O3249">
        <v>0</v>
      </c>
    </row>
    <row r="3250" spans="3:18" x14ac:dyDescent="0.3">
      <c r="K3250">
        <v>0</v>
      </c>
      <c r="M3250">
        <v>0</v>
      </c>
      <c r="O3250">
        <v>0</v>
      </c>
      <c r="R3250" t="s">
        <v>438</v>
      </c>
    </row>
    <row r="3251" spans="3:18" x14ac:dyDescent="0.3">
      <c r="C3251" t="s">
        <v>1807</v>
      </c>
      <c r="D3251" t="s">
        <v>366</v>
      </c>
      <c r="E3251">
        <v>420600</v>
      </c>
      <c r="H3251" t="s">
        <v>1529</v>
      </c>
      <c r="K3251">
        <v>0</v>
      </c>
      <c r="M3251">
        <v>0</v>
      </c>
      <c r="O3251">
        <v>0</v>
      </c>
    </row>
    <row r="3252" spans="3:18" x14ac:dyDescent="0.3">
      <c r="E3252" t="s">
        <v>1530</v>
      </c>
      <c r="K3252">
        <v>0</v>
      </c>
      <c r="M3252">
        <v>0</v>
      </c>
      <c r="O3252">
        <v>0</v>
      </c>
      <c r="R3252" t="s">
        <v>438</v>
      </c>
    </row>
    <row r="3253" spans="3:18" x14ac:dyDescent="0.3">
      <c r="C3253" t="s">
        <v>1807</v>
      </c>
      <c r="D3253" t="s">
        <v>366</v>
      </c>
      <c r="E3253">
        <v>420502</v>
      </c>
      <c r="H3253" t="s">
        <v>2330</v>
      </c>
      <c r="K3253">
        <v>0</v>
      </c>
      <c r="M3253">
        <v>0</v>
      </c>
      <c r="O3253">
        <v>0</v>
      </c>
    </row>
    <row r="3254" spans="3:18" x14ac:dyDescent="0.3">
      <c r="C3254" t="s">
        <v>1807</v>
      </c>
      <c r="D3254" t="s">
        <v>366</v>
      </c>
      <c r="E3254">
        <v>420503</v>
      </c>
      <c r="H3254" t="s">
        <v>2331</v>
      </c>
      <c r="K3254">
        <v>0</v>
      </c>
      <c r="M3254">
        <v>0</v>
      </c>
      <c r="O3254">
        <v>0</v>
      </c>
    </row>
    <row r="3255" spans="3:18" x14ac:dyDescent="0.3">
      <c r="K3255">
        <v>0</v>
      </c>
      <c r="M3255">
        <v>0</v>
      </c>
      <c r="O3255">
        <v>0</v>
      </c>
      <c r="R3255" t="s">
        <v>438</v>
      </c>
    </row>
    <row r="3256" spans="3:18" x14ac:dyDescent="0.3">
      <c r="C3256" t="s">
        <v>1807</v>
      </c>
      <c r="D3256" t="s">
        <v>366</v>
      </c>
      <c r="E3256">
        <v>420820</v>
      </c>
      <c r="H3256" t="s">
        <v>1533</v>
      </c>
      <c r="K3256">
        <v>0</v>
      </c>
      <c r="M3256">
        <v>0</v>
      </c>
      <c r="O3256">
        <v>0</v>
      </c>
    </row>
    <row r="3257" spans="3:18" x14ac:dyDescent="0.3">
      <c r="C3257" t="s">
        <v>1807</v>
      </c>
      <c r="D3257" t="s">
        <v>366</v>
      </c>
      <c r="E3257">
        <v>420821</v>
      </c>
      <c r="H3257" t="s">
        <v>1534</v>
      </c>
      <c r="K3257">
        <v>0</v>
      </c>
      <c r="M3257">
        <v>0</v>
      </c>
      <c r="O3257">
        <v>0</v>
      </c>
    </row>
    <row r="3258" spans="3:18" x14ac:dyDescent="0.3">
      <c r="C3258" t="s">
        <v>1807</v>
      </c>
      <c r="D3258" t="s">
        <v>366</v>
      </c>
      <c r="E3258">
        <v>420822</v>
      </c>
      <c r="H3258" t="s">
        <v>1535</v>
      </c>
      <c r="K3258">
        <v>0</v>
      </c>
      <c r="M3258">
        <v>0</v>
      </c>
      <c r="O3258">
        <v>0</v>
      </c>
    </row>
    <row r="3259" spans="3:18" x14ac:dyDescent="0.3">
      <c r="C3259" t="s">
        <v>1807</v>
      </c>
      <c r="D3259" t="s">
        <v>366</v>
      </c>
      <c r="E3259">
        <v>420823</v>
      </c>
      <c r="H3259" t="s">
        <v>1536</v>
      </c>
      <c r="K3259">
        <v>0</v>
      </c>
      <c r="M3259">
        <v>0</v>
      </c>
      <c r="O3259">
        <v>0</v>
      </c>
    </row>
    <row r="3260" spans="3:18" x14ac:dyDescent="0.3">
      <c r="C3260" t="s">
        <v>1807</v>
      </c>
      <c r="D3260" t="s">
        <v>366</v>
      </c>
      <c r="E3260">
        <v>420824</v>
      </c>
      <c r="H3260" t="s">
        <v>2332</v>
      </c>
      <c r="K3260">
        <v>0</v>
      </c>
      <c r="M3260">
        <v>0</v>
      </c>
      <c r="O3260">
        <v>0</v>
      </c>
    </row>
    <row r="3261" spans="3:18" x14ac:dyDescent="0.3">
      <c r="E3261" t="s">
        <v>1537</v>
      </c>
      <c r="K3261">
        <v>0</v>
      </c>
      <c r="M3261">
        <v>0</v>
      </c>
      <c r="O3261">
        <v>0</v>
      </c>
      <c r="R3261" t="s">
        <v>438</v>
      </c>
    </row>
    <row r="3262" spans="3:18" x14ac:dyDescent="0.3">
      <c r="C3262" t="s">
        <v>1807</v>
      </c>
      <c r="D3262" t="s">
        <v>366</v>
      </c>
      <c r="E3262">
        <v>420800</v>
      </c>
      <c r="H3262" t="s">
        <v>1538</v>
      </c>
      <c r="K3262">
        <v>0</v>
      </c>
      <c r="M3262">
        <v>0</v>
      </c>
      <c r="O3262">
        <v>0</v>
      </c>
    </row>
    <row r="3263" spans="3:18" x14ac:dyDescent="0.3">
      <c r="C3263" t="s">
        <v>1807</v>
      </c>
      <c r="D3263" t="s">
        <v>366</v>
      </c>
      <c r="E3263">
        <v>420801</v>
      </c>
      <c r="H3263" t="s">
        <v>1539</v>
      </c>
      <c r="K3263">
        <v>0</v>
      </c>
      <c r="M3263">
        <v>0</v>
      </c>
      <c r="O3263">
        <v>0</v>
      </c>
    </row>
    <row r="3264" spans="3:18" x14ac:dyDescent="0.3">
      <c r="C3264" t="s">
        <v>1807</v>
      </c>
      <c r="D3264" t="s">
        <v>366</v>
      </c>
      <c r="E3264">
        <v>420802</v>
      </c>
      <c r="H3264" t="s">
        <v>1540</v>
      </c>
      <c r="K3264">
        <v>0</v>
      </c>
      <c r="M3264">
        <v>0</v>
      </c>
      <c r="O3264">
        <v>0</v>
      </c>
    </row>
    <row r="3265" spans="3:18" x14ac:dyDescent="0.3">
      <c r="C3265" t="s">
        <v>1807</v>
      </c>
      <c r="D3265" t="s">
        <v>366</v>
      </c>
      <c r="E3265">
        <v>420803</v>
      </c>
      <c r="H3265" t="s">
        <v>1541</v>
      </c>
      <c r="K3265">
        <v>0</v>
      </c>
      <c r="M3265">
        <v>0</v>
      </c>
      <c r="O3265">
        <v>0</v>
      </c>
    </row>
    <row r="3266" spans="3:18" x14ac:dyDescent="0.3">
      <c r="C3266" t="s">
        <v>1807</v>
      </c>
      <c r="D3266" t="s">
        <v>366</v>
      </c>
      <c r="E3266">
        <v>420804</v>
      </c>
      <c r="H3266" t="s">
        <v>2333</v>
      </c>
      <c r="K3266">
        <v>0</v>
      </c>
      <c r="M3266">
        <v>0</v>
      </c>
      <c r="O3266">
        <v>0</v>
      </c>
    </row>
    <row r="3267" spans="3:18" x14ac:dyDescent="0.3">
      <c r="E3267" t="s">
        <v>1542</v>
      </c>
      <c r="K3267">
        <v>0</v>
      </c>
      <c r="M3267">
        <v>0</v>
      </c>
      <c r="O3267">
        <v>0</v>
      </c>
      <c r="R3267" t="s">
        <v>438</v>
      </c>
    </row>
    <row r="3268" spans="3:18" x14ac:dyDescent="0.3">
      <c r="C3268" t="s">
        <v>1807</v>
      </c>
      <c r="D3268" t="s">
        <v>366</v>
      </c>
      <c r="E3268">
        <v>421200</v>
      </c>
      <c r="H3268" t="s">
        <v>1543</v>
      </c>
      <c r="K3268">
        <v>0</v>
      </c>
      <c r="M3268">
        <v>0</v>
      </c>
      <c r="O3268">
        <v>0</v>
      </c>
    </row>
    <row r="3269" spans="3:18" x14ac:dyDescent="0.3">
      <c r="E3269" t="s">
        <v>1544</v>
      </c>
      <c r="K3269">
        <v>0</v>
      </c>
      <c r="M3269">
        <v>0</v>
      </c>
      <c r="O3269">
        <v>0</v>
      </c>
      <c r="R3269" t="s">
        <v>438</v>
      </c>
    </row>
    <row r="3270" spans="3:18" x14ac:dyDescent="0.3">
      <c r="C3270" t="s">
        <v>1807</v>
      </c>
      <c r="D3270" t="s">
        <v>366</v>
      </c>
      <c r="E3270">
        <v>430104</v>
      </c>
      <c r="H3270" t="s">
        <v>1545</v>
      </c>
      <c r="K3270">
        <v>0</v>
      </c>
      <c r="M3270">
        <v>0</v>
      </c>
      <c r="O3270">
        <v>0</v>
      </c>
    </row>
    <row r="3271" spans="3:18" x14ac:dyDescent="0.3">
      <c r="E3271" t="s">
        <v>1546</v>
      </c>
      <c r="K3271">
        <v>0</v>
      </c>
      <c r="M3271">
        <v>0</v>
      </c>
      <c r="O3271">
        <v>0</v>
      </c>
      <c r="R3271" t="s">
        <v>438</v>
      </c>
    </row>
    <row r="3272" spans="3:18" x14ac:dyDescent="0.3">
      <c r="C3272" t="s">
        <v>1807</v>
      </c>
      <c r="D3272" t="s">
        <v>366</v>
      </c>
      <c r="E3272">
        <v>421400</v>
      </c>
      <c r="H3272" t="s">
        <v>1547</v>
      </c>
      <c r="K3272">
        <v>0</v>
      </c>
      <c r="M3272">
        <v>0</v>
      </c>
      <c r="O3272">
        <v>0</v>
      </c>
    </row>
    <row r="3273" spans="3:18" x14ac:dyDescent="0.3">
      <c r="C3273" t="s">
        <v>1807</v>
      </c>
      <c r="D3273" t="s">
        <v>366</v>
      </c>
      <c r="E3273">
        <v>500107</v>
      </c>
      <c r="H3273" t="s">
        <v>1548</v>
      </c>
      <c r="K3273">
        <v>0</v>
      </c>
      <c r="M3273">
        <v>0</v>
      </c>
      <c r="O3273">
        <v>0</v>
      </c>
    </row>
    <row r="3274" spans="3:18" x14ac:dyDescent="0.3">
      <c r="C3274" t="s">
        <v>1807</v>
      </c>
      <c r="D3274" t="s">
        <v>366</v>
      </c>
      <c r="E3274">
        <v>511310</v>
      </c>
      <c r="H3274" t="s">
        <v>2334</v>
      </c>
      <c r="K3274">
        <v>0</v>
      </c>
      <c r="M3274">
        <v>0</v>
      </c>
      <c r="O3274">
        <v>0</v>
      </c>
    </row>
    <row r="3275" spans="3:18" x14ac:dyDescent="0.3">
      <c r="C3275" t="s">
        <v>1807</v>
      </c>
      <c r="D3275" t="s">
        <v>366</v>
      </c>
      <c r="E3275">
        <v>511311</v>
      </c>
      <c r="H3275" t="s">
        <v>2335</v>
      </c>
      <c r="K3275">
        <v>0</v>
      </c>
      <c r="M3275">
        <v>0</v>
      </c>
      <c r="O3275">
        <v>0</v>
      </c>
    </row>
    <row r="3276" spans="3:18" x14ac:dyDescent="0.3">
      <c r="C3276" t="s">
        <v>1807</v>
      </c>
      <c r="D3276" t="s">
        <v>366</v>
      </c>
      <c r="E3276">
        <v>511312</v>
      </c>
      <c r="H3276" t="s">
        <v>2336</v>
      </c>
      <c r="K3276">
        <v>0</v>
      </c>
      <c r="M3276">
        <v>0</v>
      </c>
      <c r="O3276">
        <v>0</v>
      </c>
    </row>
    <row r="3277" spans="3:18" x14ac:dyDescent="0.3">
      <c r="C3277" t="s">
        <v>1807</v>
      </c>
      <c r="D3277" t="s">
        <v>366</v>
      </c>
      <c r="E3277">
        <v>511313</v>
      </c>
      <c r="H3277" t="s">
        <v>2337</v>
      </c>
      <c r="K3277">
        <v>0</v>
      </c>
      <c r="M3277">
        <v>0</v>
      </c>
      <c r="O3277">
        <v>0</v>
      </c>
    </row>
    <row r="3278" spans="3:18" x14ac:dyDescent="0.3">
      <c r="E3278" t="s">
        <v>1549</v>
      </c>
      <c r="K3278">
        <v>0</v>
      </c>
      <c r="M3278">
        <v>0</v>
      </c>
      <c r="O3278">
        <v>0</v>
      </c>
      <c r="R3278" t="s">
        <v>438</v>
      </c>
    </row>
    <row r="3279" spans="3:18" x14ac:dyDescent="0.3">
      <c r="C3279" t="s">
        <v>1807</v>
      </c>
      <c r="D3279" t="s">
        <v>366</v>
      </c>
      <c r="E3279">
        <v>421100</v>
      </c>
      <c r="H3279" t="s">
        <v>1550</v>
      </c>
      <c r="K3279">
        <v>0</v>
      </c>
      <c r="M3279">
        <v>0</v>
      </c>
      <c r="O3279">
        <v>0</v>
      </c>
    </row>
    <row r="3280" spans="3:18" x14ac:dyDescent="0.3">
      <c r="E3280" t="s">
        <v>1551</v>
      </c>
      <c r="K3280">
        <v>0</v>
      </c>
      <c r="M3280">
        <v>0</v>
      </c>
      <c r="O3280">
        <v>0</v>
      </c>
      <c r="R3280" t="s">
        <v>438</v>
      </c>
    </row>
    <row r="3281" spans="3:18" x14ac:dyDescent="0.3">
      <c r="C3281" t="s">
        <v>1807</v>
      </c>
      <c r="D3281" t="s">
        <v>366</v>
      </c>
      <c r="E3281">
        <v>421300</v>
      </c>
      <c r="H3281" t="s">
        <v>1552</v>
      </c>
      <c r="K3281">
        <v>0</v>
      </c>
      <c r="M3281">
        <v>0</v>
      </c>
      <c r="O3281">
        <v>0</v>
      </c>
    </row>
    <row r="3282" spans="3:18" x14ac:dyDescent="0.3">
      <c r="C3282" t="s">
        <v>1807</v>
      </c>
      <c r="D3282" t="s">
        <v>366</v>
      </c>
      <c r="E3282">
        <v>421301</v>
      </c>
      <c r="H3282" t="s">
        <v>2338</v>
      </c>
      <c r="K3282">
        <v>0</v>
      </c>
      <c r="M3282">
        <v>0</v>
      </c>
      <c r="O3282">
        <v>0</v>
      </c>
    </row>
    <row r="3283" spans="3:18" x14ac:dyDescent="0.3">
      <c r="C3283" t="s">
        <v>1807</v>
      </c>
      <c r="D3283" t="s">
        <v>366</v>
      </c>
      <c r="E3283">
        <v>421302</v>
      </c>
      <c r="H3283" t="s">
        <v>2339</v>
      </c>
      <c r="K3283" s="37">
        <v>-7669</v>
      </c>
      <c r="M3283" s="37">
        <v>-5506</v>
      </c>
      <c r="O3283" s="37">
        <v>-2163</v>
      </c>
      <c r="Q3283">
        <v>-39.299999999999997</v>
      </c>
    </row>
    <row r="3284" spans="3:18" x14ac:dyDescent="0.3">
      <c r="E3284" t="s">
        <v>1553</v>
      </c>
      <c r="K3284" s="37">
        <v>-7669</v>
      </c>
      <c r="M3284" s="37">
        <v>-5506</v>
      </c>
      <c r="O3284" s="37">
        <v>-2163</v>
      </c>
      <c r="Q3284">
        <v>-39.299999999999997</v>
      </c>
      <c r="R3284" t="s">
        <v>438</v>
      </c>
    </row>
    <row r="3285" spans="3:18" x14ac:dyDescent="0.3">
      <c r="C3285" t="s">
        <v>1807</v>
      </c>
      <c r="D3285" t="s">
        <v>366</v>
      </c>
      <c r="E3285">
        <v>420608</v>
      </c>
      <c r="H3285" t="s">
        <v>1554</v>
      </c>
      <c r="K3285">
        <v>-886.54</v>
      </c>
      <c r="M3285">
        <v>-737.37</v>
      </c>
      <c r="O3285">
        <v>-149.16999999999999</v>
      </c>
      <c r="Q3285">
        <v>-20.2</v>
      </c>
    </row>
    <row r="3286" spans="3:18" x14ac:dyDescent="0.3">
      <c r="C3286" t="s">
        <v>1807</v>
      </c>
      <c r="D3286" t="s">
        <v>366</v>
      </c>
      <c r="E3286">
        <v>420609</v>
      </c>
      <c r="H3286" t="s">
        <v>2340</v>
      </c>
      <c r="K3286" s="37">
        <v>-134903.82999999999</v>
      </c>
      <c r="M3286" s="37">
        <v>-134903.82999999999</v>
      </c>
      <c r="O3286">
        <v>0</v>
      </c>
    </row>
    <row r="3287" spans="3:18" x14ac:dyDescent="0.3">
      <c r="C3287" t="s">
        <v>1807</v>
      </c>
      <c r="D3287" t="s">
        <v>366</v>
      </c>
      <c r="E3287">
        <v>420615</v>
      </c>
      <c r="H3287" t="s">
        <v>2341</v>
      </c>
      <c r="K3287">
        <v>0</v>
      </c>
      <c r="M3287">
        <v>0</v>
      </c>
      <c r="O3287">
        <v>0</v>
      </c>
    </row>
    <row r="3288" spans="3:18" x14ac:dyDescent="0.3">
      <c r="C3288" t="s">
        <v>1807</v>
      </c>
      <c r="D3288" t="s">
        <v>366</v>
      </c>
      <c r="E3288">
        <v>420701</v>
      </c>
      <c r="H3288" t="s">
        <v>1555</v>
      </c>
      <c r="K3288">
        <v>0</v>
      </c>
      <c r="M3288">
        <v>0</v>
      </c>
      <c r="O3288">
        <v>0</v>
      </c>
    </row>
    <row r="3289" spans="3:18" x14ac:dyDescent="0.3">
      <c r="C3289" t="s">
        <v>1807</v>
      </c>
      <c r="D3289" t="s">
        <v>366</v>
      </c>
      <c r="E3289">
        <v>420702</v>
      </c>
      <c r="H3289" t="s">
        <v>1556</v>
      </c>
      <c r="K3289" s="37">
        <v>-3721.46</v>
      </c>
      <c r="M3289" s="37">
        <v>-2995.73</v>
      </c>
      <c r="O3289">
        <v>-725.73</v>
      </c>
      <c r="Q3289">
        <v>-24.2</v>
      </c>
    </row>
    <row r="3290" spans="3:18" x14ac:dyDescent="0.3">
      <c r="C3290" t="s">
        <v>1807</v>
      </c>
      <c r="D3290" t="s">
        <v>366</v>
      </c>
      <c r="E3290">
        <v>420703</v>
      </c>
      <c r="H3290" t="s">
        <v>1557</v>
      </c>
      <c r="K3290">
        <v>0</v>
      </c>
      <c r="M3290">
        <v>0</v>
      </c>
      <c r="O3290">
        <v>0</v>
      </c>
    </row>
    <row r="3291" spans="3:18" x14ac:dyDescent="0.3">
      <c r="C3291" t="s">
        <v>1807</v>
      </c>
      <c r="D3291" t="s">
        <v>366</v>
      </c>
      <c r="E3291">
        <v>420704</v>
      </c>
      <c r="H3291" t="s">
        <v>1558</v>
      </c>
      <c r="K3291" s="37">
        <v>-40696785.659999996</v>
      </c>
      <c r="M3291" s="37">
        <v>-27903670.899999999</v>
      </c>
      <c r="O3291" s="37">
        <v>-12793114.76</v>
      </c>
      <c r="Q3291">
        <v>-45.8</v>
      </c>
    </row>
    <row r="3292" spans="3:18" x14ac:dyDescent="0.3">
      <c r="C3292" t="s">
        <v>1807</v>
      </c>
      <c r="D3292" t="s">
        <v>366</v>
      </c>
      <c r="E3292">
        <v>420705</v>
      </c>
      <c r="H3292" t="s">
        <v>1559</v>
      </c>
      <c r="K3292">
        <v>-68.349999999999994</v>
      </c>
      <c r="M3292">
        <v>-55.95</v>
      </c>
      <c r="O3292">
        <v>-12.4</v>
      </c>
      <c r="Q3292">
        <v>-22.2</v>
      </c>
    </row>
    <row r="3293" spans="3:18" x14ac:dyDescent="0.3">
      <c r="C3293" t="s">
        <v>1807</v>
      </c>
      <c r="D3293" t="s">
        <v>366</v>
      </c>
      <c r="E3293">
        <v>420706</v>
      </c>
      <c r="H3293" t="s">
        <v>1560</v>
      </c>
      <c r="K3293">
        <v>0</v>
      </c>
      <c r="M3293">
        <v>0</v>
      </c>
      <c r="O3293">
        <v>0</v>
      </c>
    </row>
    <row r="3294" spans="3:18" x14ac:dyDescent="0.3">
      <c r="C3294" t="s">
        <v>1807</v>
      </c>
      <c r="D3294" t="s">
        <v>366</v>
      </c>
      <c r="E3294">
        <v>420707</v>
      </c>
      <c r="H3294" t="s">
        <v>1561</v>
      </c>
      <c r="K3294">
        <v>0</v>
      </c>
      <c r="M3294">
        <v>0</v>
      </c>
      <c r="O3294">
        <v>0</v>
      </c>
    </row>
    <row r="3295" spans="3:18" x14ac:dyDescent="0.3">
      <c r="C3295" t="s">
        <v>1807</v>
      </c>
      <c r="D3295" t="s">
        <v>366</v>
      </c>
      <c r="E3295">
        <v>420708</v>
      </c>
      <c r="H3295" t="s">
        <v>1562</v>
      </c>
      <c r="K3295">
        <v>0</v>
      </c>
      <c r="M3295">
        <v>0</v>
      </c>
      <c r="O3295">
        <v>0</v>
      </c>
    </row>
    <row r="3296" spans="3:18" x14ac:dyDescent="0.3">
      <c r="C3296" t="s">
        <v>1807</v>
      </c>
      <c r="D3296" t="s">
        <v>366</v>
      </c>
      <c r="E3296">
        <v>420711</v>
      </c>
      <c r="H3296" t="s">
        <v>1563</v>
      </c>
      <c r="K3296">
        <v>0</v>
      </c>
      <c r="M3296">
        <v>0</v>
      </c>
      <c r="O3296">
        <v>0</v>
      </c>
    </row>
    <row r="3297" spans="3:17" x14ac:dyDescent="0.3">
      <c r="C3297" t="s">
        <v>1807</v>
      </c>
      <c r="D3297" t="s">
        <v>366</v>
      </c>
      <c r="E3297">
        <v>420727</v>
      </c>
      <c r="H3297" t="s">
        <v>2342</v>
      </c>
      <c r="K3297" s="37">
        <v>-13319.76</v>
      </c>
      <c r="M3297" s="37">
        <v>-9909.31</v>
      </c>
      <c r="O3297" s="37">
        <v>-3410.45</v>
      </c>
      <c r="Q3297">
        <v>-34.4</v>
      </c>
    </row>
    <row r="3298" spans="3:17" x14ac:dyDescent="0.3">
      <c r="C3298" t="s">
        <v>1807</v>
      </c>
      <c r="D3298" t="s">
        <v>366</v>
      </c>
      <c r="E3298">
        <v>420728</v>
      </c>
      <c r="H3298" t="s">
        <v>2343</v>
      </c>
      <c r="K3298">
        <v>0</v>
      </c>
      <c r="M3298">
        <v>0</v>
      </c>
      <c r="O3298">
        <v>0</v>
      </c>
    </row>
    <row r="3299" spans="3:17" x14ac:dyDescent="0.3">
      <c r="C3299" t="s">
        <v>1807</v>
      </c>
      <c r="D3299" t="s">
        <v>366</v>
      </c>
      <c r="E3299">
        <v>420729</v>
      </c>
      <c r="H3299" t="s">
        <v>2344</v>
      </c>
      <c r="K3299">
        <v>0</v>
      </c>
      <c r="M3299">
        <v>0</v>
      </c>
      <c r="O3299">
        <v>0</v>
      </c>
    </row>
    <row r="3300" spans="3:17" x14ac:dyDescent="0.3">
      <c r="C3300" t="s">
        <v>1807</v>
      </c>
      <c r="D3300" t="s">
        <v>366</v>
      </c>
      <c r="E3300">
        <v>420731</v>
      </c>
      <c r="H3300" t="s">
        <v>2345</v>
      </c>
      <c r="K3300">
        <v>0</v>
      </c>
      <c r="M3300">
        <v>0</v>
      </c>
      <c r="O3300">
        <v>0</v>
      </c>
    </row>
    <row r="3301" spans="3:17" x14ac:dyDescent="0.3">
      <c r="C3301" t="s">
        <v>1807</v>
      </c>
      <c r="D3301" t="s">
        <v>366</v>
      </c>
      <c r="E3301">
        <v>420732</v>
      </c>
      <c r="H3301" t="s">
        <v>2346</v>
      </c>
      <c r="K3301">
        <v>0</v>
      </c>
      <c r="M3301">
        <v>0</v>
      </c>
      <c r="O3301">
        <v>0</v>
      </c>
    </row>
    <row r="3302" spans="3:17" x14ac:dyDescent="0.3">
      <c r="C3302" t="s">
        <v>1807</v>
      </c>
      <c r="D3302" t="s">
        <v>366</v>
      </c>
      <c r="E3302">
        <v>420749</v>
      </c>
      <c r="H3302" t="s">
        <v>2347</v>
      </c>
      <c r="K3302">
        <v>0</v>
      </c>
      <c r="M3302">
        <v>0</v>
      </c>
      <c r="O3302">
        <v>0</v>
      </c>
    </row>
    <row r="3303" spans="3:17" x14ac:dyDescent="0.3">
      <c r="C3303" t="s">
        <v>1807</v>
      </c>
      <c r="D3303" t="s">
        <v>366</v>
      </c>
      <c r="E3303">
        <v>420750</v>
      </c>
      <c r="H3303" t="s">
        <v>1566</v>
      </c>
      <c r="K3303" s="37">
        <v>686681.67</v>
      </c>
      <c r="M3303" s="37">
        <v>725781.67</v>
      </c>
      <c r="O3303" s="37">
        <v>-39100</v>
      </c>
      <c r="Q3303">
        <v>-5.4</v>
      </c>
    </row>
    <row r="3304" spans="3:17" x14ac:dyDescent="0.3">
      <c r="C3304" t="s">
        <v>1807</v>
      </c>
      <c r="D3304" t="s">
        <v>366</v>
      </c>
      <c r="E3304">
        <v>420751</v>
      </c>
      <c r="H3304" t="s">
        <v>2348</v>
      </c>
      <c r="K3304">
        <v>0</v>
      </c>
      <c r="M3304">
        <v>0</v>
      </c>
      <c r="O3304">
        <v>0</v>
      </c>
    </row>
    <row r="3305" spans="3:17" x14ac:dyDescent="0.3">
      <c r="C3305" t="s">
        <v>1807</v>
      </c>
      <c r="D3305" t="s">
        <v>366</v>
      </c>
      <c r="E3305">
        <v>420910</v>
      </c>
      <c r="H3305" t="s">
        <v>2349</v>
      </c>
      <c r="K3305" s="37">
        <v>38082609.229999997</v>
      </c>
      <c r="M3305" s="37">
        <v>52713260.619999997</v>
      </c>
      <c r="O3305" s="37">
        <v>-14630651.390000001</v>
      </c>
      <c r="Q3305">
        <v>-27.8</v>
      </c>
    </row>
    <row r="3306" spans="3:17" x14ac:dyDescent="0.3">
      <c r="C3306" t="s">
        <v>1807</v>
      </c>
      <c r="D3306" t="s">
        <v>366</v>
      </c>
      <c r="E3306">
        <v>420911</v>
      </c>
      <c r="H3306" t="s">
        <v>2350</v>
      </c>
      <c r="K3306">
        <v>0</v>
      </c>
      <c r="M3306">
        <v>0</v>
      </c>
      <c r="O3306">
        <v>0</v>
      </c>
    </row>
    <row r="3307" spans="3:17" x14ac:dyDescent="0.3">
      <c r="C3307" t="s">
        <v>1807</v>
      </c>
      <c r="D3307" t="s">
        <v>366</v>
      </c>
      <c r="E3307">
        <v>420912</v>
      </c>
      <c r="H3307" t="s">
        <v>2351</v>
      </c>
      <c r="K3307">
        <v>0</v>
      </c>
      <c r="M3307">
        <v>0</v>
      </c>
      <c r="O3307">
        <v>0</v>
      </c>
    </row>
    <row r="3308" spans="3:17" x14ac:dyDescent="0.3">
      <c r="C3308" t="s">
        <v>1807</v>
      </c>
      <c r="D3308" t="s">
        <v>366</v>
      </c>
      <c r="E3308">
        <v>500114</v>
      </c>
      <c r="H3308" t="s">
        <v>2352</v>
      </c>
      <c r="K3308" s="37">
        <v>44447670.829999998</v>
      </c>
      <c r="M3308" s="37">
        <v>37698497.740000002</v>
      </c>
      <c r="O3308" s="37">
        <v>6749173.0899999999</v>
      </c>
      <c r="Q3308">
        <v>17.899999999999999</v>
      </c>
    </row>
    <row r="3309" spans="3:17" x14ac:dyDescent="0.3">
      <c r="C3309" t="s">
        <v>1807</v>
      </c>
      <c r="D3309" t="s">
        <v>366</v>
      </c>
      <c r="E3309">
        <v>500115</v>
      </c>
      <c r="H3309" t="s">
        <v>2353</v>
      </c>
      <c r="K3309">
        <v>0</v>
      </c>
      <c r="M3309">
        <v>0</v>
      </c>
      <c r="O3309">
        <v>0</v>
      </c>
    </row>
    <row r="3310" spans="3:17" x14ac:dyDescent="0.3">
      <c r="C3310" t="s">
        <v>1807</v>
      </c>
      <c r="D3310" t="s">
        <v>366</v>
      </c>
      <c r="E3310">
        <v>540007</v>
      </c>
      <c r="H3310" t="s">
        <v>2354</v>
      </c>
      <c r="K3310" s="37">
        <v>1278033.43</v>
      </c>
      <c r="M3310" s="37">
        <v>2178333.66</v>
      </c>
      <c r="O3310" s="37">
        <v>-900300.23</v>
      </c>
      <c r="Q3310">
        <v>-41.3</v>
      </c>
    </row>
    <row r="3311" spans="3:17" x14ac:dyDescent="0.3">
      <c r="C3311" t="s">
        <v>1807</v>
      </c>
      <c r="D3311" t="s">
        <v>366</v>
      </c>
      <c r="E3311">
        <v>540008</v>
      </c>
      <c r="H3311" t="s">
        <v>2355</v>
      </c>
      <c r="K3311">
        <v>0</v>
      </c>
      <c r="M3311">
        <v>0</v>
      </c>
      <c r="O3311">
        <v>0</v>
      </c>
    </row>
    <row r="3312" spans="3:17" x14ac:dyDescent="0.3">
      <c r="C3312" t="s">
        <v>1807</v>
      </c>
      <c r="D3312" t="s">
        <v>366</v>
      </c>
      <c r="E3312">
        <v>540009</v>
      </c>
      <c r="H3312" t="s">
        <v>2356</v>
      </c>
      <c r="K3312" s="37">
        <v>91332.6</v>
      </c>
      <c r="M3312" s="37">
        <v>73066.080000000002</v>
      </c>
      <c r="O3312" s="37">
        <v>18266.52</v>
      </c>
      <c r="Q3312">
        <v>25</v>
      </c>
    </row>
    <row r="3313" spans="3:18" x14ac:dyDescent="0.3">
      <c r="C3313" t="s">
        <v>1807</v>
      </c>
      <c r="D3313" t="s">
        <v>366</v>
      </c>
      <c r="E3313">
        <v>540014</v>
      </c>
      <c r="H3313" t="s">
        <v>2357</v>
      </c>
      <c r="K3313">
        <v>0</v>
      </c>
      <c r="M3313">
        <v>0</v>
      </c>
      <c r="O3313">
        <v>0</v>
      </c>
    </row>
    <row r="3314" spans="3:18" x14ac:dyDescent="0.3">
      <c r="C3314" t="s">
        <v>1807</v>
      </c>
      <c r="D3314" t="s">
        <v>366</v>
      </c>
      <c r="E3314">
        <v>540017</v>
      </c>
      <c r="H3314" t="s">
        <v>2358</v>
      </c>
      <c r="K3314">
        <v>0</v>
      </c>
      <c r="M3314">
        <v>0</v>
      </c>
      <c r="O3314">
        <v>0</v>
      </c>
    </row>
    <row r="3315" spans="3:18" x14ac:dyDescent="0.3">
      <c r="E3315" t="s">
        <v>1574</v>
      </c>
      <c r="K3315" s="37">
        <v>43736642.159999996</v>
      </c>
      <c r="M3315" s="37">
        <v>65336666.68</v>
      </c>
      <c r="O3315" s="37">
        <v>-21600024.52</v>
      </c>
      <c r="Q3315">
        <v>-33.1</v>
      </c>
      <c r="R3315" t="s">
        <v>438</v>
      </c>
    </row>
    <row r="3316" spans="3:18" x14ac:dyDescent="0.3">
      <c r="E3316" t="s">
        <v>1575</v>
      </c>
      <c r="K3316" s="37">
        <v>2350763.21</v>
      </c>
      <c r="M3316" s="37">
        <v>32303343.699999999</v>
      </c>
      <c r="O3316" s="37">
        <v>-29952580.489999998</v>
      </c>
      <c r="Q3316">
        <v>-92.7</v>
      </c>
      <c r="R3316" t="s">
        <v>420</v>
      </c>
    </row>
    <row r="3317" spans="3:18" x14ac:dyDescent="0.3">
      <c r="C3317" t="s">
        <v>1807</v>
      </c>
      <c r="D3317" t="s">
        <v>366</v>
      </c>
      <c r="E3317">
        <v>510156</v>
      </c>
      <c r="H3317" t="s">
        <v>1577</v>
      </c>
      <c r="K3317" s="37">
        <v>107850.06</v>
      </c>
      <c r="M3317" s="37">
        <v>83306.55</v>
      </c>
      <c r="O3317" s="37">
        <v>24543.51</v>
      </c>
      <c r="Q3317">
        <v>29.5</v>
      </c>
    </row>
    <row r="3318" spans="3:18" x14ac:dyDescent="0.3">
      <c r="K3318" s="37">
        <v>107850.06</v>
      </c>
      <c r="M3318" s="37">
        <v>83306.55</v>
      </c>
      <c r="O3318" s="37">
        <v>24543.51</v>
      </c>
      <c r="Q3318">
        <v>29.5</v>
      </c>
      <c r="R3318" t="s">
        <v>438</v>
      </c>
    </row>
    <row r="3319" spans="3:18" x14ac:dyDescent="0.3">
      <c r="E3319" t="s">
        <v>1578</v>
      </c>
    </row>
    <row r="3320" spans="3:18" x14ac:dyDescent="0.3">
      <c r="C3320" t="s">
        <v>1807</v>
      </c>
      <c r="D3320" t="s">
        <v>366</v>
      </c>
      <c r="E3320">
        <v>510100</v>
      </c>
      <c r="H3320" t="s">
        <v>1579</v>
      </c>
      <c r="K3320" s="37">
        <v>15822530.76</v>
      </c>
      <c r="M3320" s="37">
        <v>12675225.689999999</v>
      </c>
      <c r="O3320" s="37">
        <v>3147305.07</v>
      </c>
      <c r="Q3320">
        <v>24.8</v>
      </c>
    </row>
    <row r="3321" spans="3:18" x14ac:dyDescent="0.3">
      <c r="C3321" t="s">
        <v>1807</v>
      </c>
      <c r="D3321" t="s">
        <v>366</v>
      </c>
      <c r="E3321">
        <v>510101</v>
      </c>
      <c r="H3321" t="s">
        <v>1580</v>
      </c>
      <c r="K3321" s="37">
        <v>2689727</v>
      </c>
      <c r="M3321" s="37">
        <v>2153205</v>
      </c>
      <c r="O3321" s="37">
        <v>536522</v>
      </c>
      <c r="Q3321">
        <v>24.9</v>
      </c>
    </row>
    <row r="3322" spans="3:18" x14ac:dyDescent="0.3">
      <c r="C3322" t="s">
        <v>1807</v>
      </c>
      <c r="D3322" t="s">
        <v>366</v>
      </c>
      <c r="E3322">
        <v>510102</v>
      </c>
      <c r="H3322" t="s">
        <v>1581</v>
      </c>
      <c r="K3322" s="37">
        <v>152153.35</v>
      </c>
      <c r="M3322" s="37">
        <v>121324.15</v>
      </c>
      <c r="O3322" s="37">
        <v>30829.200000000001</v>
      </c>
      <c r="Q3322">
        <v>25.4</v>
      </c>
    </row>
    <row r="3323" spans="3:18" x14ac:dyDescent="0.3">
      <c r="C3323" t="s">
        <v>1807</v>
      </c>
      <c r="D3323" t="s">
        <v>366</v>
      </c>
      <c r="E3323">
        <v>510103</v>
      </c>
      <c r="H3323" t="s">
        <v>1582</v>
      </c>
      <c r="K3323" s="37">
        <v>2500000</v>
      </c>
      <c r="M3323" s="37">
        <v>2000000</v>
      </c>
      <c r="O3323" s="37">
        <v>500000</v>
      </c>
      <c r="Q3323">
        <v>25</v>
      </c>
    </row>
    <row r="3324" spans="3:18" x14ac:dyDescent="0.3">
      <c r="C3324" t="s">
        <v>1807</v>
      </c>
      <c r="D3324" t="s">
        <v>366</v>
      </c>
      <c r="E3324">
        <v>510104</v>
      </c>
      <c r="H3324" t="s">
        <v>1583</v>
      </c>
      <c r="K3324" s="37">
        <v>22950</v>
      </c>
      <c r="M3324" s="37">
        <v>18360</v>
      </c>
      <c r="O3324" s="37">
        <v>4590</v>
      </c>
      <c r="Q3324">
        <v>25</v>
      </c>
    </row>
    <row r="3325" spans="3:18" x14ac:dyDescent="0.3">
      <c r="C3325" t="s">
        <v>1807</v>
      </c>
      <c r="D3325" t="s">
        <v>366</v>
      </c>
      <c r="E3325">
        <v>510105</v>
      </c>
      <c r="H3325" t="s">
        <v>1584</v>
      </c>
      <c r="K3325" s="37">
        <v>4543.8500000000004</v>
      </c>
      <c r="M3325" s="37">
        <v>6777.61</v>
      </c>
      <c r="O3325" s="37">
        <v>-2233.7600000000002</v>
      </c>
      <c r="Q3325">
        <v>-33</v>
      </c>
    </row>
    <row r="3326" spans="3:18" x14ac:dyDescent="0.3">
      <c r="C3326" t="s">
        <v>1807</v>
      </c>
      <c r="D3326" t="s">
        <v>366</v>
      </c>
      <c r="E3326">
        <v>510107</v>
      </c>
      <c r="H3326" t="s">
        <v>1585</v>
      </c>
      <c r="K3326">
        <v>0</v>
      </c>
      <c r="M3326">
        <v>0</v>
      </c>
      <c r="O3326">
        <v>0</v>
      </c>
    </row>
    <row r="3327" spans="3:18" x14ac:dyDescent="0.3">
      <c r="C3327" t="s">
        <v>1807</v>
      </c>
      <c r="D3327" t="s">
        <v>366</v>
      </c>
      <c r="E3327">
        <v>510108</v>
      </c>
      <c r="H3327" t="s">
        <v>1586</v>
      </c>
      <c r="K3327" s="37">
        <v>10198</v>
      </c>
      <c r="M3327" s="37">
        <v>6199</v>
      </c>
      <c r="O3327" s="37">
        <v>3999</v>
      </c>
      <c r="Q3327">
        <v>64.5</v>
      </c>
    </row>
    <row r="3328" spans="3:18" x14ac:dyDescent="0.3">
      <c r="C3328" t="s">
        <v>1807</v>
      </c>
      <c r="D3328" t="s">
        <v>366</v>
      </c>
      <c r="E3328">
        <v>510109</v>
      </c>
      <c r="H3328" t="s">
        <v>1587</v>
      </c>
      <c r="K3328" s="37">
        <v>77991.360000000001</v>
      </c>
      <c r="M3328" s="37">
        <v>67491.360000000001</v>
      </c>
      <c r="O3328" s="37">
        <v>10500</v>
      </c>
      <c r="Q3328">
        <v>15.6</v>
      </c>
    </row>
    <row r="3329" spans="3:17" x14ac:dyDescent="0.3">
      <c r="C3329" t="s">
        <v>1807</v>
      </c>
      <c r="D3329" t="s">
        <v>366</v>
      </c>
      <c r="E3329">
        <v>510110</v>
      </c>
      <c r="H3329" t="s">
        <v>1588</v>
      </c>
      <c r="K3329" s="37">
        <v>6000</v>
      </c>
      <c r="M3329" s="37">
        <v>1000</v>
      </c>
      <c r="O3329" s="37">
        <v>5000</v>
      </c>
      <c r="Q3329">
        <v>500</v>
      </c>
    </row>
    <row r="3330" spans="3:17" x14ac:dyDescent="0.3">
      <c r="C3330" t="s">
        <v>1807</v>
      </c>
      <c r="D3330" t="s">
        <v>366</v>
      </c>
      <c r="E3330">
        <v>510111</v>
      </c>
      <c r="H3330" t="s">
        <v>1589</v>
      </c>
      <c r="K3330">
        <v>0</v>
      </c>
      <c r="M3330">
        <v>0</v>
      </c>
      <c r="O3330">
        <v>0</v>
      </c>
    </row>
    <row r="3331" spans="3:17" x14ac:dyDescent="0.3">
      <c r="C3331" t="s">
        <v>1807</v>
      </c>
      <c r="D3331" t="s">
        <v>366</v>
      </c>
      <c r="E3331">
        <v>510112</v>
      </c>
      <c r="H3331" t="s">
        <v>1590</v>
      </c>
      <c r="K3331">
        <v>0</v>
      </c>
      <c r="M3331">
        <v>0</v>
      </c>
      <c r="O3331">
        <v>0</v>
      </c>
    </row>
    <row r="3332" spans="3:17" x14ac:dyDescent="0.3">
      <c r="C3332" t="s">
        <v>1807</v>
      </c>
      <c r="D3332" t="s">
        <v>366</v>
      </c>
      <c r="E3332">
        <v>510113</v>
      </c>
      <c r="H3332" t="s">
        <v>1591</v>
      </c>
      <c r="K3332" s="37">
        <v>98880.72</v>
      </c>
      <c r="M3332" s="37">
        <v>76471.06</v>
      </c>
      <c r="O3332" s="37">
        <v>22409.66</v>
      </c>
      <c r="Q3332">
        <v>29.3</v>
      </c>
    </row>
    <row r="3333" spans="3:17" x14ac:dyDescent="0.3">
      <c r="C3333" t="s">
        <v>1807</v>
      </c>
      <c r="D3333" t="s">
        <v>366</v>
      </c>
      <c r="E3333">
        <v>510114</v>
      </c>
      <c r="H3333" t="s">
        <v>1592</v>
      </c>
      <c r="K3333" s="37">
        <v>175521.1</v>
      </c>
      <c r="M3333" s="37">
        <v>117027.1</v>
      </c>
      <c r="O3333" s="37">
        <v>58494</v>
      </c>
      <c r="Q3333">
        <v>50</v>
      </c>
    </row>
    <row r="3334" spans="3:17" x14ac:dyDescent="0.3">
      <c r="C3334" t="s">
        <v>1807</v>
      </c>
      <c r="D3334" t="s">
        <v>366</v>
      </c>
      <c r="E3334">
        <v>510115</v>
      </c>
      <c r="H3334" t="s">
        <v>1593</v>
      </c>
      <c r="K3334" s="37">
        <v>566226.36</v>
      </c>
      <c r="M3334" s="37">
        <v>451726.36</v>
      </c>
      <c r="O3334" s="37">
        <v>114500</v>
      </c>
      <c r="Q3334">
        <v>25.3</v>
      </c>
    </row>
    <row r="3335" spans="3:17" x14ac:dyDescent="0.3">
      <c r="C3335" t="s">
        <v>1807</v>
      </c>
      <c r="D3335" t="s">
        <v>366</v>
      </c>
      <c r="E3335">
        <v>510116</v>
      </c>
      <c r="H3335" t="s">
        <v>1594</v>
      </c>
      <c r="K3335" s="37">
        <v>78090.73</v>
      </c>
      <c r="M3335" s="37">
        <v>57862.39</v>
      </c>
      <c r="O3335" s="37">
        <v>20228.34</v>
      </c>
      <c r="Q3335">
        <v>35</v>
      </c>
    </row>
    <row r="3336" spans="3:17" x14ac:dyDescent="0.3">
      <c r="C3336" t="s">
        <v>1807</v>
      </c>
      <c r="D3336" t="s">
        <v>366</v>
      </c>
      <c r="E3336">
        <v>510118</v>
      </c>
      <c r="H3336" t="s">
        <v>1595</v>
      </c>
      <c r="K3336" s="37">
        <v>153670.28</v>
      </c>
      <c r="M3336" s="37">
        <v>112997.69</v>
      </c>
      <c r="O3336" s="37">
        <v>40672.589999999997</v>
      </c>
      <c r="Q3336">
        <v>36</v>
      </c>
    </row>
    <row r="3337" spans="3:17" x14ac:dyDescent="0.3">
      <c r="C3337" t="s">
        <v>1807</v>
      </c>
      <c r="D3337" t="s">
        <v>366</v>
      </c>
      <c r="E3337">
        <v>510119</v>
      </c>
      <c r="H3337" t="s">
        <v>1596</v>
      </c>
      <c r="K3337" s="37">
        <v>139161.07999999999</v>
      </c>
      <c r="M3337" s="37">
        <v>119688.47</v>
      </c>
      <c r="O3337" s="37">
        <v>19472.61</v>
      </c>
      <c r="Q3337">
        <v>16.3</v>
      </c>
    </row>
    <row r="3338" spans="3:17" x14ac:dyDescent="0.3">
      <c r="C3338" t="s">
        <v>1807</v>
      </c>
      <c r="D3338" t="s">
        <v>366</v>
      </c>
      <c r="E3338">
        <v>510120</v>
      </c>
      <c r="H3338" t="s">
        <v>1597</v>
      </c>
      <c r="K3338" s="37">
        <v>11162.17</v>
      </c>
      <c r="M3338" s="37">
        <v>10473.780000000001</v>
      </c>
      <c r="O3338">
        <v>688.39</v>
      </c>
      <c r="Q3338">
        <v>6.6</v>
      </c>
    </row>
    <row r="3339" spans="3:17" x14ac:dyDescent="0.3">
      <c r="C3339" t="s">
        <v>1807</v>
      </c>
      <c r="D3339" t="s">
        <v>366</v>
      </c>
      <c r="E3339">
        <v>510121</v>
      </c>
      <c r="H3339" t="s">
        <v>1598</v>
      </c>
      <c r="K3339" s="37">
        <v>450540.79</v>
      </c>
      <c r="M3339" s="37">
        <v>343624.96000000002</v>
      </c>
      <c r="O3339" s="37">
        <v>106915.83</v>
      </c>
      <c r="Q3339">
        <v>31.1</v>
      </c>
    </row>
    <row r="3340" spans="3:17" x14ac:dyDescent="0.3">
      <c r="C3340" t="s">
        <v>1807</v>
      </c>
      <c r="D3340" t="s">
        <v>366</v>
      </c>
      <c r="E3340">
        <v>510122</v>
      </c>
      <c r="H3340" t="s">
        <v>1599</v>
      </c>
      <c r="K3340">
        <v>0</v>
      </c>
      <c r="M3340">
        <v>0</v>
      </c>
      <c r="O3340">
        <v>0</v>
      </c>
    </row>
    <row r="3341" spans="3:17" x14ac:dyDescent="0.3">
      <c r="C3341" t="s">
        <v>1807</v>
      </c>
      <c r="D3341" t="s">
        <v>366</v>
      </c>
      <c r="E3341">
        <v>510123</v>
      </c>
      <c r="H3341" t="s">
        <v>1600</v>
      </c>
      <c r="K3341">
        <v>0</v>
      </c>
      <c r="M3341">
        <v>0</v>
      </c>
      <c r="O3341">
        <v>0</v>
      </c>
    </row>
    <row r="3342" spans="3:17" x14ac:dyDescent="0.3">
      <c r="C3342" t="s">
        <v>1807</v>
      </c>
      <c r="D3342" t="s">
        <v>366</v>
      </c>
      <c r="E3342">
        <v>510124</v>
      </c>
      <c r="H3342" t="s">
        <v>1601</v>
      </c>
      <c r="K3342">
        <v>0</v>
      </c>
      <c r="M3342">
        <v>0</v>
      </c>
      <c r="O3342">
        <v>0</v>
      </c>
    </row>
    <row r="3343" spans="3:17" x14ac:dyDescent="0.3">
      <c r="C3343" t="s">
        <v>1807</v>
      </c>
      <c r="D3343" t="s">
        <v>366</v>
      </c>
      <c r="E3343">
        <v>510125</v>
      </c>
      <c r="H3343" t="s">
        <v>1602</v>
      </c>
      <c r="K3343" s="37">
        <v>14924.48</v>
      </c>
      <c r="M3343" s="37">
        <v>12071.86</v>
      </c>
      <c r="O3343" s="37">
        <v>2852.62</v>
      </c>
      <c r="Q3343">
        <v>23.6</v>
      </c>
    </row>
    <row r="3344" spans="3:17" x14ac:dyDescent="0.3">
      <c r="C3344" t="s">
        <v>1807</v>
      </c>
      <c r="D3344" t="s">
        <v>366</v>
      </c>
      <c r="E3344">
        <v>510126</v>
      </c>
      <c r="H3344" t="s">
        <v>1603</v>
      </c>
      <c r="K3344" s="37">
        <v>2337</v>
      </c>
      <c r="M3344" s="37">
        <v>1987</v>
      </c>
      <c r="O3344">
        <v>350</v>
      </c>
      <c r="Q3344">
        <v>17.600000000000001</v>
      </c>
    </row>
    <row r="3345" spans="3:17" x14ac:dyDescent="0.3">
      <c r="C3345" t="s">
        <v>1807</v>
      </c>
      <c r="D3345" t="s">
        <v>366</v>
      </c>
      <c r="E3345">
        <v>510127</v>
      </c>
      <c r="H3345" t="s">
        <v>1604</v>
      </c>
      <c r="K3345">
        <v>0</v>
      </c>
      <c r="M3345">
        <v>0</v>
      </c>
      <c r="O3345">
        <v>0</v>
      </c>
    </row>
    <row r="3346" spans="3:17" x14ac:dyDescent="0.3">
      <c r="C3346" t="s">
        <v>1807</v>
      </c>
      <c r="D3346" t="s">
        <v>366</v>
      </c>
      <c r="E3346">
        <v>510128</v>
      </c>
      <c r="H3346" t="s">
        <v>1605</v>
      </c>
      <c r="K3346">
        <v>0</v>
      </c>
      <c r="M3346">
        <v>0</v>
      </c>
      <c r="O3346">
        <v>0</v>
      </c>
    </row>
    <row r="3347" spans="3:17" x14ac:dyDescent="0.3">
      <c r="C3347" t="s">
        <v>1807</v>
      </c>
      <c r="D3347" t="s">
        <v>366</v>
      </c>
      <c r="E3347">
        <v>510129</v>
      </c>
      <c r="H3347" t="s">
        <v>1606</v>
      </c>
      <c r="K3347">
        <v>0</v>
      </c>
      <c r="M3347">
        <v>0</v>
      </c>
      <c r="O3347">
        <v>0</v>
      </c>
    </row>
    <row r="3348" spans="3:17" x14ac:dyDescent="0.3">
      <c r="C3348" t="s">
        <v>1807</v>
      </c>
      <c r="D3348" t="s">
        <v>366</v>
      </c>
      <c r="E3348">
        <v>510130</v>
      </c>
      <c r="H3348" t="s">
        <v>1607</v>
      </c>
      <c r="K3348">
        <v>0</v>
      </c>
      <c r="M3348">
        <v>0</v>
      </c>
      <c r="O3348">
        <v>0</v>
      </c>
    </row>
    <row r="3349" spans="3:17" x14ac:dyDescent="0.3">
      <c r="C3349" t="s">
        <v>1807</v>
      </c>
      <c r="D3349" t="s">
        <v>366</v>
      </c>
      <c r="E3349">
        <v>510131</v>
      </c>
      <c r="H3349" t="s">
        <v>2359</v>
      </c>
      <c r="K3349">
        <v>0</v>
      </c>
      <c r="M3349">
        <v>0</v>
      </c>
      <c r="O3349">
        <v>0</v>
      </c>
    </row>
    <row r="3350" spans="3:17" x14ac:dyDescent="0.3">
      <c r="C3350" t="s">
        <v>1807</v>
      </c>
      <c r="D3350" t="s">
        <v>366</v>
      </c>
      <c r="E3350">
        <v>510132</v>
      </c>
      <c r="H3350" t="s">
        <v>2360</v>
      </c>
      <c r="K3350" s="37">
        <v>55000</v>
      </c>
      <c r="M3350" s="37">
        <v>55000</v>
      </c>
      <c r="O3350">
        <v>0</v>
      </c>
    </row>
    <row r="3351" spans="3:17" x14ac:dyDescent="0.3">
      <c r="C3351" t="s">
        <v>1807</v>
      </c>
      <c r="D3351" t="s">
        <v>366</v>
      </c>
      <c r="E3351">
        <v>510133</v>
      </c>
      <c r="H3351" t="s">
        <v>2361</v>
      </c>
      <c r="K3351" s="37">
        <v>7720</v>
      </c>
      <c r="M3351" s="37">
        <v>6176</v>
      </c>
      <c r="O3351" s="37">
        <v>1544</v>
      </c>
      <c r="Q3351">
        <v>25</v>
      </c>
    </row>
    <row r="3352" spans="3:17" x14ac:dyDescent="0.3">
      <c r="C3352" t="s">
        <v>1807</v>
      </c>
      <c r="D3352" t="s">
        <v>366</v>
      </c>
      <c r="E3352">
        <v>510134</v>
      </c>
      <c r="H3352" t="s">
        <v>2362</v>
      </c>
      <c r="K3352">
        <v>0</v>
      </c>
      <c r="M3352">
        <v>0</v>
      </c>
      <c r="O3352">
        <v>0</v>
      </c>
    </row>
    <row r="3353" spans="3:17" x14ac:dyDescent="0.3">
      <c r="C3353" t="s">
        <v>1807</v>
      </c>
      <c r="D3353" t="s">
        <v>366</v>
      </c>
      <c r="E3353">
        <v>510135</v>
      </c>
      <c r="H3353" t="s">
        <v>2363</v>
      </c>
      <c r="K3353" s="37">
        <v>175172.67</v>
      </c>
      <c r="M3353" s="37">
        <v>96004.58</v>
      </c>
      <c r="O3353" s="37">
        <v>79168.09</v>
      </c>
      <c r="Q3353">
        <v>82.5</v>
      </c>
    </row>
    <row r="3354" spans="3:17" x14ac:dyDescent="0.3">
      <c r="C3354" t="s">
        <v>1807</v>
      </c>
      <c r="D3354" t="s">
        <v>366</v>
      </c>
      <c r="E3354">
        <v>510136</v>
      </c>
      <c r="H3354" t="s">
        <v>2364</v>
      </c>
      <c r="K3354" s="37">
        <v>7731.82</v>
      </c>
      <c r="M3354" s="37">
        <v>5216.2299999999996</v>
      </c>
      <c r="O3354" s="37">
        <v>2515.59</v>
      </c>
      <c r="Q3354">
        <v>48.2</v>
      </c>
    </row>
    <row r="3355" spans="3:17" x14ac:dyDescent="0.3">
      <c r="C3355" t="s">
        <v>1807</v>
      </c>
      <c r="D3355" t="s">
        <v>366</v>
      </c>
      <c r="E3355">
        <v>510137</v>
      </c>
      <c r="H3355" t="s">
        <v>2365</v>
      </c>
      <c r="K3355" s="37">
        <v>321437.57</v>
      </c>
      <c r="M3355" s="37">
        <v>228020.77</v>
      </c>
      <c r="O3355" s="37">
        <v>93416.8</v>
      </c>
      <c r="Q3355">
        <v>41</v>
      </c>
    </row>
    <row r="3356" spans="3:17" x14ac:dyDescent="0.3">
      <c r="C3356" t="s">
        <v>1807</v>
      </c>
      <c r="D3356" t="s">
        <v>366</v>
      </c>
      <c r="E3356">
        <v>510138</v>
      </c>
      <c r="H3356" t="s">
        <v>2366</v>
      </c>
      <c r="K3356" s="37">
        <v>143697.17000000001</v>
      </c>
      <c r="M3356" s="37">
        <v>34608.01</v>
      </c>
      <c r="O3356" s="37">
        <v>109089.16</v>
      </c>
      <c r="Q3356">
        <v>315.2</v>
      </c>
    </row>
    <row r="3357" spans="3:17" x14ac:dyDescent="0.3">
      <c r="C3357" t="s">
        <v>1807</v>
      </c>
      <c r="D3357" t="s">
        <v>366</v>
      </c>
      <c r="E3357">
        <v>510139</v>
      </c>
      <c r="H3357" t="s">
        <v>2367</v>
      </c>
      <c r="K3357" s="37">
        <v>13516.12</v>
      </c>
      <c r="M3357" s="37">
        <v>11065.12</v>
      </c>
      <c r="O3357" s="37">
        <v>2451</v>
      </c>
      <c r="Q3357">
        <v>22.2</v>
      </c>
    </row>
    <row r="3358" spans="3:17" x14ac:dyDescent="0.3">
      <c r="C3358" t="s">
        <v>1807</v>
      </c>
      <c r="D3358" t="s">
        <v>366</v>
      </c>
      <c r="E3358">
        <v>510140</v>
      </c>
      <c r="H3358" t="s">
        <v>2368</v>
      </c>
      <c r="K3358">
        <v>0</v>
      </c>
      <c r="M3358">
        <v>0</v>
      </c>
      <c r="O3358">
        <v>0</v>
      </c>
    </row>
    <row r="3359" spans="3:17" x14ac:dyDescent="0.3">
      <c r="C3359" t="s">
        <v>1807</v>
      </c>
      <c r="D3359" t="s">
        <v>366</v>
      </c>
      <c r="E3359">
        <v>510141</v>
      </c>
      <c r="H3359" t="s">
        <v>1609</v>
      </c>
      <c r="K3359">
        <v>398.42</v>
      </c>
      <c r="M3359">
        <v>304.54000000000002</v>
      </c>
      <c r="O3359">
        <v>93.88</v>
      </c>
      <c r="Q3359">
        <v>30.8</v>
      </c>
    </row>
    <row r="3360" spans="3:17" x14ac:dyDescent="0.3">
      <c r="C3360" t="s">
        <v>1807</v>
      </c>
      <c r="D3360" t="s">
        <v>366</v>
      </c>
      <c r="E3360">
        <v>510144</v>
      </c>
      <c r="H3360" t="s">
        <v>2369</v>
      </c>
      <c r="K3360">
        <v>0</v>
      </c>
      <c r="M3360">
        <v>0</v>
      </c>
      <c r="O3360">
        <v>0</v>
      </c>
    </row>
    <row r="3361" spans="3:18" x14ac:dyDescent="0.3">
      <c r="C3361" t="s">
        <v>1807</v>
      </c>
      <c r="D3361" t="s">
        <v>366</v>
      </c>
      <c r="E3361">
        <v>510145</v>
      </c>
      <c r="H3361" t="s">
        <v>2370</v>
      </c>
      <c r="K3361" s="37">
        <v>2996.22</v>
      </c>
      <c r="M3361" s="37">
        <v>2996.22</v>
      </c>
      <c r="O3361">
        <v>0</v>
      </c>
    </row>
    <row r="3362" spans="3:18" x14ac:dyDescent="0.3">
      <c r="C3362" t="s">
        <v>1807</v>
      </c>
      <c r="D3362" t="s">
        <v>366</v>
      </c>
      <c r="E3362">
        <v>510146</v>
      </c>
      <c r="H3362" t="s">
        <v>2371</v>
      </c>
      <c r="K3362" s="37">
        <v>656916</v>
      </c>
      <c r="M3362" s="37">
        <v>637716</v>
      </c>
      <c r="O3362" s="37">
        <v>19200</v>
      </c>
      <c r="Q3362">
        <v>3</v>
      </c>
    </row>
    <row r="3363" spans="3:18" x14ac:dyDescent="0.3">
      <c r="C3363" t="s">
        <v>1807</v>
      </c>
      <c r="D3363" t="s">
        <v>366</v>
      </c>
      <c r="E3363">
        <v>510147</v>
      </c>
      <c r="H3363" t="s">
        <v>2372</v>
      </c>
      <c r="K3363" s="37">
        <v>21167.599999999999</v>
      </c>
      <c r="M3363" s="37">
        <v>21167.599999999999</v>
      </c>
      <c r="O3363">
        <v>0</v>
      </c>
    </row>
    <row r="3364" spans="3:18" x14ac:dyDescent="0.3">
      <c r="C3364" t="s">
        <v>1807</v>
      </c>
      <c r="D3364" t="s">
        <v>366</v>
      </c>
      <c r="E3364">
        <v>510148</v>
      </c>
      <c r="H3364" t="s">
        <v>1608</v>
      </c>
      <c r="K3364" s="37">
        <v>278400</v>
      </c>
      <c r="M3364" s="37">
        <v>179400</v>
      </c>
      <c r="O3364" s="37">
        <v>99000</v>
      </c>
      <c r="Q3364">
        <v>55.2</v>
      </c>
    </row>
    <row r="3365" spans="3:18" x14ac:dyDescent="0.3">
      <c r="C3365" t="s">
        <v>1807</v>
      </c>
      <c r="D3365" t="s">
        <v>366</v>
      </c>
      <c r="E3365">
        <v>510149</v>
      </c>
      <c r="H3365" t="s">
        <v>1783</v>
      </c>
      <c r="K3365" s="37">
        <v>31124</v>
      </c>
      <c r="M3365" s="37">
        <v>31124</v>
      </c>
      <c r="O3365">
        <v>0</v>
      </c>
    </row>
    <row r="3366" spans="3:18" x14ac:dyDescent="0.3">
      <c r="C3366" t="s">
        <v>1807</v>
      </c>
      <c r="D3366" t="s">
        <v>366</v>
      </c>
      <c r="E3366">
        <v>510151</v>
      </c>
      <c r="H3366" t="s">
        <v>2373</v>
      </c>
      <c r="K3366" s="37">
        <v>16802.8</v>
      </c>
      <c r="M3366" s="37">
        <v>13418.45</v>
      </c>
      <c r="O3366" s="37">
        <v>3384.35</v>
      </c>
      <c r="Q3366">
        <v>25.2</v>
      </c>
    </row>
    <row r="3367" spans="3:18" x14ac:dyDescent="0.3">
      <c r="C3367" t="s">
        <v>1807</v>
      </c>
      <c r="D3367" t="s">
        <v>366</v>
      </c>
      <c r="E3367">
        <v>510152</v>
      </c>
      <c r="H3367" t="s">
        <v>2374</v>
      </c>
      <c r="K3367">
        <v>0</v>
      </c>
      <c r="M3367">
        <v>0</v>
      </c>
      <c r="O3367">
        <v>0</v>
      </c>
    </row>
    <row r="3368" spans="3:18" x14ac:dyDescent="0.3">
      <c r="C3368" t="s">
        <v>1807</v>
      </c>
      <c r="D3368" t="s">
        <v>366</v>
      </c>
      <c r="E3368">
        <v>510153</v>
      </c>
      <c r="H3368" t="s">
        <v>2375</v>
      </c>
      <c r="K3368" s="37">
        <v>87800</v>
      </c>
      <c r="M3368" s="37">
        <v>87670</v>
      </c>
      <c r="O3368">
        <v>130</v>
      </c>
      <c r="Q3368">
        <v>0.1</v>
      </c>
    </row>
    <row r="3369" spans="3:18" x14ac:dyDescent="0.3">
      <c r="C3369" t="s">
        <v>1807</v>
      </c>
      <c r="D3369" t="s">
        <v>366</v>
      </c>
      <c r="E3369">
        <v>510154</v>
      </c>
      <c r="H3369" t="s">
        <v>2376</v>
      </c>
      <c r="K3369" s="37">
        <v>17452</v>
      </c>
      <c r="M3369" s="37">
        <v>14349</v>
      </c>
      <c r="O3369" s="37">
        <v>3103</v>
      </c>
      <c r="Q3369">
        <v>21.6</v>
      </c>
    </row>
    <row r="3370" spans="3:18" x14ac:dyDescent="0.3">
      <c r="C3370" t="s">
        <v>1807</v>
      </c>
      <c r="D3370" t="s">
        <v>366</v>
      </c>
      <c r="E3370">
        <v>510216</v>
      </c>
      <c r="H3370" t="s">
        <v>2377</v>
      </c>
      <c r="K3370" s="37">
        <v>1500</v>
      </c>
      <c r="M3370" s="37">
        <v>1500</v>
      </c>
      <c r="O3370">
        <v>0</v>
      </c>
    </row>
    <row r="3371" spans="3:18" x14ac:dyDescent="0.3">
      <c r="C3371" t="s">
        <v>1807</v>
      </c>
      <c r="D3371" t="s">
        <v>366</v>
      </c>
      <c r="E3371">
        <v>510220</v>
      </c>
      <c r="H3371" t="s">
        <v>2378</v>
      </c>
      <c r="K3371" s="37">
        <v>27243</v>
      </c>
      <c r="M3371" s="37">
        <v>14134.5</v>
      </c>
      <c r="O3371" s="37">
        <v>13108.5</v>
      </c>
      <c r="Q3371">
        <v>92.7</v>
      </c>
    </row>
    <row r="3372" spans="3:18" x14ac:dyDescent="0.3">
      <c r="C3372" t="s">
        <v>1807</v>
      </c>
      <c r="D3372" t="s">
        <v>366</v>
      </c>
      <c r="E3372">
        <v>510221</v>
      </c>
      <c r="H3372" t="s">
        <v>2379</v>
      </c>
      <c r="K3372" s="37">
        <v>23480.9</v>
      </c>
      <c r="M3372" s="37">
        <v>20228.900000000001</v>
      </c>
      <c r="O3372" s="37">
        <v>3252</v>
      </c>
      <c r="Q3372">
        <v>16.100000000000001</v>
      </c>
    </row>
    <row r="3373" spans="3:18" x14ac:dyDescent="0.3">
      <c r="E3373" t="s">
        <v>1578</v>
      </c>
      <c r="K3373" s="37">
        <v>24866165.32</v>
      </c>
      <c r="M3373" s="37">
        <v>19813613.399999999</v>
      </c>
      <c r="O3373" s="37">
        <v>5052551.92</v>
      </c>
      <c r="Q3373">
        <v>25.5</v>
      </c>
      <c r="R3373" t="s">
        <v>438</v>
      </c>
    </row>
    <row r="3374" spans="3:18" x14ac:dyDescent="0.3">
      <c r="C3374" t="s">
        <v>1807</v>
      </c>
      <c r="D3374" t="s">
        <v>366</v>
      </c>
      <c r="E3374">
        <v>510106</v>
      </c>
      <c r="H3374" t="s">
        <v>1611</v>
      </c>
      <c r="K3374" s="37">
        <v>561000</v>
      </c>
      <c r="M3374" s="37">
        <v>446000</v>
      </c>
      <c r="O3374" s="37">
        <v>115000</v>
      </c>
      <c r="Q3374">
        <v>25.8</v>
      </c>
    </row>
    <row r="3375" spans="3:18" x14ac:dyDescent="0.3">
      <c r="C3375" t="s">
        <v>1807</v>
      </c>
      <c r="D3375" t="s">
        <v>366</v>
      </c>
      <c r="E3375">
        <v>510117</v>
      </c>
      <c r="H3375" t="s">
        <v>1612</v>
      </c>
      <c r="K3375" s="37">
        <v>25272.45</v>
      </c>
      <c r="M3375" s="37">
        <v>21571.25</v>
      </c>
      <c r="O3375" s="37">
        <v>3701.2</v>
      </c>
      <c r="Q3375">
        <v>17.2</v>
      </c>
    </row>
    <row r="3376" spans="3:18" x14ac:dyDescent="0.3">
      <c r="C3376" t="s">
        <v>1807</v>
      </c>
      <c r="D3376" t="s">
        <v>366</v>
      </c>
      <c r="E3376">
        <v>510150</v>
      </c>
      <c r="H3376" t="s">
        <v>2380</v>
      </c>
      <c r="K3376" s="37">
        <v>15000</v>
      </c>
      <c r="M3376" s="37">
        <v>12000</v>
      </c>
      <c r="O3376" s="37">
        <v>3000</v>
      </c>
      <c r="Q3376">
        <v>25</v>
      </c>
    </row>
    <row r="3377" spans="3:17" x14ac:dyDescent="0.3">
      <c r="C3377" t="s">
        <v>1807</v>
      </c>
      <c r="D3377" t="s">
        <v>366</v>
      </c>
      <c r="E3377">
        <v>510155</v>
      </c>
      <c r="H3377" t="s">
        <v>2381</v>
      </c>
      <c r="K3377" s="37">
        <v>108214.3</v>
      </c>
      <c r="M3377" s="37">
        <v>78214.3</v>
      </c>
      <c r="O3377" s="37">
        <v>30000</v>
      </c>
      <c r="Q3377">
        <v>38.4</v>
      </c>
    </row>
    <row r="3378" spans="3:17" x14ac:dyDescent="0.3">
      <c r="C3378" t="s">
        <v>1807</v>
      </c>
      <c r="D3378" t="s">
        <v>366</v>
      </c>
      <c r="E3378">
        <v>510200</v>
      </c>
      <c r="H3378" t="s">
        <v>1613</v>
      </c>
      <c r="K3378" s="37">
        <v>48596.32</v>
      </c>
      <c r="M3378" s="37">
        <v>36839.879999999997</v>
      </c>
      <c r="O3378" s="37">
        <v>11756.44</v>
      </c>
      <c r="Q3378">
        <v>31.9</v>
      </c>
    </row>
    <row r="3379" spans="3:17" x14ac:dyDescent="0.3">
      <c r="C3379" t="s">
        <v>1807</v>
      </c>
      <c r="D3379" t="s">
        <v>366</v>
      </c>
      <c r="E3379">
        <v>510201</v>
      </c>
      <c r="H3379" t="s">
        <v>1614</v>
      </c>
      <c r="K3379">
        <v>0</v>
      </c>
      <c r="M3379">
        <v>0</v>
      </c>
      <c r="O3379">
        <v>0</v>
      </c>
    </row>
    <row r="3380" spans="3:17" x14ac:dyDescent="0.3">
      <c r="C3380" t="s">
        <v>1807</v>
      </c>
      <c r="D3380" t="s">
        <v>366</v>
      </c>
      <c r="E3380">
        <v>510202</v>
      </c>
      <c r="H3380" t="s">
        <v>1615</v>
      </c>
      <c r="K3380">
        <v>0</v>
      </c>
      <c r="M3380">
        <v>0</v>
      </c>
      <c r="O3380">
        <v>0</v>
      </c>
    </row>
    <row r="3381" spans="3:17" x14ac:dyDescent="0.3">
      <c r="C3381" t="s">
        <v>1807</v>
      </c>
      <c r="D3381" t="s">
        <v>366</v>
      </c>
      <c r="E3381">
        <v>510203</v>
      </c>
      <c r="H3381" t="s">
        <v>1616</v>
      </c>
      <c r="K3381">
        <v>0</v>
      </c>
      <c r="M3381">
        <v>0</v>
      </c>
      <c r="O3381">
        <v>0</v>
      </c>
    </row>
    <row r="3382" spans="3:17" x14ac:dyDescent="0.3">
      <c r="C3382" t="s">
        <v>1807</v>
      </c>
      <c r="D3382" t="s">
        <v>366</v>
      </c>
      <c r="E3382">
        <v>510204</v>
      </c>
      <c r="H3382" t="s">
        <v>1617</v>
      </c>
      <c r="K3382" s="37">
        <v>34223.35</v>
      </c>
      <c r="M3382" s="37">
        <v>26390.05</v>
      </c>
      <c r="O3382" s="37">
        <v>7833.3</v>
      </c>
      <c r="Q3382">
        <v>29.7</v>
      </c>
    </row>
    <row r="3383" spans="3:17" x14ac:dyDescent="0.3">
      <c r="C3383" t="s">
        <v>1807</v>
      </c>
      <c r="D3383" t="s">
        <v>366</v>
      </c>
      <c r="E3383">
        <v>510205</v>
      </c>
      <c r="H3383" t="s">
        <v>1618</v>
      </c>
      <c r="K3383">
        <v>0</v>
      </c>
      <c r="M3383">
        <v>0</v>
      </c>
      <c r="O3383">
        <v>0</v>
      </c>
    </row>
    <row r="3384" spans="3:17" x14ac:dyDescent="0.3">
      <c r="C3384" t="s">
        <v>1807</v>
      </c>
      <c r="D3384" t="s">
        <v>366</v>
      </c>
      <c r="E3384">
        <v>510206</v>
      </c>
      <c r="H3384" t="s">
        <v>1619</v>
      </c>
      <c r="K3384">
        <v>-632</v>
      </c>
      <c r="M3384">
        <v>-632</v>
      </c>
      <c r="O3384">
        <v>0</v>
      </c>
    </row>
    <row r="3385" spans="3:17" x14ac:dyDescent="0.3">
      <c r="C3385" t="s">
        <v>1807</v>
      </c>
      <c r="D3385" t="s">
        <v>366</v>
      </c>
      <c r="E3385">
        <v>510207</v>
      </c>
      <c r="H3385" t="s">
        <v>1620</v>
      </c>
      <c r="K3385" s="37">
        <v>4495.3900000000003</v>
      </c>
      <c r="M3385" s="37">
        <v>4077.34</v>
      </c>
      <c r="O3385">
        <v>418.05</v>
      </c>
      <c r="Q3385">
        <v>10.3</v>
      </c>
    </row>
    <row r="3386" spans="3:17" x14ac:dyDescent="0.3">
      <c r="C3386" t="s">
        <v>1807</v>
      </c>
      <c r="D3386" t="s">
        <v>366</v>
      </c>
      <c r="E3386">
        <v>510208</v>
      </c>
      <c r="H3386" t="s">
        <v>2382</v>
      </c>
      <c r="K3386" s="37">
        <v>32500</v>
      </c>
      <c r="M3386" s="37">
        <v>32500</v>
      </c>
      <c r="O3386">
        <v>0</v>
      </c>
    </row>
    <row r="3387" spans="3:17" x14ac:dyDescent="0.3">
      <c r="C3387" t="s">
        <v>1807</v>
      </c>
      <c r="D3387" t="s">
        <v>366</v>
      </c>
      <c r="E3387">
        <v>510209</v>
      </c>
      <c r="H3387" t="s">
        <v>2383</v>
      </c>
      <c r="K3387" s="37">
        <v>1489</v>
      </c>
      <c r="M3387" s="37">
        <v>1489</v>
      </c>
      <c r="O3387">
        <v>0</v>
      </c>
    </row>
    <row r="3388" spans="3:17" x14ac:dyDescent="0.3">
      <c r="C3388" t="s">
        <v>1807</v>
      </c>
      <c r="D3388" t="s">
        <v>366</v>
      </c>
      <c r="E3388">
        <v>510210</v>
      </c>
      <c r="H3388" t="s">
        <v>2384</v>
      </c>
      <c r="K3388" s="37">
        <v>13029</v>
      </c>
      <c r="M3388" s="37">
        <v>13029</v>
      </c>
      <c r="O3388">
        <v>0</v>
      </c>
    </row>
    <row r="3389" spans="3:17" x14ac:dyDescent="0.3">
      <c r="C3389" t="s">
        <v>1807</v>
      </c>
      <c r="D3389" t="s">
        <v>366</v>
      </c>
      <c r="E3389">
        <v>510211</v>
      </c>
      <c r="H3389" t="s">
        <v>2385</v>
      </c>
      <c r="K3389">
        <v>0</v>
      </c>
      <c r="M3389">
        <v>0</v>
      </c>
      <c r="O3389">
        <v>0</v>
      </c>
    </row>
    <row r="3390" spans="3:17" x14ac:dyDescent="0.3">
      <c r="C3390" t="s">
        <v>1807</v>
      </c>
      <c r="D3390" t="s">
        <v>366</v>
      </c>
      <c r="E3390">
        <v>510213</v>
      </c>
      <c r="H3390" t="s">
        <v>2386</v>
      </c>
      <c r="K3390" s="37">
        <v>1310.8</v>
      </c>
      <c r="M3390">
        <v>459.8</v>
      </c>
      <c r="O3390">
        <v>851</v>
      </c>
      <c r="Q3390">
        <v>185.1</v>
      </c>
    </row>
    <row r="3391" spans="3:17" x14ac:dyDescent="0.3">
      <c r="C3391" t="s">
        <v>1807</v>
      </c>
      <c r="D3391" t="s">
        <v>366</v>
      </c>
      <c r="E3391">
        <v>510214</v>
      </c>
      <c r="H3391" t="s">
        <v>2387</v>
      </c>
      <c r="K3391" s="37">
        <v>33777.81</v>
      </c>
      <c r="M3391" s="37">
        <v>22861.18</v>
      </c>
      <c r="O3391" s="37">
        <v>10916.63</v>
      </c>
      <c r="Q3391">
        <v>47.8</v>
      </c>
    </row>
    <row r="3392" spans="3:17" x14ac:dyDescent="0.3">
      <c r="C3392" t="s">
        <v>1807</v>
      </c>
      <c r="D3392" t="s">
        <v>366</v>
      </c>
      <c r="E3392">
        <v>510215</v>
      </c>
      <c r="H3392" t="s">
        <v>2388</v>
      </c>
      <c r="K3392" s="37">
        <v>4085.75</v>
      </c>
      <c r="M3392" s="37">
        <v>3048.25</v>
      </c>
      <c r="O3392" s="37">
        <v>1037.5</v>
      </c>
      <c r="Q3392">
        <v>34</v>
      </c>
    </row>
    <row r="3393" spans="3:17" x14ac:dyDescent="0.3">
      <c r="C3393" t="s">
        <v>1807</v>
      </c>
      <c r="D3393" t="s">
        <v>366</v>
      </c>
      <c r="E3393">
        <v>510218</v>
      </c>
      <c r="H3393" t="s">
        <v>2389</v>
      </c>
      <c r="K3393">
        <v>151.49</v>
      </c>
      <c r="M3393">
        <v>0</v>
      </c>
      <c r="O3393">
        <v>151.49</v>
      </c>
    </row>
    <row r="3394" spans="3:17" x14ac:dyDescent="0.3">
      <c r="C3394" t="s">
        <v>1807</v>
      </c>
      <c r="D3394" t="s">
        <v>366</v>
      </c>
      <c r="E3394">
        <v>510219</v>
      </c>
      <c r="H3394" t="s">
        <v>2390</v>
      </c>
      <c r="K3394" s="37">
        <v>13071.2</v>
      </c>
      <c r="M3394" s="37">
        <v>7246</v>
      </c>
      <c r="O3394" s="37">
        <v>5825.2</v>
      </c>
      <c r="Q3394">
        <v>80.400000000000006</v>
      </c>
    </row>
    <row r="3395" spans="3:17" x14ac:dyDescent="0.3">
      <c r="C3395" t="s">
        <v>1807</v>
      </c>
      <c r="D3395" t="s">
        <v>366</v>
      </c>
      <c r="E3395">
        <v>510300</v>
      </c>
      <c r="H3395" t="s">
        <v>1621</v>
      </c>
      <c r="K3395" s="37">
        <v>24366</v>
      </c>
      <c r="M3395" s="37">
        <v>22660.400000000001</v>
      </c>
      <c r="O3395" s="37">
        <v>1705.6</v>
      </c>
      <c r="Q3395">
        <v>7.5</v>
      </c>
    </row>
    <row r="3396" spans="3:17" x14ac:dyDescent="0.3">
      <c r="C3396" t="s">
        <v>1807</v>
      </c>
      <c r="D3396" t="s">
        <v>366</v>
      </c>
      <c r="E3396">
        <v>510301</v>
      </c>
      <c r="H3396" t="s">
        <v>1622</v>
      </c>
      <c r="K3396">
        <v>0</v>
      </c>
      <c r="M3396">
        <v>0</v>
      </c>
      <c r="O3396">
        <v>0</v>
      </c>
    </row>
    <row r="3397" spans="3:17" x14ac:dyDescent="0.3">
      <c r="C3397" t="s">
        <v>1807</v>
      </c>
      <c r="D3397" t="s">
        <v>366</v>
      </c>
      <c r="E3397">
        <v>510400</v>
      </c>
      <c r="H3397" t="s">
        <v>1623</v>
      </c>
      <c r="K3397">
        <v>0</v>
      </c>
      <c r="M3397">
        <v>0</v>
      </c>
      <c r="O3397">
        <v>0</v>
      </c>
    </row>
    <row r="3398" spans="3:17" x14ac:dyDescent="0.3">
      <c r="C3398" t="s">
        <v>1807</v>
      </c>
      <c r="D3398" t="s">
        <v>366</v>
      </c>
      <c r="E3398">
        <v>510401</v>
      </c>
      <c r="H3398" t="s">
        <v>1624</v>
      </c>
      <c r="K3398" s="37">
        <v>46460.25</v>
      </c>
      <c r="M3398" s="37">
        <v>12300.8</v>
      </c>
      <c r="O3398" s="37">
        <v>34159.449999999997</v>
      </c>
      <c r="Q3398">
        <v>277.7</v>
      </c>
    </row>
    <row r="3399" spans="3:17" x14ac:dyDescent="0.3">
      <c r="C3399" t="s">
        <v>1807</v>
      </c>
      <c r="D3399" t="s">
        <v>366</v>
      </c>
      <c r="E3399">
        <v>510402</v>
      </c>
      <c r="H3399" t="s">
        <v>1625</v>
      </c>
      <c r="K3399" s="37">
        <v>584272.06999999995</v>
      </c>
      <c r="M3399" s="37">
        <v>463863.77</v>
      </c>
      <c r="O3399" s="37">
        <v>120408.3</v>
      </c>
      <c r="Q3399">
        <v>26</v>
      </c>
    </row>
    <row r="3400" spans="3:17" x14ac:dyDescent="0.3">
      <c r="C3400" t="s">
        <v>1807</v>
      </c>
      <c r="D3400" t="s">
        <v>366</v>
      </c>
      <c r="E3400">
        <v>510403</v>
      </c>
      <c r="H3400" t="s">
        <v>1626</v>
      </c>
      <c r="K3400" s="37">
        <v>67331.429999999993</v>
      </c>
      <c r="M3400" s="37">
        <v>53186.76</v>
      </c>
      <c r="O3400" s="37">
        <v>14144.67</v>
      </c>
      <c r="Q3400">
        <v>26.6</v>
      </c>
    </row>
    <row r="3401" spans="3:17" x14ac:dyDescent="0.3">
      <c r="C3401" t="s">
        <v>1807</v>
      </c>
      <c r="D3401" t="s">
        <v>366</v>
      </c>
      <c r="E3401">
        <v>510404</v>
      </c>
      <c r="H3401" t="s">
        <v>1627</v>
      </c>
      <c r="K3401" s="37">
        <v>25833.34</v>
      </c>
      <c r="M3401" s="37">
        <v>20666.669999999998</v>
      </c>
      <c r="O3401" s="37">
        <v>5166.67</v>
      </c>
      <c r="Q3401">
        <v>25</v>
      </c>
    </row>
    <row r="3402" spans="3:17" x14ac:dyDescent="0.3">
      <c r="C3402" t="s">
        <v>1807</v>
      </c>
      <c r="D3402" t="s">
        <v>366</v>
      </c>
      <c r="E3402">
        <v>510405</v>
      </c>
      <c r="H3402" t="s">
        <v>1628</v>
      </c>
      <c r="K3402" s="37">
        <v>8201.81</v>
      </c>
      <c r="M3402" s="37">
        <v>5681.64</v>
      </c>
      <c r="O3402" s="37">
        <v>2520.17</v>
      </c>
      <c r="Q3402">
        <v>44.4</v>
      </c>
    </row>
    <row r="3403" spans="3:17" x14ac:dyDescent="0.3">
      <c r="C3403" t="s">
        <v>1807</v>
      </c>
      <c r="D3403" t="s">
        <v>366</v>
      </c>
      <c r="E3403">
        <v>510406</v>
      </c>
      <c r="H3403" t="s">
        <v>1629</v>
      </c>
      <c r="K3403">
        <v>0</v>
      </c>
      <c r="M3403">
        <v>0</v>
      </c>
      <c r="O3403">
        <v>0</v>
      </c>
    </row>
    <row r="3404" spans="3:17" x14ac:dyDescent="0.3">
      <c r="C3404" t="s">
        <v>1807</v>
      </c>
      <c r="D3404" t="s">
        <v>366</v>
      </c>
      <c r="E3404">
        <v>510407</v>
      </c>
      <c r="H3404" t="s">
        <v>1674</v>
      </c>
      <c r="K3404" s="37">
        <v>5138.51</v>
      </c>
      <c r="M3404" s="37">
        <v>3612.46</v>
      </c>
      <c r="O3404" s="37">
        <v>1526.05</v>
      </c>
      <c r="Q3404">
        <v>42.2</v>
      </c>
    </row>
    <row r="3405" spans="3:17" x14ac:dyDescent="0.3">
      <c r="C3405" t="s">
        <v>1807</v>
      </c>
      <c r="D3405" t="s">
        <v>366</v>
      </c>
      <c r="E3405">
        <v>510408</v>
      </c>
      <c r="H3405" t="s">
        <v>2391</v>
      </c>
      <c r="K3405">
        <v>0</v>
      </c>
      <c r="M3405">
        <v>0</v>
      </c>
      <c r="O3405">
        <v>0</v>
      </c>
    </row>
    <row r="3406" spans="3:17" x14ac:dyDescent="0.3">
      <c r="C3406" t="s">
        <v>1807</v>
      </c>
      <c r="D3406" t="s">
        <v>366</v>
      </c>
      <c r="E3406">
        <v>510500</v>
      </c>
      <c r="H3406" t="s">
        <v>1630</v>
      </c>
      <c r="K3406" s="37">
        <v>101751.75</v>
      </c>
      <c r="M3406" s="37">
        <v>68877.39</v>
      </c>
      <c r="O3406" s="37">
        <v>32874.36</v>
      </c>
      <c r="Q3406">
        <v>47.7</v>
      </c>
    </row>
    <row r="3407" spans="3:17" x14ac:dyDescent="0.3">
      <c r="C3407" t="s">
        <v>1807</v>
      </c>
      <c r="D3407" t="s">
        <v>366</v>
      </c>
      <c r="E3407">
        <v>510501</v>
      </c>
      <c r="H3407" t="s">
        <v>1631</v>
      </c>
      <c r="K3407">
        <v>0</v>
      </c>
      <c r="M3407">
        <v>0</v>
      </c>
      <c r="O3407">
        <v>0</v>
      </c>
    </row>
    <row r="3408" spans="3:17" x14ac:dyDescent="0.3">
      <c r="C3408" t="s">
        <v>1807</v>
      </c>
      <c r="D3408" t="s">
        <v>366</v>
      </c>
      <c r="E3408">
        <v>510502</v>
      </c>
      <c r="H3408" t="s">
        <v>1632</v>
      </c>
      <c r="K3408" s="37">
        <v>327625.06</v>
      </c>
      <c r="M3408" s="37">
        <v>268329.13</v>
      </c>
      <c r="O3408" s="37">
        <v>59295.93</v>
      </c>
      <c r="Q3408">
        <v>22.1</v>
      </c>
    </row>
    <row r="3409" spans="3:17" x14ac:dyDescent="0.3">
      <c r="C3409" t="s">
        <v>1807</v>
      </c>
      <c r="D3409" t="s">
        <v>366</v>
      </c>
      <c r="E3409">
        <v>510503</v>
      </c>
      <c r="H3409" t="s">
        <v>1633</v>
      </c>
      <c r="K3409">
        <v>0</v>
      </c>
      <c r="M3409">
        <v>0</v>
      </c>
      <c r="O3409">
        <v>0</v>
      </c>
    </row>
    <row r="3410" spans="3:17" x14ac:dyDescent="0.3">
      <c r="C3410" t="s">
        <v>1807</v>
      </c>
      <c r="D3410" t="s">
        <v>366</v>
      </c>
      <c r="E3410">
        <v>510504</v>
      </c>
      <c r="H3410" t="s">
        <v>1634</v>
      </c>
      <c r="K3410">
        <v>0</v>
      </c>
      <c r="M3410">
        <v>0</v>
      </c>
      <c r="O3410">
        <v>0</v>
      </c>
    </row>
    <row r="3411" spans="3:17" x14ac:dyDescent="0.3">
      <c r="C3411" t="s">
        <v>1807</v>
      </c>
      <c r="D3411" t="s">
        <v>366</v>
      </c>
      <c r="E3411">
        <v>510505</v>
      </c>
      <c r="H3411" t="s">
        <v>1635</v>
      </c>
      <c r="K3411" s="37">
        <v>504764.38</v>
      </c>
      <c r="M3411" s="37">
        <v>449941.65</v>
      </c>
      <c r="O3411" s="37">
        <v>54822.73</v>
      </c>
      <c r="Q3411">
        <v>12.2</v>
      </c>
    </row>
    <row r="3412" spans="3:17" x14ac:dyDescent="0.3">
      <c r="C3412" t="s">
        <v>1807</v>
      </c>
      <c r="D3412" t="s">
        <v>366</v>
      </c>
      <c r="E3412">
        <v>510506</v>
      </c>
      <c r="H3412" t="s">
        <v>1636</v>
      </c>
      <c r="K3412">
        <v>0</v>
      </c>
      <c r="M3412">
        <v>0</v>
      </c>
      <c r="O3412">
        <v>0</v>
      </c>
    </row>
    <row r="3413" spans="3:17" x14ac:dyDescent="0.3">
      <c r="C3413" t="s">
        <v>1807</v>
      </c>
      <c r="D3413" t="s">
        <v>366</v>
      </c>
      <c r="E3413">
        <v>510507</v>
      </c>
      <c r="H3413" t="s">
        <v>1675</v>
      </c>
      <c r="K3413" s="37">
        <v>97983.15</v>
      </c>
      <c r="M3413" s="37">
        <v>97983.15</v>
      </c>
      <c r="O3413">
        <v>0</v>
      </c>
    </row>
    <row r="3414" spans="3:17" x14ac:dyDescent="0.3">
      <c r="C3414" t="s">
        <v>1807</v>
      </c>
      <c r="D3414" t="s">
        <v>366</v>
      </c>
      <c r="E3414">
        <v>510508</v>
      </c>
      <c r="H3414" t="s">
        <v>2392</v>
      </c>
      <c r="K3414" s="37">
        <v>91699.99</v>
      </c>
      <c r="M3414" s="37">
        <v>73359.990000000005</v>
      </c>
      <c r="O3414" s="37">
        <v>18340</v>
      </c>
      <c r="Q3414">
        <v>25</v>
      </c>
    </row>
    <row r="3415" spans="3:17" x14ac:dyDescent="0.3">
      <c r="C3415" t="s">
        <v>1807</v>
      </c>
      <c r="D3415" t="s">
        <v>366</v>
      </c>
      <c r="E3415">
        <v>510600</v>
      </c>
      <c r="H3415" t="s">
        <v>1637</v>
      </c>
      <c r="K3415" s="37">
        <v>334794.36</v>
      </c>
      <c r="M3415" s="37">
        <v>318794.36</v>
      </c>
      <c r="O3415" s="37">
        <v>16000</v>
      </c>
      <c r="Q3415">
        <v>5</v>
      </c>
    </row>
    <row r="3416" spans="3:17" x14ac:dyDescent="0.3">
      <c r="C3416" t="s">
        <v>1807</v>
      </c>
      <c r="D3416" t="s">
        <v>366</v>
      </c>
      <c r="E3416">
        <v>510601</v>
      </c>
      <c r="H3416" t="s">
        <v>1638</v>
      </c>
      <c r="K3416" s="37">
        <v>285833.34999999998</v>
      </c>
      <c r="M3416" s="37">
        <v>228666.68</v>
      </c>
      <c r="O3416" s="37">
        <v>57166.67</v>
      </c>
      <c r="Q3416">
        <v>25</v>
      </c>
    </row>
    <row r="3417" spans="3:17" x14ac:dyDescent="0.3">
      <c r="C3417" t="s">
        <v>1807</v>
      </c>
      <c r="D3417" t="s">
        <v>366</v>
      </c>
      <c r="E3417">
        <v>510602</v>
      </c>
      <c r="H3417" t="s">
        <v>1639</v>
      </c>
      <c r="K3417">
        <v>0</v>
      </c>
      <c r="M3417">
        <v>0</v>
      </c>
      <c r="O3417">
        <v>0</v>
      </c>
    </row>
    <row r="3418" spans="3:17" x14ac:dyDescent="0.3">
      <c r="C3418" t="s">
        <v>1807</v>
      </c>
      <c r="D3418" t="s">
        <v>366</v>
      </c>
      <c r="E3418">
        <v>510603</v>
      </c>
      <c r="H3418" t="s">
        <v>1640</v>
      </c>
      <c r="K3418">
        <v>0</v>
      </c>
      <c r="M3418">
        <v>0</v>
      </c>
      <c r="O3418">
        <v>0</v>
      </c>
    </row>
    <row r="3419" spans="3:17" x14ac:dyDescent="0.3">
      <c r="C3419" t="s">
        <v>1807</v>
      </c>
      <c r="D3419" t="s">
        <v>366</v>
      </c>
      <c r="E3419">
        <v>510604</v>
      </c>
      <c r="H3419" t="s">
        <v>1641</v>
      </c>
      <c r="K3419" s="37">
        <v>645471.82999999996</v>
      </c>
      <c r="M3419" s="37">
        <v>375426.13</v>
      </c>
      <c r="O3419" s="37">
        <v>270045.7</v>
      </c>
      <c r="Q3419">
        <v>71.900000000000006</v>
      </c>
    </row>
    <row r="3420" spans="3:17" x14ac:dyDescent="0.3">
      <c r="C3420" t="s">
        <v>1807</v>
      </c>
      <c r="D3420" t="s">
        <v>366</v>
      </c>
      <c r="E3420">
        <v>510605</v>
      </c>
      <c r="H3420" t="s">
        <v>1642</v>
      </c>
      <c r="K3420" s="37">
        <v>82189.460000000006</v>
      </c>
      <c r="M3420" s="37">
        <v>68715.48</v>
      </c>
      <c r="O3420" s="37">
        <v>13473.98</v>
      </c>
      <c r="Q3420">
        <v>19.600000000000001</v>
      </c>
    </row>
    <row r="3421" spans="3:17" x14ac:dyDescent="0.3">
      <c r="C3421" t="s">
        <v>1807</v>
      </c>
      <c r="D3421" t="s">
        <v>366</v>
      </c>
      <c r="E3421">
        <v>510608</v>
      </c>
      <c r="H3421" t="s">
        <v>2393</v>
      </c>
      <c r="K3421">
        <v>0</v>
      </c>
      <c r="M3421">
        <v>0</v>
      </c>
      <c r="O3421">
        <v>0</v>
      </c>
    </row>
    <row r="3422" spans="3:17" x14ac:dyDescent="0.3">
      <c r="C3422" t="s">
        <v>1807</v>
      </c>
      <c r="D3422" t="s">
        <v>366</v>
      </c>
      <c r="E3422">
        <v>510609</v>
      </c>
      <c r="H3422" t="s">
        <v>2394</v>
      </c>
      <c r="K3422" s="37">
        <v>657482.69999999995</v>
      </c>
      <c r="M3422" s="37">
        <v>565597.89</v>
      </c>
      <c r="O3422" s="37">
        <v>91884.81</v>
      </c>
      <c r="Q3422">
        <v>16.2</v>
      </c>
    </row>
    <row r="3423" spans="3:17" x14ac:dyDescent="0.3">
      <c r="C3423" t="s">
        <v>1807</v>
      </c>
      <c r="D3423" t="s">
        <v>366</v>
      </c>
      <c r="E3423">
        <v>510610</v>
      </c>
      <c r="H3423" t="s">
        <v>2395</v>
      </c>
      <c r="K3423" s="37">
        <v>14583.35</v>
      </c>
      <c r="M3423" s="37">
        <v>11666.68</v>
      </c>
      <c r="O3423" s="37">
        <v>2916.67</v>
      </c>
      <c r="Q3423">
        <v>25</v>
      </c>
    </row>
    <row r="3424" spans="3:17" x14ac:dyDescent="0.3">
      <c r="C3424" t="s">
        <v>1807</v>
      </c>
      <c r="D3424" t="s">
        <v>366</v>
      </c>
      <c r="E3424">
        <v>510700</v>
      </c>
      <c r="H3424" t="s">
        <v>1643</v>
      </c>
      <c r="K3424" s="37">
        <v>12500</v>
      </c>
      <c r="M3424" s="37">
        <v>12100</v>
      </c>
      <c r="O3424">
        <v>400</v>
      </c>
      <c r="Q3424">
        <v>3.3</v>
      </c>
    </row>
    <row r="3425" spans="3:17" x14ac:dyDescent="0.3">
      <c r="C3425" t="s">
        <v>1807</v>
      </c>
      <c r="D3425" t="s">
        <v>366</v>
      </c>
      <c r="E3425">
        <v>510702</v>
      </c>
      <c r="H3425" t="s">
        <v>1644</v>
      </c>
      <c r="K3425" s="37">
        <v>11978.97</v>
      </c>
      <c r="M3425" s="37">
        <v>8655.56</v>
      </c>
      <c r="O3425" s="37">
        <v>3323.41</v>
      </c>
      <c r="Q3425">
        <v>38.4</v>
      </c>
    </row>
    <row r="3426" spans="3:17" x14ac:dyDescent="0.3">
      <c r="C3426" t="s">
        <v>1807</v>
      </c>
      <c r="D3426" t="s">
        <v>366</v>
      </c>
      <c r="E3426">
        <v>510703</v>
      </c>
      <c r="H3426" t="s">
        <v>1645</v>
      </c>
      <c r="K3426">
        <v>876.84</v>
      </c>
      <c r="M3426">
        <v>689.29</v>
      </c>
      <c r="O3426">
        <v>187.55</v>
      </c>
      <c r="Q3426">
        <v>27.2</v>
      </c>
    </row>
    <row r="3427" spans="3:17" x14ac:dyDescent="0.3">
      <c r="C3427" t="s">
        <v>1807</v>
      </c>
      <c r="D3427" t="s">
        <v>366</v>
      </c>
      <c r="E3427">
        <v>510704</v>
      </c>
      <c r="H3427" t="s">
        <v>1646</v>
      </c>
      <c r="K3427" s="37">
        <v>2295.79</v>
      </c>
      <c r="M3427" s="37">
        <v>1569.74</v>
      </c>
      <c r="O3427">
        <v>726.05</v>
      </c>
      <c r="Q3427">
        <v>46.3</v>
      </c>
    </row>
    <row r="3428" spans="3:17" x14ac:dyDescent="0.3">
      <c r="C3428" t="s">
        <v>1807</v>
      </c>
      <c r="D3428" t="s">
        <v>366</v>
      </c>
      <c r="E3428">
        <v>510705</v>
      </c>
      <c r="H3428" t="s">
        <v>1647</v>
      </c>
      <c r="K3428" s="37">
        <v>10065.1</v>
      </c>
      <c r="M3428">
        <v>987.8</v>
      </c>
      <c r="O3428" s="37">
        <v>9077.2999999999993</v>
      </c>
      <c r="Q3428">
        <v>918.9</v>
      </c>
    </row>
    <row r="3429" spans="3:17" x14ac:dyDescent="0.3">
      <c r="C3429" t="s">
        <v>1807</v>
      </c>
      <c r="D3429" t="s">
        <v>366</v>
      </c>
      <c r="E3429">
        <v>510800</v>
      </c>
      <c r="H3429" t="s">
        <v>1648</v>
      </c>
      <c r="K3429" s="37">
        <v>288044.86</v>
      </c>
      <c r="M3429" s="37">
        <v>212011.55</v>
      </c>
      <c r="O3429" s="37">
        <v>76033.31</v>
      </c>
      <c r="Q3429">
        <v>35.9</v>
      </c>
    </row>
    <row r="3430" spans="3:17" x14ac:dyDescent="0.3">
      <c r="C3430" t="s">
        <v>1807</v>
      </c>
      <c r="D3430" t="s">
        <v>366</v>
      </c>
      <c r="E3430">
        <v>510801</v>
      </c>
      <c r="H3430" t="s">
        <v>1649</v>
      </c>
      <c r="K3430" s="37">
        <v>4346252.05</v>
      </c>
      <c r="M3430" s="37">
        <v>3552758.89</v>
      </c>
      <c r="O3430" s="37">
        <v>793493.16</v>
      </c>
      <c r="Q3430">
        <v>22.3</v>
      </c>
    </row>
    <row r="3431" spans="3:17" x14ac:dyDescent="0.3">
      <c r="C3431" t="s">
        <v>1807</v>
      </c>
      <c r="D3431" t="s">
        <v>366</v>
      </c>
      <c r="E3431">
        <v>510802</v>
      </c>
      <c r="H3431" t="s">
        <v>1650</v>
      </c>
      <c r="K3431" s="37">
        <v>73322.399999999994</v>
      </c>
      <c r="M3431" s="37">
        <v>59772.4</v>
      </c>
      <c r="O3431" s="37">
        <v>13550</v>
      </c>
      <c r="Q3431">
        <v>22.7</v>
      </c>
    </row>
    <row r="3432" spans="3:17" x14ac:dyDescent="0.3">
      <c r="C3432" t="s">
        <v>1807</v>
      </c>
      <c r="D3432" t="s">
        <v>366</v>
      </c>
      <c r="E3432">
        <v>510803</v>
      </c>
      <c r="H3432" t="s">
        <v>1651</v>
      </c>
      <c r="K3432" s="37">
        <v>466990.28</v>
      </c>
      <c r="M3432" s="37">
        <v>378966.24</v>
      </c>
      <c r="O3432" s="37">
        <v>88024.04</v>
      </c>
      <c r="Q3432">
        <v>23.2</v>
      </c>
    </row>
    <row r="3433" spans="3:17" x14ac:dyDescent="0.3">
      <c r="C3433" t="s">
        <v>1807</v>
      </c>
      <c r="D3433" t="s">
        <v>366</v>
      </c>
      <c r="E3433">
        <v>510870</v>
      </c>
      <c r="H3433" t="s">
        <v>2396</v>
      </c>
      <c r="K3433" s="37">
        <v>-32360</v>
      </c>
      <c r="M3433" s="37">
        <v>-41410</v>
      </c>
      <c r="O3433" s="37">
        <v>9050</v>
      </c>
      <c r="Q3433">
        <v>21.9</v>
      </c>
    </row>
    <row r="3434" spans="3:17" x14ac:dyDescent="0.3">
      <c r="C3434" t="s">
        <v>1807</v>
      </c>
      <c r="D3434" t="s">
        <v>366</v>
      </c>
      <c r="E3434">
        <v>510871</v>
      </c>
      <c r="H3434" t="s">
        <v>1670</v>
      </c>
      <c r="K3434">
        <v>0</v>
      </c>
      <c r="M3434">
        <v>0</v>
      </c>
      <c r="O3434">
        <v>0</v>
      </c>
    </row>
    <row r="3435" spans="3:17" x14ac:dyDescent="0.3">
      <c r="C3435" t="s">
        <v>1807</v>
      </c>
      <c r="D3435" t="s">
        <v>366</v>
      </c>
      <c r="E3435">
        <v>510872</v>
      </c>
      <c r="H3435" t="s">
        <v>2397</v>
      </c>
      <c r="K3435" s="37">
        <v>669865.29</v>
      </c>
      <c r="M3435" s="37">
        <v>654733.77</v>
      </c>
      <c r="O3435" s="37">
        <v>15131.52</v>
      </c>
      <c r="Q3435">
        <v>2.2999999999999998</v>
      </c>
    </row>
    <row r="3436" spans="3:17" x14ac:dyDescent="0.3">
      <c r="C3436" t="s">
        <v>1807</v>
      </c>
      <c r="D3436" t="s">
        <v>366</v>
      </c>
      <c r="E3436">
        <v>510900</v>
      </c>
      <c r="H3436" t="s">
        <v>1652</v>
      </c>
      <c r="K3436" s="37">
        <v>178882.55</v>
      </c>
      <c r="M3436" s="37">
        <v>143106.04</v>
      </c>
      <c r="O3436" s="37">
        <v>35776.51</v>
      </c>
      <c r="Q3436">
        <v>25</v>
      </c>
    </row>
    <row r="3437" spans="3:17" x14ac:dyDescent="0.3">
      <c r="C3437" t="s">
        <v>1807</v>
      </c>
      <c r="D3437" t="s">
        <v>366</v>
      </c>
      <c r="E3437">
        <v>510901</v>
      </c>
      <c r="H3437" t="s">
        <v>1653</v>
      </c>
      <c r="K3437">
        <v>904</v>
      </c>
      <c r="M3437">
        <v>404</v>
      </c>
      <c r="O3437">
        <v>500</v>
      </c>
      <c r="Q3437">
        <v>123.8</v>
      </c>
    </row>
    <row r="3438" spans="3:17" x14ac:dyDescent="0.3">
      <c r="C3438" t="s">
        <v>1807</v>
      </c>
      <c r="D3438" t="s">
        <v>366</v>
      </c>
      <c r="E3438">
        <v>510902</v>
      </c>
      <c r="H3438" t="s">
        <v>1654</v>
      </c>
      <c r="K3438">
        <v>890</v>
      </c>
      <c r="M3438">
        <v>760</v>
      </c>
      <c r="O3438">
        <v>130</v>
      </c>
      <c r="Q3438">
        <v>17.100000000000001</v>
      </c>
    </row>
    <row r="3439" spans="3:17" x14ac:dyDescent="0.3">
      <c r="C3439" t="s">
        <v>1807</v>
      </c>
      <c r="D3439" t="s">
        <v>366</v>
      </c>
      <c r="E3439">
        <v>510903</v>
      </c>
      <c r="H3439" t="s">
        <v>2398</v>
      </c>
      <c r="K3439">
        <v>0</v>
      </c>
      <c r="M3439">
        <v>0</v>
      </c>
      <c r="O3439">
        <v>0</v>
      </c>
    </row>
    <row r="3440" spans="3:17" x14ac:dyDescent="0.3">
      <c r="C3440" t="s">
        <v>1807</v>
      </c>
      <c r="D3440" t="s">
        <v>366</v>
      </c>
      <c r="E3440">
        <v>511100</v>
      </c>
      <c r="H3440" t="s">
        <v>1655</v>
      </c>
      <c r="K3440" s="37">
        <v>9331.25</v>
      </c>
      <c r="M3440" s="37">
        <v>7465</v>
      </c>
      <c r="O3440" s="37">
        <v>1866.25</v>
      </c>
      <c r="Q3440">
        <v>25</v>
      </c>
    </row>
    <row r="3441" spans="3:17" x14ac:dyDescent="0.3">
      <c r="C3441" t="s">
        <v>1807</v>
      </c>
      <c r="D3441" t="s">
        <v>366</v>
      </c>
      <c r="E3441">
        <v>511101</v>
      </c>
      <c r="H3441" t="s">
        <v>1656</v>
      </c>
      <c r="K3441" s="37">
        <v>805186.57</v>
      </c>
      <c r="M3441" s="37">
        <v>542519.01</v>
      </c>
      <c r="O3441" s="37">
        <v>262667.56</v>
      </c>
      <c r="Q3441">
        <v>48.4</v>
      </c>
    </row>
    <row r="3442" spans="3:17" x14ac:dyDescent="0.3">
      <c r="C3442" t="s">
        <v>1807</v>
      </c>
      <c r="D3442" t="s">
        <v>366</v>
      </c>
      <c r="E3442">
        <v>511102</v>
      </c>
      <c r="H3442" t="s">
        <v>1657</v>
      </c>
      <c r="K3442" s="37">
        <v>63273.5</v>
      </c>
      <c r="M3442" s="37">
        <v>50618.8</v>
      </c>
      <c r="O3442" s="37">
        <v>12654.7</v>
      </c>
      <c r="Q3442">
        <v>25</v>
      </c>
    </row>
    <row r="3443" spans="3:17" x14ac:dyDescent="0.3">
      <c r="C3443" t="s">
        <v>1807</v>
      </c>
      <c r="D3443" t="s">
        <v>366</v>
      </c>
      <c r="E3443">
        <v>511103</v>
      </c>
      <c r="H3443" t="s">
        <v>1658</v>
      </c>
      <c r="K3443">
        <v>0</v>
      </c>
      <c r="M3443">
        <v>0</v>
      </c>
      <c r="O3443">
        <v>0</v>
      </c>
    </row>
    <row r="3444" spans="3:17" x14ac:dyDescent="0.3">
      <c r="C3444" t="s">
        <v>1807</v>
      </c>
      <c r="D3444" t="s">
        <v>366</v>
      </c>
      <c r="E3444">
        <v>511104</v>
      </c>
      <c r="H3444" t="s">
        <v>1659</v>
      </c>
      <c r="K3444" s="37">
        <v>142883.29999999999</v>
      </c>
      <c r="M3444" s="37">
        <v>114306.64</v>
      </c>
      <c r="O3444" s="37">
        <v>28576.66</v>
      </c>
      <c r="Q3444">
        <v>25</v>
      </c>
    </row>
    <row r="3445" spans="3:17" x14ac:dyDescent="0.3">
      <c r="C3445" t="s">
        <v>1807</v>
      </c>
      <c r="D3445" t="s">
        <v>366</v>
      </c>
      <c r="E3445">
        <v>511105</v>
      </c>
      <c r="H3445" t="s">
        <v>1660</v>
      </c>
      <c r="K3445">
        <v>0</v>
      </c>
      <c r="M3445">
        <v>0</v>
      </c>
      <c r="O3445">
        <v>0</v>
      </c>
    </row>
    <row r="3446" spans="3:17" x14ac:dyDescent="0.3">
      <c r="C3446" t="s">
        <v>1807</v>
      </c>
      <c r="D3446" t="s">
        <v>366</v>
      </c>
      <c r="E3446">
        <v>511106</v>
      </c>
      <c r="H3446" t="s">
        <v>1661</v>
      </c>
      <c r="K3446">
        <v>0</v>
      </c>
      <c r="M3446">
        <v>0</v>
      </c>
      <c r="O3446">
        <v>0</v>
      </c>
    </row>
    <row r="3447" spans="3:17" x14ac:dyDescent="0.3">
      <c r="C3447" t="s">
        <v>1807</v>
      </c>
      <c r="D3447" t="s">
        <v>366</v>
      </c>
      <c r="E3447">
        <v>511107</v>
      </c>
      <c r="H3447" t="s">
        <v>1662</v>
      </c>
      <c r="K3447">
        <v>0</v>
      </c>
      <c r="M3447">
        <v>0</v>
      </c>
      <c r="O3447">
        <v>0</v>
      </c>
    </row>
    <row r="3448" spans="3:17" x14ac:dyDescent="0.3">
      <c r="C3448" t="s">
        <v>1807</v>
      </c>
      <c r="D3448" t="s">
        <v>366</v>
      </c>
      <c r="E3448">
        <v>511108</v>
      </c>
      <c r="H3448" t="s">
        <v>1663</v>
      </c>
      <c r="K3448" s="37">
        <v>84923.06</v>
      </c>
      <c r="M3448" s="37">
        <v>67938.45</v>
      </c>
      <c r="O3448" s="37">
        <v>16984.61</v>
      </c>
      <c r="Q3448">
        <v>25</v>
      </c>
    </row>
    <row r="3449" spans="3:17" x14ac:dyDescent="0.3">
      <c r="C3449" t="s">
        <v>1807</v>
      </c>
      <c r="D3449" t="s">
        <v>366</v>
      </c>
      <c r="E3449">
        <v>511200</v>
      </c>
      <c r="H3449" t="s">
        <v>1664</v>
      </c>
      <c r="K3449" s="37">
        <v>1355.89</v>
      </c>
      <c r="M3449" s="37">
        <v>1091.8800000000001</v>
      </c>
      <c r="O3449">
        <v>264.01</v>
      </c>
      <c r="Q3449">
        <v>24.2</v>
      </c>
    </row>
    <row r="3450" spans="3:17" x14ac:dyDescent="0.3">
      <c r="C3450" t="s">
        <v>1807</v>
      </c>
      <c r="D3450" t="s">
        <v>366</v>
      </c>
      <c r="E3450">
        <v>511201</v>
      </c>
      <c r="H3450" t="s">
        <v>1665</v>
      </c>
      <c r="K3450">
        <v>0</v>
      </c>
      <c r="M3450">
        <v>0</v>
      </c>
      <c r="O3450">
        <v>0</v>
      </c>
    </row>
    <row r="3451" spans="3:17" x14ac:dyDescent="0.3">
      <c r="C3451" t="s">
        <v>1807</v>
      </c>
      <c r="D3451" t="s">
        <v>366</v>
      </c>
      <c r="E3451">
        <v>511202</v>
      </c>
      <c r="H3451" t="s">
        <v>1666</v>
      </c>
      <c r="K3451">
        <v>0</v>
      </c>
      <c r="M3451">
        <v>0</v>
      </c>
      <c r="O3451">
        <v>0</v>
      </c>
    </row>
    <row r="3452" spans="3:17" x14ac:dyDescent="0.3">
      <c r="C3452" t="s">
        <v>1807</v>
      </c>
      <c r="D3452" t="s">
        <v>366</v>
      </c>
      <c r="E3452">
        <v>511203</v>
      </c>
      <c r="H3452" t="s">
        <v>1667</v>
      </c>
      <c r="K3452" s="37">
        <v>3060.96</v>
      </c>
      <c r="M3452" s="37">
        <v>2572.61</v>
      </c>
      <c r="O3452">
        <v>488.35</v>
      </c>
      <c r="Q3452">
        <v>19</v>
      </c>
    </row>
    <row r="3453" spans="3:17" x14ac:dyDescent="0.3">
      <c r="C3453" t="s">
        <v>1807</v>
      </c>
      <c r="D3453" t="s">
        <v>366</v>
      </c>
      <c r="E3453">
        <v>511204</v>
      </c>
      <c r="H3453" t="s">
        <v>1668</v>
      </c>
      <c r="K3453" s="37">
        <v>60000</v>
      </c>
      <c r="M3453" s="37">
        <v>60000</v>
      </c>
      <c r="O3453">
        <v>0</v>
      </c>
    </row>
    <row r="3454" spans="3:17" x14ac:dyDescent="0.3">
      <c r="C3454" t="s">
        <v>1807</v>
      </c>
      <c r="D3454" t="s">
        <v>366</v>
      </c>
      <c r="E3454">
        <v>511205</v>
      </c>
      <c r="H3454" t="s">
        <v>2399</v>
      </c>
      <c r="K3454" s="37">
        <v>46399.65</v>
      </c>
      <c r="M3454" s="37">
        <v>39762.35</v>
      </c>
      <c r="O3454" s="37">
        <v>6637.3</v>
      </c>
      <c r="Q3454">
        <v>16.7</v>
      </c>
    </row>
    <row r="3455" spans="3:17" x14ac:dyDescent="0.3">
      <c r="C3455" t="s">
        <v>1807</v>
      </c>
      <c r="D3455" t="s">
        <v>366</v>
      </c>
      <c r="E3455">
        <v>511208</v>
      </c>
      <c r="H3455" t="s">
        <v>2400</v>
      </c>
      <c r="K3455">
        <v>0</v>
      </c>
      <c r="M3455">
        <v>0</v>
      </c>
      <c r="O3455">
        <v>0</v>
      </c>
    </row>
    <row r="3456" spans="3:17" x14ac:dyDescent="0.3">
      <c r="C3456" t="s">
        <v>1807</v>
      </c>
      <c r="D3456" t="s">
        <v>366</v>
      </c>
      <c r="E3456">
        <v>511209</v>
      </c>
      <c r="H3456" t="s">
        <v>2401</v>
      </c>
      <c r="K3456">
        <v>0</v>
      </c>
      <c r="M3456">
        <v>0</v>
      </c>
      <c r="O3456">
        <v>0</v>
      </c>
    </row>
    <row r="3457" spans="3:18" x14ac:dyDescent="0.3">
      <c r="C3457" t="s">
        <v>1807</v>
      </c>
      <c r="D3457" t="s">
        <v>366</v>
      </c>
      <c r="E3457">
        <v>511300</v>
      </c>
      <c r="H3457" t="s">
        <v>1669</v>
      </c>
      <c r="K3457" s="37">
        <v>1929027.1</v>
      </c>
      <c r="M3457" s="37">
        <v>1552820.34</v>
      </c>
      <c r="O3457" s="37">
        <v>376206.76</v>
      </c>
      <c r="Q3457">
        <v>24.2</v>
      </c>
    </row>
    <row r="3458" spans="3:18" x14ac:dyDescent="0.3">
      <c r="C3458" t="s">
        <v>1807</v>
      </c>
      <c r="D3458" t="s">
        <v>366</v>
      </c>
      <c r="E3458">
        <v>511301</v>
      </c>
      <c r="H3458" t="s">
        <v>2402</v>
      </c>
      <c r="K3458" s="37">
        <v>99234.96</v>
      </c>
      <c r="M3458" s="37">
        <v>79372.92</v>
      </c>
      <c r="O3458" s="37">
        <v>19862.04</v>
      </c>
      <c r="Q3458">
        <v>25</v>
      </c>
    </row>
    <row r="3459" spans="3:18" x14ac:dyDescent="0.3">
      <c r="C3459" t="s">
        <v>1807</v>
      </c>
      <c r="D3459" t="s">
        <v>366</v>
      </c>
      <c r="E3459">
        <v>511302</v>
      </c>
      <c r="H3459" t="s">
        <v>2403</v>
      </c>
      <c r="K3459" s="37">
        <v>429773.54</v>
      </c>
      <c r="M3459" s="37">
        <v>344004.14</v>
      </c>
      <c r="O3459" s="37">
        <v>85769.4</v>
      </c>
      <c r="Q3459">
        <v>24.9</v>
      </c>
    </row>
    <row r="3460" spans="3:18" x14ac:dyDescent="0.3">
      <c r="C3460" t="s">
        <v>1807</v>
      </c>
      <c r="D3460" t="s">
        <v>366</v>
      </c>
      <c r="E3460">
        <v>511401</v>
      </c>
      <c r="H3460" t="s">
        <v>2404</v>
      </c>
      <c r="K3460">
        <v>0</v>
      </c>
      <c r="M3460">
        <v>0</v>
      </c>
      <c r="O3460">
        <v>0</v>
      </c>
    </row>
    <row r="3461" spans="3:18" x14ac:dyDescent="0.3">
      <c r="C3461" t="s">
        <v>1807</v>
      </c>
      <c r="D3461" t="s">
        <v>366</v>
      </c>
      <c r="E3461">
        <v>511403</v>
      </c>
      <c r="H3461" t="s">
        <v>2405</v>
      </c>
      <c r="K3461">
        <v>0</v>
      </c>
      <c r="M3461">
        <v>0</v>
      </c>
      <c r="O3461">
        <v>0</v>
      </c>
    </row>
    <row r="3462" spans="3:18" x14ac:dyDescent="0.3">
      <c r="C3462" t="s">
        <v>1807</v>
      </c>
      <c r="D3462" t="s">
        <v>366</v>
      </c>
      <c r="E3462">
        <v>511404</v>
      </c>
      <c r="H3462" t="s">
        <v>2406</v>
      </c>
      <c r="K3462">
        <v>0</v>
      </c>
      <c r="M3462">
        <v>0</v>
      </c>
      <c r="O3462">
        <v>0</v>
      </c>
    </row>
    <row r="3463" spans="3:18" x14ac:dyDescent="0.3">
      <c r="C3463" t="s">
        <v>1807</v>
      </c>
      <c r="D3463" t="s">
        <v>366</v>
      </c>
      <c r="E3463">
        <v>511405</v>
      </c>
      <c r="H3463" t="s">
        <v>2407</v>
      </c>
      <c r="K3463">
        <v>0</v>
      </c>
      <c r="M3463">
        <v>0</v>
      </c>
      <c r="O3463">
        <v>0</v>
      </c>
    </row>
    <row r="3464" spans="3:18" x14ac:dyDescent="0.3">
      <c r="E3464" t="s">
        <v>1672</v>
      </c>
      <c r="K3464" s="37">
        <v>14506325.560000001</v>
      </c>
      <c r="M3464" s="37">
        <v>11662002.5</v>
      </c>
      <c r="O3464" s="37">
        <v>2844323.06</v>
      </c>
      <c r="Q3464">
        <v>24.4</v>
      </c>
      <c r="R3464" t="s">
        <v>438</v>
      </c>
    </row>
    <row r="3465" spans="3:18" x14ac:dyDescent="0.3">
      <c r="C3465" t="s">
        <v>1807</v>
      </c>
      <c r="D3465" t="s">
        <v>366</v>
      </c>
      <c r="E3465">
        <v>510223</v>
      </c>
      <c r="H3465" t="s">
        <v>2408</v>
      </c>
      <c r="K3465" s="37">
        <v>13621.5</v>
      </c>
      <c r="M3465" s="37">
        <v>6694.5</v>
      </c>
      <c r="O3465" s="37">
        <v>6927</v>
      </c>
      <c r="Q3465">
        <v>103.5</v>
      </c>
    </row>
    <row r="3466" spans="3:18" x14ac:dyDescent="0.3">
      <c r="C3466" t="s">
        <v>1807</v>
      </c>
      <c r="D3466" t="s">
        <v>366</v>
      </c>
      <c r="E3466">
        <v>510302</v>
      </c>
      <c r="H3466" t="s">
        <v>2409</v>
      </c>
      <c r="K3466" s="37">
        <v>14781.88</v>
      </c>
      <c r="M3466" s="37">
        <v>7984.04</v>
      </c>
      <c r="O3466" s="37">
        <v>6797.84</v>
      </c>
      <c r="Q3466">
        <v>85.1</v>
      </c>
    </row>
    <row r="3467" spans="3:18" x14ac:dyDescent="0.3">
      <c r="C3467" t="s">
        <v>1807</v>
      </c>
      <c r="D3467" t="s">
        <v>366</v>
      </c>
      <c r="E3467">
        <v>510303</v>
      </c>
      <c r="H3467" t="s">
        <v>2410</v>
      </c>
      <c r="K3467" s="37">
        <v>241126.39999999999</v>
      </c>
      <c r="M3467" s="37">
        <v>206912</v>
      </c>
      <c r="O3467" s="37">
        <v>34214.400000000001</v>
      </c>
      <c r="Q3467">
        <v>16.5</v>
      </c>
    </row>
    <row r="3468" spans="3:18" x14ac:dyDescent="0.3">
      <c r="C3468" t="s">
        <v>1807</v>
      </c>
      <c r="D3468" t="s">
        <v>366</v>
      </c>
      <c r="E3468">
        <v>510304</v>
      </c>
      <c r="H3468" t="s">
        <v>2411</v>
      </c>
      <c r="K3468" s="37">
        <v>39574.5</v>
      </c>
      <c r="M3468" s="37">
        <v>27435.34</v>
      </c>
      <c r="O3468" s="37">
        <v>12139.16</v>
      </c>
      <c r="Q3468">
        <v>44.2</v>
      </c>
    </row>
    <row r="3469" spans="3:18" x14ac:dyDescent="0.3">
      <c r="C3469" t="s">
        <v>1807</v>
      </c>
      <c r="D3469" t="s">
        <v>366</v>
      </c>
      <c r="E3469">
        <v>510305</v>
      </c>
      <c r="H3469" t="s">
        <v>2412</v>
      </c>
      <c r="K3469">
        <v>0</v>
      </c>
      <c r="M3469">
        <v>0</v>
      </c>
      <c r="O3469">
        <v>0</v>
      </c>
    </row>
    <row r="3470" spans="3:18" x14ac:dyDescent="0.3">
      <c r="C3470" t="s">
        <v>1807</v>
      </c>
      <c r="D3470" t="s">
        <v>366</v>
      </c>
      <c r="E3470">
        <v>510509</v>
      </c>
      <c r="H3470" t="s">
        <v>2413</v>
      </c>
      <c r="K3470" s="37">
        <v>3231</v>
      </c>
      <c r="M3470" s="37">
        <v>2584.8000000000002</v>
      </c>
      <c r="O3470">
        <v>646.20000000000005</v>
      </c>
      <c r="Q3470">
        <v>25</v>
      </c>
    </row>
    <row r="3471" spans="3:18" x14ac:dyDescent="0.3">
      <c r="C3471" t="s">
        <v>1807</v>
      </c>
      <c r="D3471" t="s">
        <v>366</v>
      </c>
      <c r="E3471">
        <v>510510</v>
      </c>
      <c r="H3471" t="s">
        <v>1676</v>
      </c>
      <c r="K3471" s="37">
        <v>748356.81</v>
      </c>
      <c r="M3471" s="37">
        <v>608099.55000000005</v>
      </c>
      <c r="O3471" s="37">
        <v>140257.26</v>
      </c>
      <c r="Q3471">
        <v>23.1</v>
      </c>
    </row>
    <row r="3472" spans="3:18" x14ac:dyDescent="0.3">
      <c r="C3472" t="s">
        <v>1807</v>
      </c>
      <c r="D3472" t="s">
        <v>366</v>
      </c>
      <c r="E3472">
        <v>510511</v>
      </c>
      <c r="H3472" t="s">
        <v>2414</v>
      </c>
      <c r="K3472" s="37">
        <v>18486.400000000001</v>
      </c>
      <c r="M3472" s="37">
        <v>18486.400000000001</v>
      </c>
      <c r="O3472">
        <v>0</v>
      </c>
    </row>
    <row r="3473" spans="3:18" x14ac:dyDescent="0.3">
      <c r="C3473" t="s">
        <v>1807</v>
      </c>
      <c r="D3473" t="s">
        <v>366</v>
      </c>
      <c r="E3473">
        <v>510512</v>
      </c>
      <c r="H3473" t="s">
        <v>1784</v>
      </c>
      <c r="K3473" s="37">
        <v>141073.9</v>
      </c>
      <c r="M3473" s="37">
        <v>140773.9</v>
      </c>
      <c r="O3473">
        <v>300</v>
      </c>
      <c r="Q3473">
        <v>0.2</v>
      </c>
    </row>
    <row r="3474" spans="3:18" x14ac:dyDescent="0.3">
      <c r="C3474" t="s">
        <v>1807</v>
      </c>
      <c r="D3474" t="s">
        <v>366</v>
      </c>
      <c r="E3474">
        <v>510611</v>
      </c>
      <c r="H3474" t="s">
        <v>2415</v>
      </c>
      <c r="K3474">
        <v>0</v>
      </c>
      <c r="M3474">
        <v>0</v>
      </c>
      <c r="O3474">
        <v>0</v>
      </c>
    </row>
    <row r="3475" spans="3:18" x14ac:dyDescent="0.3">
      <c r="C3475" t="s">
        <v>1807</v>
      </c>
      <c r="D3475" t="s">
        <v>366</v>
      </c>
      <c r="E3475">
        <v>510612</v>
      </c>
      <c r="H3475" t="s">
        <v>2416</v>
      </c>
      <c r="K3475">
        <v>0</v>
      </c>
      <c r="M3475">
        <v>0</v>
      </c>
      <c r="O3475">
        <v>0</v>
      </c>
    </row>
    <row r="3476" spans="3:18" x14ac:dyDescent="0.3">
      <c r="C3476" t="s">
        <v>1807</v>
      </c>
      <c r="D3476" t="s">
        <v>366</v>
      </c>
      <c r="E3476">
        <v>510613</v>
      </c>
      <c r="H3476" t="s">
        <v>2417</v>
      </c>
      <c r="K3476" s="37">
        <v>59000</v>
      </c>
      <c r="M3476" s="37">
        <v>45500</v>
      </c>
      <c r="O3476" s="37">
        <v>13500</v>
      </c>
      <c r="Q3476">
        <v>29.7</v>
      </c>
    </row>
    <row r="3477" spans="3:18" x14ac:dyDescent="0.3">
      <c r="K3477" s="37">
        <v>1279252.3899999999</v>
      </c>
      <c r="M3477" s="37">
        <v>1064470.53</v>
      </c>
      <c r="O3477" s="37">
        <v>214781.86</v>
      </c>
      <c r="Q3477">
        <v>20.2</v>
      </c>
      <c r="R3477" t="s">
        <v>438</v>
      </c>
    </row>
    <row r="3478" spans="3:18" x14ac:dyDescent="0.3">
      <c r="C3478" t="s">
        <v>1807</v>
      </c>
      <c r="D3478" t="s">
        <v>366</v>
      </c>
      <c r="E3478">
        <v>430105</v>
      </c>
      <c r="H3478" t="s">
        <v>1679</v>
      </c>
      <c r="K3478">
        <v>0</v>
      </c>
      <c r="M3478">
        <v>0</v>
      </c>
      <c r="O3478">
        <v>0</v>
      </c>
    </row>
    <row r="3479" spans="3:18" x14ac:dyDescent="0.3">
      <c r="C3479" t="s">
        <v>1807</v>
      </c>
      <c r="D3479" t="s">
        <v>366</v>
      </c>
      <c r="E3479">
        <v>500100</v>
      </c>
      <c r="H3479" t="s">
        <v>1680</v>
      </c>
      <c r="K3479" s="37">
        <v>2917032.1</v>
      </c>
      <c r="M3479" s="37">
        <v>2455567.8199999998</v>
      </c>
      <c r="O3479" s="37">
        <v>461464.28</v>
      </c>
      <c r="Q3479">
        <v>18.8</v>
      </c>
    </row>
    <row r="3480" spans="3:18" x14ac:dyDescent="0.3">
      <c r="C3480" t="s">
        <v>1807</v>
      </c>
      <c r="D3480" t="s">
        <v>366</v>
      </c>
      <c r="E3480">
        <v>500101</v>
      </c>
      <c r="H3480" t="s">
        <v>1681</v>
      </c>
      <c r="K3480">
        <v>0</v>
      </c>
      <c r="M3480">
        <v>0</v>
      </c>
      <c r="O3480">
        <v>0</v>
      </c>
    </row>
    <row r="3481" spans="3:18" x14ac:dyDescent="0.3">
      <c r="C3481" t="s">
        <v>1807</v>
      </c>
      <c r="D3481" t="s">
        <v>366</v>
      </c>
      <c r="E3481">
        <v>500102</v>
      </c>
      <c r="H3481" t="s">
        <v>1682</v>
      </c>
      <c r="K3481">
        <v>0</v>
      </c>
      <c r="M3481">
        <v>0</v>
      </c>
      <c r="O3481">
        <v>0</v>
      </c>
    </row>
    <row r="3482" spans="3:18" x14ac:dyDescent="0.3">
      <c r="C3482" t="s">
        <v>1807</v>
      </c>
      <c r="D3482" t="s">
        <v>366</v>
      </c>
      <c r="E3482">
        <v>500103</v>
      </c>
      <c r="H3482" t="s">
        <v>1683</v>
      </c>
      <c r="K3482">
        <v>0</v>
      </c>
      <c r="M3482">
        <v>0</v>
      </c>
      <c r="O3482">
        <v>0</v>
      </c>
    </row>
    <row r="3483" spans="3:18" x14ac:dyDescent="0.3">
      <c r="C3483" t="s">
        <v>1807</v>
      </c>
      <c r="D3483" t="s">
        <v>366</v>
      </c>
      <c r="E3483">
        <v>500104</v>
      </c>
      <c r="H3483" t="s">
        <v>1684</v>
      </c>
      <c r="K3483">
        <v>0</v>
      </c>
      <c r="M3483">
        <v>0</v>
      </c>
      <c r="O3483">
        <v>0</v>
      </c>
    </row>
    <row r="3484" spans="3:18" x14ac:dyDescent="0.3">
      <c r="C3484" t="s">
        <v>1807</v>
      </c>
      <c r="D3484" t="s">
        <v>366</v>
      </c>
      <c r="E3484">
        <v>500105</v>
      </c>
      <c r="H3484" t="s">
        <v>1685</v>
      </c>
      <c r="K3484">
        <v>0</v>
      </c>
      <c r="M3484">
        <v>0</v>
      </c>
      <c r="O3484">
        <v>0</v>
      </c>
    </row>
    <row r="3485" spans="3:18" x14ac:dyDescent="0.3">
      <c r="C3485" t="s">
        <v>1807</v>
      </c>
      <c r="D3485" t="s">
        <v>366</v>
      </c>
      <c r="E3485">
        <v>500106</v>
      </c>
      <c r="H3485" t="s">
        <v>1686</v>
      </c>
      <c r="K3485">
        <v>0</v>
      </c>
      <c r="M3485">
        <v>0</v>
      </c>
      <c r="O3485">
        <v>0</v>
      </c>
    </row>
    <row r="3486" spans="3:18" x14ac:dyDescent="0.3">
      <c r="C3486" t="s">
        <v>1807</v>
      </c>
      <c r="D3486" t="s">
        <v>366</v>
      </c>
      <c r="E3486">
        <v>500108</v>
      </c>
      <c r="H3486" t="s">
        <v>1687</v>
      </c>
      <c r="K3486">
        <v>0</v>
      </c>
      <c r="M3486">
        <v>0</v>
      </c>
      <c r="O3486">
        <v>0</v>
      </c>
    </row>
    <row r="3487" spans="3:18" x14ac:dyDescent="0.3">
      <c r="C3487" t="s">
        <v>1807</v>
      </c>
      <c r="D3487" t="s">
        <v>366</v>
      </c>
      <c r="E3487">
        <v>500109</v>
      </c>
      <c r="H3487" t="s">
        <v>1688</v>
      </c>
      <c r="K3487" s="37">
        <v>1740288.9</v>
      </c>
      <c r="M3487" s="37">
        <v>1425346.87</v>
      </c>
      <c r="O3487" s="37">
        <v>314942.03000000003</v>
      </c>
      <c r="Q3487">
        <v>22.1</v>
      </c>
    </row>
    <row r="3488" spans="3:18" x14ac:dyDescent="0.3">
      <c r="C3488" t="s">
        <v>1807</v>
      </c>
      <c r="D3488" t="s">
        <v>366</v>
      </c>
      <c r="E3488">
        <v>500110</v>
      </c>
      <c r="H3488" t="s">
        <v>2418</v>
      </c>
      <c r="K3488">
        <v>0</v>
      </c>
      <c r="M3488">
        <v>0</v>
      </c>
      <c r="O3488">
        <v>0</v>
      </c>
    </row>
    <row r="3489" spans="3:17" x14ac:dyDescent="0.3">
      <c r="C3489" t="s">
        <v>1807</v>
      </c>
      <c r="D3489" t="s">
        <v>366</v>
      </c>
      <c r="E3489">
        <v>500111</v>
      </c>
      <c r="H3489" t="s">
        <v>2419</v>
      </c>
      <c r="K3489">
        <v>0</v>
      </c>
      <c r="M3489">
        <v>0</v>
      </c>
      <c r="O3489">
        <v>0</v>
      </c>
    </row>
    <row r="3490" spans="3:17" x14ac:dyDescent="0.3">
      <c r="C3490" t="s">
        <v>1807</v>
      </c>
      <c r="D3490" t="s">
        <v>366</v>
      </c>
      <c r="E3490">
        <v>500112</v>
      </c>
      <c r="H3490" t="s">
        <v>2420</v>
      </c>
      <c r="K3490">
        <v>0</v>
      </c>
      <c r="M3490">
        <v>0</v>
      </c>
      <c r="O3490">
        <v>0</v>
      </c>
    </row>
    <row r="3491" spans="3:17" x14ac:dyDescent="0.3">
      <c r="C3491" t="s">
        <v>1807</v>
      </c>
      <c r="D3491" t="s">
        <v>366</v>
      </c>
      <c r="E3491">
        <v>500113</v>
      </c>
      <c r="H3491" t="s">
        <v>2421</v>
      </c>
      <c r="K3491">
        <v>0</v>
      </c>
      <c r="M3491">
        <v>0</v>
      </c>
      <c r="O3491">
        <v>0</v>
      </c>
    </row>
    <row r="3492" spans="3:17" x14ac:dyDescent="0.3">
      <c r="C3492" t="s">
        <v>1807</v>
      </c>
      <c r="D3492" t="s">
        <v>366</v>
      </c>
      <c r="E3492">
        <v>500116</v>
      </c>
      <c r="H3492" t="s">
        <v>2422</v>
      </c>
      <c r="K3492">
        <v>0</v>
      </c>
      <c r="M3492">
        <v>0</v>
      </c>
      <c r="O3492">
        <v>0</v>
      </c>
    </row>
    <row r="3493" spans="3:17" x14ac:dyDescent="0.3">
      <c r="C3493" t="s">
        <v>1807</v>
      </c>
      <c r="D3493" t="s">
        <v>366</v>
      </c>
      <c r="E3493">
        <v>500117</v>
      </c>
      <c r="H3493" t="s">
        <v>2423</v>
      </c>
      <c r="K3493">
        <v>0</v>
      </c>
      <c r="M3493">
        <v>0</v>
      </c>
      <c r="O3493">
        <v>0</v>
      </c>
    </row>
    <row r="3494" spans="3:17" x14ac:dyDescent="0.3">
      <c r="C3494" t="s">
        <v>1807</v>
      </c>
      <c r="D3494" t="s">
        <v>366</v>
      </c>
      <c r="E3494">
        <v>500118</v>
      </c>
      <c r="H3494" t="s">
        <v>2424</v>
      </c>
      <c r="K3494">
        <v>0</v>
      </c>
      <c r="M3494">
        <v>0</v>
      </c>
      <c r="O3494">
        <v>0</v>
      </c>
    </row>
    <row r="3495" spans="3:17" x14ac:dyDescent="0.3">
      <c r="C3495" t="s">
        <v>1807</v>
      </c>
      <c r="D3495" t="s">
        <v>366</v>
      </c>
      <c r="E3495">
        <v>500119</v>
      </c>
      <c r="H3495" t="s">
        <v>2425</v>
      </c>
      <c r="K3495">
        <v>0</v>
      </c>
      <c r="M3495">
        <v>0</v>
      </c>
      <c r="O3495">
        <v>0</v>
      </c>
    </row>
    <row r="3496" spans="3:17" x14ac:dyDescent="0.3">
      <c r="C3496" t="s">
        <v>1807</v>
      </c>
      <c r="D3496" t="s">
        <v>366</v>
      </c>
      <c r="E3496">
        <v>500200</v>
      </c>
      <c r="H3496" t="s">
        <v>2426</v>
      </c>
      <c r="K3496">
        <v>0</v>
      </c>
      <c r="M3496">
        <v>0</v>
      </c>
      <c r="O3496">
        <v>0</v>
      </c>
    </row>
    <row r="3497" spans="3:17" x14ac:dyDescent="0.3">
      <c r="C3497" t="s">
        <v>1807</v>
      </c>
      <c r="D3497" t="s">
        <v>366</v>
      </c>
      <c r="E3497">
        <v>500300</v>
      </c>
      <c r="H3497" t="s">
        <v>2427</v>
      </c>
      <c r="K3497" s="37">
        <v>1815.51</v>
      </c>
      <c r="M3497" s="37">
        <v>1458.42</v>
      </c>
      <c r="O3497">
        <v>357.09</v>
      </c>
      <c r="Q3497">
        <v>24.5</v>
      </c>
    </row>
    <row r="3498" spans="3:17" x14ac:dyDescent="0.3">
      <c r="C3498" t="s">
        <v>1807</v>
      </c>
      <c r="D3498" t="s">
        <v>366</v>
      </c>
      <c r="E3498">
        <v>500301</v>
      </c>
      <c r="H3498" t="s">
        <v>2428</v>
      </c>
      <c r="K3498" s="37">
        <v>63229.61</v>
      </c>
      <c r="M3498" s="37">
        <v>50248.7</v>
      </c>
      <c r="O3498" s="37">
        <v>12980.91</v>
      </c>
      <c r="Q3498">
        <v>25.8</v>
      </c>
    </row>
    <row r="3499" spans="3:17" x14ac:dyDescent="0.3">
      <c r="C3499" t="s">
        <v>1807</v>
      </c>
      <c r="D3499" t="s">
        <v>366</v>
      </c>
      <c r="E3499">
        <v>500302</v>
      </c>
      <c r="H3499" t="s">
        <v>2429</v>
      </c>
      <c r="K3499">
        <v>0</v>
      </c>
      <c r="M3499">
        <v>0</v>
      </c>
      <c r="O3499">
        <v>0</v>
      </c>
    </row>
    <row r="3500" spans="3:17" x14ac:dyDescent="0.3">
      <c r="C3500" t="s">
        <v>1807</v>
      </c>
      <c r="D3500" t="s">
        <v>366</v>
      </c>
      <c r="E3500">
        <v>500303</v>
      </c>
      <c r="H3500" t="s">
        <v>2430</v>
      </c>
      <c r="K3500">
        <v>0</v>
      </c>
      <c r="M3500">
        <v>0</v>
      </c>
      <c r="O3500">
        <v>0</v>
      </c>
    </row>
    <row r="3501" spans="3:17" x14ac:dyDescent="0.3">
      <c r="C3501" t="s">
        <v>1807</v>
      </c>
      <c r="D3501" t="s">
        <v>366</v>
      </c>
      <c r="E3501">
        <v>500304</v>
      </c>
      <c r="H3501" t="s">
        <v>2431</v>
      </c>
      <c r="K3501">
        <v>0</v>
      </c>
      <c r="M3501">
        <v>0</v>
      </c>
      <c r="O3501">
        <v>0</v>
      </c>
    </row>
    <row r="3502" spans="3:17" x14ac:dyDescent="0.3">
      <c r="C3502" t="s">
        <v>1807</v>
      </c>
      <c r="D3502" t="s">
        <v>366</v>
      </c>
      <c r="E3502">
        <v>500305</v>
      </c>
      <c r="H3502" t="s">
        <v>2432</v>
      </c>
      <c r="K3502">
        <v>0</v>
      </c>
      <c r="M3502">
        <v>0</v>
      </c>
      <c r="O3502">
        <v>0</v>
      </c>
    </row>
    <row r="3503" spans="3:17" x14ac:dyDescent="0.3">
      <c r="C3503" t="s">
        <v>1807</v>
      </c>
      <c r="D3503" t="s">
        <v>366</v>
      </c>
      <c r="E3503">
        <v>510606</v>
      </c>
      <c r="H3503" t="s">
        <v>1704</v>
      </c>
      <c r="K3503" s="37">
        <v>4432</v>
      </c>
      <c r="M3503" s="37">
        <v>4432</v>
      </c>
      <c r="O3503">
        <v>0</v>
      </c>
    </row>
    <row r="3504" spans="3:17" x14ac:dyDescent="0.3">
      <c r="C3504" t="s">
        <v>1807</v>
      </c>
      <c r="D3504" t="s">
        <v>366</v>
      </c>
      <c r="E3504">
        <v>510607</v>
      </c>
      <c r="H3504" t="s">
        <v>2433</v>
      </c>
      <c r="K3504" s="37">
        <v>373977.24</v>
      </c>
      <c r="M3504" s="37">
        <v>360078.8</v>
      </c>
      <c r="O3504" s="37">
        <v>13898.44</v>
      </c>
      <c r="Q3504">
        <v>3.9</v>
      </c>
    </row>
    <row r="3505" spans="3:17" x14ac:dyDescent="0.3">
      <c r="C3505" t="s">
        <v>1807</v>
      </c>
      <c r="D3505" t="s">
        <v>366</v>
      </c>
      <c r="E3505">
        <v>510614</v>
      </c>
      <c r="H3505" t="s">
        <v>2434</v>
      </c>
      <c r="K3505">
        <v>0</v>
      </c>
      <c r="M3505">
        <v>0</v>
      </c>
      <c r="O3505">
        <v>0</v>
      </c>
    </row>
    <row r="3506" spans="3:17" x14ac:dyDescent="0.3">
      <c r="C3506" t="s">
        <v>1807</v>
      </c>
      <c r="D3506" t="s">
        <v>366</v>
      </c>
      <c r="E3506">
        <v>511206</v>
      </c>
      <c r="H3506" t="s">
        <v>2435</v>
      </c>
      <c r="K3506">
        <v>0</v>
      </c>
      <c r="M3506">
        <v>0</v>
      </c>
      <c r="O3506">
        <v>0</v>
      </c>
    </row>
    <row r="3507" spans="3:17" x14ac:dyDescent="0.3">
      <c r="C3507" t="s">
        <v>1807</v>
      </c>
      <c r="D3507" t="s">
        <v>366</v>
      </c>
      <c r="E3507">
        <v>511207</v>
      </c>
      <c r="H3507" t="s">
        <v>1678</v>
      </c>
      <c r="K3507">
        <v>0</v>
      </c>
      <c r="M3507">
        <v>0</v>
      </c>
      <c r="O3507">
        <v>0</v>
      </c>
    </row>
    <row r="3508" spans="3:17" x14ac:dyDescent="0.3">
      <c r="C3508" t="s">
        <v>1807</v>
      </c>
      <c r="D3508" t="s">
        <v>366</v>
      </c>
      <c r="E3508">
        <v>540000</v>
      </c>
      <c r="H3508" t="s">
        <v>2436</v>
      </c>
      <c r="K3508" s="37">
        <v>532403.84</v>
      </c>
      <c r="M3508" s="37">
        <v>426525.26</v>
      </c>
      <c r="O3508" s="37">
        <v>105878.58</v>
      </c>
      <c r="Q3508">
        <v>24.8</v>
      </c>
    </row>
    <row r="3509" spans="3:17" x14ac:dyDescent="0.3">
      <c r="C3509" t="s">
        <v>1807</v>
      </c>
      <c r="D3509" t="s">
        <v>366</v>
      </c>
      <c r="E3509">
        <v>540001</v>
      </c>
      <c r="H3509" t="s">
        <v>2437</v>
      </c>
      <c r="K3509" s="37">
        <v>19434501.149999999</v>
      </c>
      <c r="M3509" s="37">
        <v>15633053.75</v>
      </c>
      <c r="O3509" s="37">
        <v>3801447.4</v>
      </c>
      <c r="Q3509">
        <v>24.3</v>
      </c>
    </row>
    <row r="3510" spans="3:17" x14ac:dyDescent="0.3">
      <c r="C3510" t="s">
        <v>1807</v>
      </c>
      <c r="D3510" t="s">
        <v>366</v>
      </c>
      <c r="E3510">
        <v>540002</v>
      </c>
      <c r="H3510" t="s">
        <v>2438</v>
      </c>
      <c r="K3510">
        <v>0</v>
      </c>
      <c r="M3510">
        <v>0</v>
      </c>
      <c r="O3510">
        <v>0</v>
      </c>
    </row>
    <row r="3511" spans="3:17" x14ac:dyDescent="0.3">
      <c r="C3511" t="s">
        <v>1807</v>
      </c>
      <c r="D3511" t="s">
        <v>366</v>
      </c>
      <c r="E3511">
        <v>540003</v>
      </c>
      <c r="H3511" t="s">
        <v>2439</v>
      </c>
      <c r="K3511">
        <v>0</v>
      </c>
      <c r="M3511">
        <v>0</v>
      </c>
      <c r="O3511">
        <v>0</v>
      </c>
    </row>
    <row r="3512" spans="3:17" x14ac:dyDescent="0.3">
      <c r="C3512" t="s">
        <v>1807</v>
      </c>
      <c r="D3512" t="s">
        <v>366</v>
      </c>
      <c r="E3512">
        <v>540004</v>
      </c>
      <c r="H3512" t="s">
        <v>2440</v>
      </c>
      <c r="K3512">
        <v>0</v>
      </c>
      <c r="M3512">
        <v>0</v>
      </c>
      <c r="O3512">
        <v>0</v>
      </c>
    </row>
    <row r="3513" spans="3:17" x14ac:dyDescent="0.3">
      <c r="C3513" t="s">
        <v>1807</v>
      </c>
      <c r="D3513" t="s">
        <v>366</v>
      </c>
      <c r="E3513">
        <v>540005</v>
      </c>
      <c r="H3513" t="s">
        <v>2441</v>
      </c>
      <c r="K3513">
        <v>0</v>
      </c>
      <c r="M3513">
        <v>0</v>
      </c>
      <c r="O3513">
        <v>0</v>
      </c>
    </row>
    <row r="3514" spans="3:17" x14ac:dyDescent="0.3">
      <c r="C3514" t="s">
        <v>1807</v>
      </c>
      <c r="D3514" t="s">
        <v>366</v>
      </c>
      <c r="E3514">
        <v>540006</v>
      </c>
      <c r="H3514" t="s">
        <v>2442</v>
      </c>
      <c r="K3514">
        <v>0</v>
      </c>
      <c r="M3514">
        <v>0</v>
      </c>
      <c r="O3514">
        <v>0</v>
      </c>
    </row>
    <row r="3515" spans="3:17" x14ac:dyDescent="0.3">
      <c r="C3515" t="s">
        <v>1807</v>
      </c>
      <c r="D3515" t="s">
        <v>366</v>
      </c>
      <c r="E3515">
        <v>540011</v>
      </c>
      <c r="H3515" t="s">
        <v>2443</v>
      </c>
      <c r="K3515">
        <v>0</v>
      </c>
      <c r="M3515">
        <v>0</v>
      </c>
      <c r="O3515">
        <v>0</v>
      </c>
    </row>
    <row r="3516" spans="3:17" x14ac:dyDescent="0.3">
      <c r="C3516" t="s">
        <v>1807</v>
      </c>
      <c r="D3516" t="s">
        <v>366</v>
      </c>
      <c r="E3516">
        <v>540012</v>
      </c>
      <c r="H3516" t="s">
        <v>2444</v>
      </c>
      <c r="K3516">
        <v>0</v>
      </c>
      <c r="M3516">
        <v>0</v>
      </c>
      <c r="O3516">
        <v>0</v>
      </c>
    </row>
    <row r="3517" spans="3:17" x14ac:dyDescent="0.3">
      <c r="C3517" t="s">
        <v>1807</v>
      </c>
      <c r="D3517" t="s">
        <v>366</v>
      </c>
      <c r="E3517">
        <v>540013</v>
      </c>
      <c r="H3517" t="s">
        <v>2445</v>
      </c>
      <c r="K3517">
        <v>0</v>
      </c>
      <c r="M3517">
        <v>0</v>
      </c>
      <c r="O3517">
        <v>0</v>
      </c>
    </row>
    <row r="3518" spans="3:17" x14ac:dyDescent="0.3">
      <c r="C3518" t="s">
        <v>1807</v>
      </c>
      <c r="D3518" t="s">
        <v>366</v>
      </c>
      <c r="E3518">
        <v>540015</v>
      </c>
      <c r="H3518" t="s">
        <v>2446</v>
      </c>
      <c r="K3518">
        <v>0</v>
      </c>
      <c r="M3518">
        <v>0</v>
      </c>
      <c r="O3518">
        <v>0</v>
      </c>
    </row>
    <row r="3519" spans="3:17" x14ac:dyDescent="0.3">
      <c r="C3519" t="s">
        <v>1807</v>
      </c>
      <c r="D3519" t="s">
        <v>366</v>
      </c>
      <c r="E3519">
        <v>540016</v>
      </c>
      <c r="H3519" t="s">
        <v>2447</v>
      </c>
      <c r="K3519">
        <v>0</v>
      </c>
      <c r="M3519">
        <v>0</v>
      </c>
      <c r="O3519">
        <v>0</v>
      </c>
    </row>
    <row r="3520" spans="3:17" x14ac:dyDescent="0.3">
      <c r="C3520" t="s">
        <v>1807</v>
      </c>
      <c r="D3520" t="s">
        <v>366</v>
      </c>
      <c r="E3520">
        <v>540050</v>
      </c>
      <c r="H3520" t="s">
        <v>2448</v>
      </c>
      <c r="K3520">
        <v>0</v>
      </c>
      <c r="M3520">
        <v>0</v>
      </c>
      <c r="O3520">
        <v>0</v>
      </c>
    </row>
    <row r="3521" spans="3:18" x14ac:dyDescent="0.3">
      <c r="C3521" t="s">
        <v>1807</v>
      </c>
      <c r="D3521" t="s">
        <v>366</v>
      </c>
      <c r="E3521">
        <v>540051</v>
      </c>
      <c r="H3521" t="s">
        <v>2449</v>
      </c>
      <c r="K3521">
        <v>0</v>
      </c>
      <c r="M3521">
        <v>0</v>
      </c>
      <c r="O3521">
        <v>0</v>
      </c>
    </row>
    <row r="3522" spans="3:18" x14ac:dyDescent="0.3">
      <c r="C3522" t="s">
        <v>1807</v>
      </c>
      <c r="D3522" t="s">
        <v>366</v>
      </c>
      <c r="E3522">
        <v>540052</v>
      </c>
      <c r="H3522" t="s">
        <v>2450</v>
      </c>
      <c r="K3522">
        <v>0</v>
      </c>
      <c r="M3522">
        <v>0</v>
      </c>
      <c r="O3522">
        <v>0</v>
      </c>
    </row>
    <row r="3523" spans="3:18" x14ac:dyDescent="0.3">
      <c r="C3523" t="s">
        <v>1807</v>
      </c>
      <c r="D3523" t="s">
        <v>366</v>
      </c>
      <c r="E3523">
        <v>540053</v>
      </c>
      <c r="H3523" t="s">
        <v>2451</v>
      </c>
      <c r="K3523">
        <v>0</v>
      </c>
      <c r="M3523">
        <v>0</v>
      </c>
      <c r="O3523">
        <v>0</v>
      </c>
    </row>
    <row r="3524" spans="3:18" x14ac:dyDescent="0.3">
      <c r="C3524" t="s">
        <v>1807</v>
      </c>
      <c r="D3524" t="s">
        <v>366</v>
      </c>
      <c r="E3524">
        <v>540054</v>
      </c>
      <c r="H3524" t="s">
        <v>2452</v>
      </c>
      <c r="K3524">
        <v>0</v>
      </c>
      <c r="M3524">
        <v>0</v>
      </c>
      <c r="O3524">
        <v>0</v>
      </c>
    </row>
    <row r="3525" spans="3:18" x14ac:dyDescent="0.3">
      <c r="C3525" t="s">
        <v>1807</v>
      </c>
      <c r="D3525" t="s">
        <v>366</v>
      </c>
      <c r="E3525">
        <v>540055</v>
      </c>
      <c r="H3525" t="s">
        <v>2453</v>
      </c>
      <c r="K3525">
        <v>0</v>
      </c>
      <c r="M3525">
        <v>0</v>
      </c>
      <c r="O3525">
        <v>0</v>
      </c>
    </row>
    <row r="3526" spans="3:18" x14ac:dyDescent="0.3">
      <c r="C3526" t="s">
        <v>1807</v>
      </c>
      <c r="D3526" t="s">
        <v>366</v>
      </c>
      <c r="E3526">
        <v>540056</v>
      </c>
      <c r="H3526" t="s">
        <v>2454</v>
      </c>
      <c r="K3526">
        <v>0</v>
      </c>
      <c r="M3526">
        <v>0</v>
      </c>
      <c r="O3526">
        <v>0</v>
      </c>
    </row>
    <row r="3527" spans="3:18" x14ac:dyDescent="0.3">
      <c r="E3527" t="s">
        <v>1718</v>
      </c>
      <c r="K3527" s="37">
        <v>25067680.350000001</v>
      </c>
      <c r="M3527" s="37">
        <v>20356711.620000001</v>
      </c>
      <c r="O3527" s="37">
        <v>4710968.7300000004</v>
      </c>
      <c r="Q3527">
        <v>23.1</v>
      </c>
      <c r="R3527" t="s">
        <v>438</v>
      </c>
    </row>
    <row r="3528" spans="3:18" x14ac:dyDescent="0.3">
      <c r="C3528" t="s">
        <v>1807</v>
      </c>
      <c r="D3528" t="s">
        <v>366</v>
      </c>
      <c r="E3528">
        <v>500400</v>
      </c>
      <c r="H3528" t="s">
        <v>2455</v>
      </c>
      <c r="K3528" s="37">
        <v>3075.33</v>
      </c>
      <c r="M3528" s="37">
        <v>2442.4299999999998</v>
      </c>
      <c r="O3528">
        <v>632.9</v>
      </c>
      <c r="Q3528">
        <v>25.9</v>
      </c>
    </row>
    <row r="3529" spans="3:18" x14ac:dyDescent="0.3">
      <c r="C3529" t="s">
        <v>1807</v>
      </c>
      <c r="D3529" t="s">
        <v>366</v>
      </c>
      <c r="E3529">
        <v>500401</v>
      </c>
      <c r="H3529" t="s">
        <v>2456</v>
      </c>
      <c r="K3529" s="37">
        <v>18717.830000000002</v>
      </c>
      <c r="M3529" s="37">
        <v>15186.4</v>
      </c>
      <c r="O3529" s="37">
        <v>3531.43</v>
      </c>
      <c r="Q3529">
        <v>23.3</v>
      </c>
    </row>
    <row r="3530" spans="3:18" x14ac:dyDescent="0.3">
      <c r="K3530" s="37">
        <v>21793.16</v>
      </c>
      <c r="M3530" s="37">
        <v>17628.830000000002</v>
      </c>
      <c r="O3530" s="37">
        <v>4164.33</v>
      </c>
      <c r="Q3530">
        <v>23.6</v>
      </c>
      <c r="R3530" t="s">
        <v>438</v>
      </c>
    </row>
    <row r="3531" spans="3:18" x14ac:dyDescent="0.3">
      <c r="C3531" t="s">
        <v>1807</v>
      </c>
      <c r="D3531" t="s">
        <v>366</v>
      </c>
      <c r="E3531">
        <v>420709</v>
      </c>
      <c r="H3531" t="s">
        <v>1719</v>
      </c>
      <c r="K3531" s="37">
        <v>57851140.469999999</v>
      </c>
      <c r="M3531" s="37">
        <v>79784951.269999996</v>
      </c>
      <c r="O3531" s="37">
        <v>-21933810.800000001</v>
      </c>
      <c r="Q3531">
        <v>-27.5</v>
      </c>
    </row>
    <row r="3532" spans="3:18" x14ac:dyDescent="0.3">
      <c r="C3532" t="s">
        <v>1807</v>
      </c>
      <c r="D3532" t="s">
        <v>366</v>
      </c>
      <c r="E3532">
        <v>420710</v>
      </c>
      <c r="H3532" t="s">
        <v>1720</v>
      </c>
      <c r="K3532" s="37">
        <v>-100960997.23</v>
      </c>
      <c r="M3532" s="37">
        <v>-100675563</v>
      </c>
      <c r="O3532" s="37">
        <v>-285434.23</v>
      </c>
      <c r="Q3532">
        <v>-0.3</v>
      </c>
    </row>
    <row r="3533" spans="3:18" x14ac:dyDescent="0.3">
      <c r="C3533" t="s">
        <v>1807</v>
      </c>
      <c r="D3533" t="s">
        <v>366</v>
      </c>
      <c r="E3533">
        <v>420730</v>
      </c>
      <c r="H3533" t="s">
        <v>2457</v>
      </c>
      <c r="K3533">
        <v>615.1</v>
      </c>
      <c r="M3533">
        <v>615.1</v>
      </c>
      <c r="O3533">
        <v>0</v>
      </c>
    </row>
    <row r="3534" spans="3:18" x14ac:dyDescent="0.3">
      <c r="E3534" t="s">
        <v>1724</v>
      </c>
      <c r="K3534" s="37">
        <v>-43109241.659999996</v>
      </c>
      <c r="M3534" s="37">
        <v>-20889996.629999999</v>
      </c>
      <c r="O3534" s="37">
        <v>-22219245.030000001</v>
      </c>
      <c r="Q3534">
        <v>-106.4</v>
      </c>
      <c r="R3534" t="s">
        <v>438</v>
      </c>
    </row>
    <row r="3535" spans="3:18" x14ac:dyDescent="0.3">
      <c r="C3535" t="s">
        <v>1807</v>
      </c>
      <c r="D3535" t="s">
        <v>366</v>
      </c>
      <c r="E3535">
        <v>420712</v>
      </c>
      <c r="H3535" t="s">
        <v>1719</v>
      </c>
      <c r="K3535">
        <v>0</v>
      </c>
      <c r="M3535">
        <v>0</v>
      </c>
      <c r="O3535">
        <v>0</v>
      </c>
    </row>
    <row r="3536" spans="3:18" x14ac:dyDescent="0.3">
      <c r="C3536" t="s">
        <v>1807</v>
      </c>
      <c r="D3536" t="s">
        <v>366</v>
      </c>
      <c r="E3536">
        <v>420713</v>
      </c>
      <c r="H3536" t="s">
        <v>1720</v>
      </c>
      <c r="K3536" s="37">
        <v>13718754.75</v>
      </c>
      <c r="M3536" s="37">
        <v>551091.93999999994</v>
      </c>
      <c r="O3536" s="37">
        <v>13167662.810000001</v>
      </c>
      <c r="Q3536">
        <v>2389.4</v>
      </c>
    </row>
    <row r="3537" spans="3:18" x14ac:dyDescent="0.3">
      <c r="C3537" t="s">
        <v>1807</v>
      </c>
      <c r="D3537" t="s">
        <v>366</v>
      </c>
      <c r="E3537">
        <v>420714</v>
      </c>
      <c r="H3537" t="s">
        <v>1720</v>
      </c>
      <c r="K3537">
        <v>0</v>
      </c>
      <c r="M3537">
        <v>0</v>
      </c>
      <c r="O3537">
        <v>0</v>
      </c>
    </row>
    <row r="3538" spans="3:18" x14ac:dyDescent="0.3">
      <c r="C3538" t="s">
        <v>1807</v>
      </c>
      <c r="D3538" t="s">
        <v>366</v>
      </c>
      <c r="E3538">
        <v>420718</v>
      </c>
      <c r="H3538" t="s">
        <v>2458</v>
      </c>
      <c r="K3538">
        <v>0</v>
      </c>
      <c r="M3538">
        <v>0</v>
      </c>
      <c r="O3538">
        <v>0</v>
      </c>
    </row>
    <row r="3539" spans="3:18" x14ac:dyDescent="0.3">
      <c r="C3539" t="s">
        <v>1807</v>
      </c>
      <c r="D3539" t="s">
        <v>366</v>
      </c>
      <c r="E3539">
        <v>420719</v>
      </c>
      <c r="H3539" t="s">
        <v>2459</v>
      </c>
      <c r="K3539">
        <v>0</v>
      </c>
      <c r="M3539">
        <v>0</v>
      </c>
      <c r="O3539">
        <v>0</v>
      </c>
    </row>
    <row r="3540" spans="3:18" x14ac:dyDescent="0.3">
      <c r="C3540" t="s">
        <v>1807</v>
      </c>
      <c r="D3540" t="s">
        <v>366</v>
      </c>
      <c r="E3540">
        <v>420725</v>
      </c>
      <c r="H3540" t="s">
        <v>2460</v>
      </c>
      <c r="K3540">
        <v>0</v>
      </c>
      <c r="M3540">
        <v>0</v>
      </c>
      <c r="O3540">
        <v>0</v>
      </c>
    </row>
    <row r="3541" spans="3:18" x14ac:dyDescent="0.3">
      <c r="C3541" t="s">
        <v>1807</v>
      </c>
      <c r="D3541" t="s">
        <v>366</v>
      </c>
      <c r="E3541">
        <v>420726</v>
      </c>
      <c r="H3541" t="s">
        <v>2461</v>
      </c>
      <c r="K3541" s="37">
        <v>-1706.96</v>
      </c>
      <c r="M3541" s="37">
        <v>-1706.96</v>
      </c>
      <c r="O3541">
        <v>0</v>
      </c>
    </row>
    <row r="3542" spans="3:18" x14ac:dyDescent="0.3">
      <c r="E3542" t="s">
        <v>1729</v>
      </c>
      <c r="K3542" s="37">
        <v>13717047.789999999</v>
      </c>
      <c r="M3542" s="37">
        <v>549384.98</v>
      </c>
      <c r="O3542" s="37">
        <v>13167662.810000001</v>
      </c>
      <c r="Q3542">
        <v>2396.8000000000002</v>
      </c>
      <c r="R3542" t="s">
        <v>438</v>
      </c>
    </row>
    <row r="3543" spans="3:18" x14ac:dyDescent="0.3">
      <c r="C3543" t="s">
        <v>1807</v>
      </c>
      <c r="D3543" t="s">
        <v>366</v>
      </c>
      <c r="E3543">
        <v>420715</v>
      </c>
      <c r="H3543" t="s">
        <v>2462</v>
      </c>
      <c r="K3543">
        <v>0</v>
      </c>
      <c r="M3543">
        <v>0</v>
      </c>
      <c r="O3543">
        <v>0</v>
      </c>
    </row>
    <row r="3544" spans="3:18" x14ac:dyDescent="0.3">
      <c r="C3544" t="s">
        <v>1807</v>
      </c>
      <c r="D3544" t="s">
        <v>366</v>
      </c>
      <c r="E3544">
        <v>420716</v>
      </c>
      <c r="H3544" t="s">
        <v>2463</v>
      </c>
      <c r="K3544">
        <v>0</v>
      </c>
      <c r="M3544">
        <v>0</v>
      </c>
      <c r="O3544">
        <v>0</v>
      </c>
    </row>
    <row r="3545" spans="3:18" x14ac:dyDescent="0.3">
      <c r="C3545" t="s">
        <v>1807</v>
      </c>
      <c r="D3545" t="s">
        <v>366</v>
      </c>
      <c r="E3545">
        <v>420717</v>
      </c>
      <c r="H3545" t="s">
        <v>2464</v>
      </c>
      <c r="K3545">
        <v>0</v>
      </c>
      <c r="M3545">
        <v>0</v>
      </c>
      <c r="O3545">
        <v>0</v>
      </c>
    </row>
    <row r="3546" spans="3:18" x14ac:dyDescent="0.3">
      <c r="E3546" t="s">
        <v>2465</v>
      </c>
      <c r="K3546">
        <v>0</v>
      </c>
      <c r="M3546">
        <v>0</v>
      </c>
      <c r="O3546">
        <v>0</v>
      </c>
      <c r="R3546" t="s">
        <v>438</v>
      </c>
    </row>
    <row r="3547" spans="3:18" x14ac:dyDescent="0.3">
      <c r="C3547" t="s">
        <v>1807</v>
      </c>
      <c r="D3547" t="s">
        <v>366</v>
      </c>
      <c r="E3547">
        <v>420724</v>
      </c>
      <c r="H3547" t="s">
        <v>2466</v>
      </c>
      <c r="K3547" s="37">
        <v>1088</v>
      </c>
      <c r="M3547">
        <v>758.1</v>
      </c>
      <c r="O3547">
        <v>329.9</v>
      </c>
      <c r="Q3547">
        <v>43.5</v>
      </c>
    </row>
    <row r="3548" spans="3:18" x14ac:dyDescent="0.3">
      <c r="K3548" s="37">
        <v>1088</v>
      </c>
      <c r="M3548">
        <v>758.1</v>
      </c>
      <c r="O3548">
        <v>329.9</v>
      </c>
      <c r="Q3548">
        <v>43.5</v>
      </c>
      <c r="R3548" t="s">
        <v>438</v>
      </c>
    </row>
    <row r="3549" spans="3:18" x14ac:dyDescent="0.3">
      <c r="E3549" t="s">
        <v>1730</v>
      </c>
      <c r="K3549" s="37">
        <v>36457960.969999999</v>
      </c>
      <c r="M3549" s="37">
        <v>32657879.879999999</v>
      </c>
      <c r="O3549" s="37">
        <v>3800081.09</v>
      </c>
      <c r="Q3549">
        <v>11.6</v>
      </c>
      <c r="R3549" t="s">
        <v>420</v>
      </c>
    </row>
    <row r="3550" spans="3:18" x14ac:dyDescent="0.3">
      <c r="E3550" t="s">
        <v>1731</v>
      </c>
      <c r="K3550" s="37">
        <v>2460180.5099999998</v>
      </c>
      <c r="M3550" s="37">
        <v>35279350.619999997</v>
      </c>
      <c r="O3550" s="37">
        <v>-32819170.109999999</v>
      </c>
      <c r="Q3550">
        <v>-93</v>
      </c>
      <c r="R3550" t="s">
        <v>403</v>
      </c>
    </row>
    <row r="3552" spans="3:18" x14ac:dyDescent="0.3">
      <c r="E3552" t="s">
        <v>1732</v>
      </c>
    </row>
    <row r="3553" spans="3:18" x14ac:dyDescent="0.3">
      <c r="C3553" t="s">
        <v>1807</v>
      </c>
      <c r="D3553" t="s">
        <v>366</v>
      </c>
      <c r="E3553">
        <v>430103</v>
      </c>
      <c r="H3553" t="s">
        <v>1733</v>
      </c>
      <c r="K3553">
        <v>0</v>
      </c>
      <c r="M3553">
        <v>0</v>
      </c>
      <c r="O3553">
        <v>0</v>
      </c>
    </row>
    <row r="3554" spans="3:18" x14ac:dyDescent="0.3">
      <c r="C3554" t="s">
        <v>1807</v>
      </c>
      <c r="D3554" t="s">
        <v>366</v>
      </c>
      <c r="E3554">
        <v>511420</v>
      </c>
      <c r="H3554" t="s">
        <v>1734</v>
      </c>
      <c r="K3554">
        <v>0</v>
      </c>
      <c r="M3554">
        <v>0</v>
      </c>
      <c r="O3554">
        <v>0</v>
      </c>
    </row>
    <row r="3555" spans="3:18" x14ac:dyDescent="0.3">
      <c r="C3555" t="s">
        <v>1807</v>
      </c>
      <c r="D3555" t="s">
        <v>366</v>
      </c>
      <c r="E3555">
        <v>511421</v>
      </c>
      <c r="H3555" t="s">
        <v>1735</v>
      </c>
      <c r="K3555">
        <v>0</v>
      </c>
      <c r="M3555">
        <v>0</v>
      </c>
      <c r="O3555">
        <v>0</v>
      </c>
    </row>
    <row r="3556" spans="3:18" x14ac:dyDescent="0.3">
      <c r="C3556" t="s">
        <v>1807</v>
      </c>
      <c r="D3556" t="s">
        <v>366</v>
      </c>
      <c r="E3556">
        <v>511422</v>
      </c>
      <c r="H3556" t="s">
        <v>2467</v>
      </c>
      <c r="K3556">
        <v>0</v>
      </c>
      <c r="M3556">
        <v>0</v>
      </c>
      <c r="O3556">
        <v>0</v>
      </c>
    </row>
    <row r="3557" spans="3:18" x14ac:dyDescent="0.3">
      <c r="C3557" t="s">
        <v>1807</v>
      </c>
      <c r="D3557" t="s">
        <v>366</v>
      </c>
      <c r="E3557">
        <v>511424</v>
      </c>
      <c r="H3557" t="s">
        <v>1738</v>
      </c>
      <c r="K3557" s="37">
        <v>8841171.9299999997</v>
      </c>
      <c r="M3557" s="37">
        <v>8016800.9800000004</v>
      </c>
      <c r="O3557" s="37">
        <v>824370.95</v>
      </c>
      <c r="Q3557">
        <v>10.3</v>
      </c>
    </row>
    <row r="3558" spans="3:18" x14ac:dyDescent="0.3">
      <c r="E3558" t="s">
        <v>1739</v>
      </c>
      <c r="K3558" s="37">
        <v>8841171.9299999997</v>
      </c>
      <c r="M3558" s="37">
        <v>8016800.9800000004</v>
      </c>
      <c r="O3558" s="37">
        <v>824370.95</v>
      </c>
      <c r="Q3558">
        <v>10.3</v>
      </c>
      <c r="R3558" t="s">
        <v>420</v>
      </c>
    </row>
    <row r="3559" spans="3:18" x14ac:dyDescent="0.3">
      <c r="C3559" t="s">
        <v>1807</v>
      </c>
      <c r="D3559" t="s">
        <v>366</v>
      </c>
      <c r="E3559">
        <v>511425</v>
      </c>
      <c r="H3559" t="s">
        <v>1740</v>
      </c>
      <c r="K3559" s="37">
        <v>-625041.57999999996</v>
      </c>
      <c r="M3559" s="37">
        <v>-540786.57999999996</v>
      </c>
      <c r="O3559" s="37">
        <v>-84255</v>
      </c>
      <c r="Q3559">
        <v>-15.6</v>
      </c>
    </row>
    <row r="3560" spans="3:18" x14ac:dyDescent="0.3">
      <c r="C3560" t="s">
        <v>1807</v>
      </c>
      <c r="D3560" t="s">
        <v>366</v>
      </c>
      <c r="E3560">
        <v>511426</v>
      </c>
      <c r="H3560" t="s">
        <v>1015</v>
      </c>
      <c r="K3560">
        <v>0</v>
      </c>
      <c r="M3560">
        <v>0</v>
      </c>
      <c r="O3560">
        <v>0</v>
      </c>
    </row>
    <row r="3561" spans="3:18" x14ac:dyDescent="0.3">
      <c r="C3561" t="s">
        <v>1807</v>
      </c>
      <c r="D3561" t="s">
        <v>366</v>
      </c>
      <c r="E3561">
        <v>511427</v>
      </c>
      <c r="H3561" t="s">
        <v>1016</v>
      </c>
      <c r="K3561">
        <v>178.77</v>
      </c>
      <c r="M3561">
        <v>178.77</v>
      </c>
      <c r="O3561">
        <v>0</v>
      </c>
    </row>
    <row r="3562" spans="3:18" x14ac:dyDescent="0.3">
      <c r="E3562" t="s">
        <v>1741</v>
      </c>
      <c r="K3562" s="37">
        <v>-624862.81000000006</v>
      </c>
      <c r="M3562" s="37">
        <v>-540607.81000000006</v>
      </c>
      <c r="O3562" s="37">
        <v>-84255</v>
      </c>
      <c r="Q3562">
        <v>-15.6</v>
      </c>
      <c r="R3562" t="s">
        <v>420</v>
      </c>
    </row>
    <row r="3563" spans="3:18" x14ac:dyDescent="0.3">
      <c r="C3563" t="s">
        <v>1807</v>
      </c>
      <c r="D3563" t="s">
        <v>366</v>
      </c>
      <c r="E3563">
        <v>511410</v>
      </c>
      <c r="H3563" t="s">
        <v>1742</v>
      </c>
      <c r="K3563" s="37">
        <v>55611.66</v>
      </c>
      <c r="M3563" s="37">
        <v>35585.94</v>
      </c>
      <c r="O3563" s="37">
        <v>20025.72</v>
      </c>
      <c r="Q3563">
        <v>56.3</v>
      </c>
    </row>
    <row r="3564" spans="3:18" x14ac:dyDescent="0.3">
      <c r="C3564" t="s">
        <v>1807</v>
      </c>
      <c r="D3564" t="s">
        <v>366</v>
      </c>
      <c r="E3564">
        <v>511411</v>
      </c>
      <c r="H3564" t="s">
        <v>1743</v>
      </c>
      <c r="K3564">
        <v>0</v>
      </c>
      <c r="M3564">
        <v>0</v>
      </c>
      <c r="O3564">
        <v>0</v>
      </c>
    </row>
    <row r="3565" spans="3:18" x14ac:dyDescent="0.3">
      <c r="C3565" t="s">
        <v>1807</v>
      </c>
      <c r="D3565" t="s">
        <v>366</v>
      </c>
      <c r="E3565">
        <v>511412</v>
      </c>
      <c r="H3565" t="s">
        <v>1744</v>
      </c>
      <c r="K3565">
        <v>0</v>
      </c>
      <c r="M3565">
        <v>0</v>
      </c>
      <c r="O3565">
        <v>0</v>
      </c>
    </row>
    <row r="3566" spans="3:18" x14ac:dyDescent="0.3">
      <c r="C3566" t="s">
        <v>1807</v>
      </c>
      <c r="D3566" t="s">
        <v>366</v>
      </c>
      <c r="E3566">
        <v>511413</v>
      </c>
      <c r="H3566" t="s">
        <v>1745</v>
      </c>
      <c r="K3566" s="37">
        <v>-4915.51</v>
      </c>
      <c r="M3566" s="37">
        <v>-4915.51</v>
      </c>
      <c r="O3566">
        <v>0</v>
      </c>
    </row>
    <row r="3567" spans="3:18" x14ac:dyDescent="0.3">
      <c r="C3567" t="s">
        <v>1807</v>
      </c>
      <c r="D3567" t="s">
        <v>366</v>
      </c>
      <c r="E3567">
        <v>511414</v>
      </c>
      <c r="H3567" t="s">
        <v>1746</v>
      </c>
      <c r="K3567">
        <v>0</v>
      </c>
      <c r="M3567">
        <v>0</v>
      </c>
      <c r="O3567">
        <v>0</v>
      </c>
    </row>
    <row r="3568" spans="3:18" x14ac:dyDescent="0.3">
      <c r="C3568" t="s">
        <v>1807</v>
      </c>
      <c r="D3568" t="s">
        <v>366</v>
      </c>
      <c r="E3568">
        <v>511415</v>
      </c>
      <c r="H3568" t="s">
        <v>1747</v>
      </c>
      <c r="K3568">
        <v>0</v>
      </c>
      <c r="M3568">
        <v>0</v>
      </c>
      <c r="O3568">
        <v>0</v>
      </c>
    </row>
    <row r="3569" spans="3:18" x14ac:dyDescent="0.3">
      <c r="C3569" t="s">
        <v>1807</v>
      </c>
      <c r="D3569" t="s">
        <v>366</v>
      </c>
      <c r="E3569">
        <v>511416</v>
      </c>
      <c r="H3569" t="s">
        <v>1023</v>
      </c>
      <c r="K3569">
        <v>0</v>
      </c>
      <c r="M3569">
        <v>0</v>
      </c>
      <c r="O3569">
        <v>0</v>
      </c>
    </row>
    <row r="3570" spans="3:18" x14ac:dyDescent="0.3">
      <c r="C3570" t="s">
        <v>1807</v>
      </c>
      <c r="D3570" t="s">
        <v>366</v>
      </c>
      <c r="E3570">
        <v>511417</v>
      </c>
      <c r="H3570" t="s">
        <v>1748</v>
      </c>
      <c r="K3570" s="37">
        <v>19514945.800000001</v>
      </c>
      <c r="M3570" s="37">
        <v>22449906.66</v>
      </c>
      <c r="O3570" s="37">
        <v>-2934960.86</v>
      </c>
      <c r="Q3570">
        <v>-13.1</v>
      </c>
    </row>
    <row r="3571" spans="3:18" x14ac:dyDescent="0.3">
      <c r="C3571" t="s">
        <v>1807</v>
      </c>
      <c r="D3571" t="s">
        <v>366</v>
      </c>
      <c r="E3571">
        <v>511418</v>
      </c>
      <c r="H3571" t="s">
        <v>1749</v>
      </c>
      <c r="K3571" s="37">
        <v>-44639738.390000001</v>
      </c>
      <c r="M3571" s="37">
        <v>-44636791.789999999</v>
      </c>
      <c r="O3571" s="37">
        <v>-2946.6</v>
      </c>
    </row>
    <row r="3572" spans="3:18" x14ac:dyDescent="0.3">
      <c r="E3572" t="s">
        <v>1750</v>
      </c>
      <c r="K3572" s="37">
        <v>-25074096.440000001</v>
      </c>
      <c r="M3572" s="37">
        <v>-22156214.699999999</v>
      </c>
      <c r="O3572" s="37">
        <v>-2917881.74</v>
      </c>
      <c r="Q3572">
        <v>-13.2</v>
      </c>
      <c r="R3572" t="s">
        <v>420</v>
      </c>
    </row>
    <row r="3573" spans="3:18" x14ac:dyDescent="0.3">
      <c r="C3573" t="s">
        <v>1807</v>
      </c>
      <c r="D3573" t="s">
        <v>366</v>
      </c>
      <c r="E3573">
        <v>511400</v>
      </c>
      <c r="H3573" t="s">
        <v>1751</v>
      </c>
      <c r="K3573">
        <v>0</v>
      </c>
      <c r="M3573">
        <v>0</v>
      </c>
      <c r="O3573">
        <v>0</v>
      </c>
    </row>
    <row r="3574" spans="3:18" x14ac:dyDescent="0.3">
      <c r="C3574" t="s">
        <v>1807</v>
      </c>
      <c r="D3574" t="s">
        <v>366</v>
      </c>
      <c r="E3574">
        <v>511402</v>
      </c>
      <c r="H3574" t="s">
        <v>2468</v>
      </c>
      <c r="K3574">
        <v>0</v>
      </c>
      <c r="M3574">
        <v>0</v>
      </c>
      <c r="O3574">
        <v>0</v>
      </c>
    </row>
    <row r="3575" spans="3:18" x14ac:dyDescent="0.3">
      <c r="E3575" t="s">
        <v>1753</v>
      </c>
      <c r="K3575">
        <v>0</v>
      </c>
      <c r="M3575">
        <v>0</v>
      </c>
      <c r="O3575">
        <v>0</v>
      </c>
      <c r="R3575" t="s">
        <v>420</v>
      </c>
    </row>
    <row r="3576" spans="3:18" x14ac:dyDescent="0.3">
      <c r="C3576" t="s">
        <v>1807</v>
      </c>
      <c r="D3576" t="s">
        <v>366</v>
      </c>
      <c r="E3576">
        <v>511423</v>
      </c>
      <c r="H3576" t="s">
        <v>2469</v>
      </c>
      <c r="K3576">
        <v>0</v>
      </c>
      <c r="M3576">
        <v>0</v>
      </c>
      <c r="O3576">
        <v>0</v>
      </c>
    </row>
    <row r="3577" spans="3:18" x14ac:dyDescent="0.3">
      <c r="C3577" t="s">
        <v>1807</v>
      </c>
      <c r="D3577" t="s">
        <v>366</v>
      </c>
      <c r="E3577">
        <v>511428</v>
      </c>
      <c r="H3577" t="s">
        <v>2470</v>
      </c>
      <c r="K3577">
        <v>0</v>
      </c>
      <c r="M3577">
        <v>0</v>
      </c>
      <c r="O3577">
        <v>0</v>
      </c>
    </row>
    <row r="3578" spans="3:18" x14ac:dyDescent="0.3">
      <c r="C3578" t="s">
        <v>1807</v>
      </c>
      <c r="D3578" t="s">
        <v>366</v>
      </c>
      <c r="E3578">
        <v>511429</v>
      </c>
      <c r="H3578" t="s">
        <v>2471</v>
      </c>
      <c r="K3578">
        <v>0</v>
      </c>
      <c r="M3578">
        <v>0</v>
      </c>
      <c r="O3578">
        <v>0</v>
      </c>
    </row>
    <row r="3579" spans="3:18" x14ac:dyDescent="0.3">
      <c r="C3579" t="s">
        <v>1807</v>
      </c>
      <c r="D3579" t="s">
        <v>366</v>
      </c>
      <c r="E3579">
        <v>511430</v>
      </c>
      <c r="H3579" t="s">
        <v>2472</v>
      </c>
      <c r="K3579">
        <v>0</v>
      </c>
      <c r="M3579">
        <v>0</v>
      </c>
      <c r="O3579">
        <v>0</v>
      </c>
    </row>
    <row r="3580" spans="3:18" x14ac:dyDescent="0.3">
      <c r="E3580" t="s">
        <v>1755</v>
      </c>
      <c r="K3580">
        <v>0</v>
      </c>
      <c r="M3580">
        <v>0</v>
      </c>
      <c r="O3580">
        <v>0</v>
      </c>
      <c r="R3580" t="s">
        <v>420</v>
      </c>
    </row>
    <row r="3581" spans="3:18" x14ac:dyDescent="0.3">
      <c r="E3581" t="s">
        <v>1756</v>
      </c>
      <c r="K3581" s="37">
        <v>-16857787.32</v>
      </c>
      <c r="M3581" s="37">
        <v>-14680021.529999999</v>
      </c>
      <c r="O3581" s="37">
        <v>-2177765.79</v>
      </c>
      <c r="Q3581">
        <v>-14.8</v>
      </c>
      <c r="R3581" t="s">
        <v>403</v>
      </c>
    </row>
    <row r="3583" spans="3:18" x14ac:dyDescent="0.3">
      <c r="E3583" t="s">
        <v>1757</v>
      </c>
      <c r="K3583" s="37">
        <v>-14397606.810000001</v>
      </c>
      <c r="M3583" s="37">
        <v>20599329.09</v>
      </c>
      <c r="O3583" s="37">
        <v>-34996935.899999999</v>
      </c>
      <c r="Q3583">
        <v>-169.9</v>
      </c>
      <c r="R3583" t="s">
        <v>1192</v>
      </c>
    </row>
    <row r="3585" spans="1:18" x14ac:dyDescent="0.3">
      <c r="C3585" t="s">
        <v>1807</v>
      </c>
      <c r="D3585" t="s">
        <v>366</v>
      </c>
      <c r="E3585">
        <v>520000</v>
      </c>
      <c r="H3585" t="s">
        <v>1758</v>
      </c>
      <c r="K3585">
        <v>0</v>
      </c>
      <c r="M3585">
        <v>0</v>
      </c>
      <c r="O3585">
        <v>0</v>
      </c>
    </row>
    <row r="3586" spans="1:18" x14ac:dyDescent="0.3">
      <c r="C3586" t="s">
        <v>1807</v>
      </c>
      <c r="D3586" t="s">
        <v>366</v>
      </c>
      <c r="E3586">
        <v>520001</v>
      </c>
      <c r="H3586" t="s">
        <v>1759</v>
      </c>
      <c r="K3586">
        <v>0</v>
      </c>
      <c r="M3586">
        <v>0</v>
      </c>
      <c r="O3586">
        <v>0</v>
      </c>
    </row>
    <row r="3587" spans="1:18" x14ac:dyDescent="0.3">
      <c r="C3587" t="s">
        <v>1807</v>
      </c>
      <c r="D3587" t="s">
        <v>366</v>
      </c>
      <c r="E3587">
        <v>520002</v>
      </c>
      <c r="H3587" t="s">
        <v>2473</v>
      </c>
      <c r="K3587">
        <v>0</v>
      </c>
      <c r="M3587">
        <v>0</v>
      </c>
      <c r="O3587">
        <v>0</v>
      </c>
    </row>
    <row r="3588" spans="1:18" x14ac:dyDescent="0.3">
      <c r="E3588" t="s">
        <v>1761</v>
      </c>
      <c r="K3588">
        <v>0</v>
      </c>
      <c r="M3588">
        <v>0</v>
      </c>
      <c r="O3588">
        <v>0</v>
      </c>
      <c r="R3588" t="s">
        <v>1192</v>
      </c>
    </row>
    <row r="3590" spans="1:18" x14ac:dyDescent="0.3">
      <c r="C3590" t="s">
        <v>1807</v>
      </c>
      <c r="D3590" t="s">
        <v>366</v>
      </c>
      <c r="E3590">
        <v>530000</v>
      </c>
      <c r="H3590" t="s">
        <v>2474</v>
      </c>
      <c r="K3590">
        <v>0</v>
      </c>
      <c r="M3590">
        <v>0</v>
      </c>
      <c r="O3590">
        <v>0</v>
      </c>
    </row>
    <row r="3591" spans="1:18" x14ac:dyDescent="0.3">
      <c r="C3591" t="s">
        <v>1807</v>
      </c>
      <c r="D3591" t="s">
        <v>366</v>
      </c>
      <c r="E3591">
        <v>530001</v>
      </c>
      <c r="H3591" t="s">
        <v>2475</v>
      </c>
      <c r="K3591" s="37">
        <v>6785945.6900000004</v>
      </c>
      <c r="M3591" s="37">
        <v>5403895.0599999996</v>
      </c>
      <c r="O3591" s="37">
        <v>1382050.63</v>
      </c>
      <c r="Q3591">
        <v>25.6</v>
      </c>
    </row>
    <row r="3592" spans="1:18" x14ac:dyDescent="0.3">
      <c r="E3592" t="s">
        <v>2476</v>
      </c>
      <c r="K3592" s="37">
        <v>6785945.6900000004</v>
      </c>
      <c r="M3592" s="37">
        <v>5403895.0599999996</v>
      </c>
      <c r="O3592" s="37">
        <v>1382050.63</v>
      </c>
      <c r="Q3592">
        <v>25.6</v>
      </c>
      <c r="R3592" t="s">
        <v>1192</v>
      </c>
    </row>
    <row r="3594" spans="1:18" x14ac:dyDescent="0.3">
      <c r="E3594" t="s">
        <v>1762</v>
      </c>
      <c r="K3594" s="37">
        <v>-7611661.1200000001</v>
      </c>
      <c r="M3594" s="37">
        <v>26003224.149999999</v>
      </c>
      <c r="O3594" s="37">
        <v>-33614885.270000003</v>
      </c>
      <c r="Q3594">
        <v>-129.30000000000001</v>
      </c>
      <c r="R3594" t="s">
        <v>1763</v>
      </c>
    </row>
    <row r="3598" spans="1:18" x14ac:dyDescent="0.3">
      <c r="A3598" t="s">
        <v>2718</v>
      </c>
    </row>
    <row r="3599" spans="1:18" x14ac:dyDescent="0.3">
      <c r="A3599" t="s">
        <v>2477</v>
      </c>
    </row>
    <row r="3601" spans="1:18" x14ac:dyDescent="0.3">
      <c r="A3601" t="s">
        <v>363</v>
      </c>
      <c r="F3601" t="s">
        <v>1807</v>
      </c>
      <c r="G3601" t="s">
        <v>365</v>
      </c>
      <c r="I3601" t="s">
        <v>366</v>
      </c>
      <c r="N3601" t="s">
        <v>367</v>
      </c>
      <c r="P3601" t="s">
        <v>60</v>
      </c>
    </row>
    <row r="3603" spans="1:18" x14ac:dyDescent="0.3">
      <c r="B3603" t="s">
        <v>368</v>
      </c>
      <c r="C3603" t="s">
        <v>369</v>
      </c>
      <c r="D3603" t="s">
        <v>370</v>
      </c>
      <c r="E3603" t="s">
        <v>371</v>
      </c>
      <c r="J3603" t="s">
        <v>372</v>
      </c>
      <c r="L3603" t="s">
        <v>373</v>
      </c>
      <c r="O3603" t="s">
        <v>374</v>
      </c>
      <c r="Q3603" t="s">
        <v>375</v>
      </c>
      <c r="R3603" t="s">
        <v>376</v>
      </c>
    </row>
    <row r="3604" spans="1:18" x14ac:dyDescent="0.3">
      <c r="B3604" t="s">
        <v>377</v>
      </c>
      <c r="C3604" t="s">
        <v>378</v>
      </c>
      <c r="D3604" t="s">
        <v>379</v>
      </c>
      <c r="J3604" t="s">
        <v>381</v>
      </c>
      <c r="L3604" t="s">
        <v>2716</v>
      </c>
      <c r="O3604" t="s">
        <v>382</v>
      </c>
      <c r="Q3604" t="s">
        <v>383</v>
      </c>
      <c r="R3604" t="s">
        <v>384</v>
      </c>
    </row>
    <row r="3606" spans="1:18" x14ac:dyDescent="0.3">
      <c r="E3606" t="s">
        <v>1765</v>
      </c>
    </row>
    <row r="3607" spans="1:18" x14ac:dyDescent="0.3">
      <c r="K3607" s="37">
        <v>7611661.1200000001</v>
      </c>
      <c r="M3607" s="37">
        <v>-26003224.149999999</v>
      </c>
      <c r="O3607" s="37">
        <v>33614885.270000003</v>
      </c>
      <c r="Q3607">
        <v>129.30000000000001</v>
      </c>
      <c r="R3607" t="s">
        <v>1763</v>
      </c>
    </row>
    <row r="3609" spans="1:18" x14ac:dyDescent="0.3">
      <c r="A3609" t="s">
        <v>2718</v>
      </c>
    </row>
    <row r="3610" spans="1:18" x14ac:dyDescent="0.3">
      <c r="A3610" t="s">
        <v>2478</v>
      </c>
    </row>
    <row r="3612" spans="1:18" x14ac:dyDescent="0.3">
      <c r="A3612" t="s">
        <v>363</v>
      </c>
      <c r="F3612" t="s">
        <v>1807</v>
      </c>
      <c r="G3612" t="s">
        <v>365</v>
      </c>
      <c r="I3612" t="s">
        <v>366</v>
      </c>
      <c r="N3612" t="s">
        <v>367</v>
      </c>
      <c r="P3612" t="s">
        <v>60</v>
      </c>
    </row>
    <row r="3614" spans="1:18" x14ac:dyDescent="0.3">
      <c r="B3614" t="s">
        <v>368</v>
      </c>
      <c r="C3614" t="s">
        <v>369</v>
      </c>
      <c r="D3614" t="s">
        <v>370</v>
      </c>
      <c r="E3614" t="s">
        <v>371</v>
      </c>
      <c r="J3614" t="s">
        <v>372</v>
      </c>
      <c r="L3614" t="s">
        <v>373</v>
      </c>
      <c r="O3614" t="s">
        <v>374</v>
      </c>
      <c r="Q3614" t="s">
        <v>375</v>
      </c>
      <c r="R3614" t="s">
        <v>376</v>
      </c>
    </row>
    <row r="3615" spans="1:18" x14ac:dyDescent="0.3">
      <c r="B3615" t="s">
        <v>377</v>
      </c>
      <c r="C3615" t="s">
        <v>378</v>
      </c>
      <c r="D3615" t="s">
        <v>379</v>
      </c>
      <c r="J3615" t="s">
        <v>381</v>
      </c>
      <c r="L3615" t="s">
        <v>2716</v>
      </c>
      <c r="O3615" t="s">
        <v>382</v>
      </c>
      <c r="Q3615" t="s">
        <v>383</v>
      </c>
      <c r="R3615" t="s">
        <v>384</v>
      </c>
    </row>
    <row r="3617" spans="3:15" x14ac:dyDescent="0.3">
      <c r="E3617" t="s">
        <v>2479</v>
      </c>
    </row>
    <row r="3618" spans="3:15" x14ac:dyDescent="0.3">
      <c r="E3618" t="s">
        <v>2480</v>
      </c>
    </row>
    <row r="3619" spans="3:15" x14ac:dyDescent="0.3">
      <c r="C3619" t="s">
        <v>1807</v>
      </c>
      <c r="D3619" t="s">
        <v>366</v>
      </c>
      <c r="E3619">
        <v>190004</v>
      </c>
      <c r="H3619" t="s">
        <v>2481</v>
      </c>
      <c r="K3619">
        <v>0</v>
      </c>
      <c r="M3619">
        <v>0</v>
      </c>
      <c r="O3619">
        <v>0</v>
      </c>
    </row>
    <row r="3620" spans="3:15" x14ac:dyDescent="0.3">
      <c r="C3620" t="s">
        <v>1807</v>
      </c>
      <c r="D3620" t="s">
        <v>366</v>
      </c>
      <c r="E3620">
        <v>190005</v>
      </c>
      <c r="H3620" t="s">
        <v>2482</v>
      </c>
      <c r="K3620">
        <v>0</v>
      </c>
      <c r="M3620">
        <v>0</v>
      </c>
      <c r="O3620">
        <v>0</v>
      </c>
    </row>
    <row r="3621" spans="3:15" x14ac:dyDescent="0.3">
      <c r="C3621" t="s">
        <v>1807</v>
      </c>
      <c r="D3621" t="s">
        <v>366</v>
      </c>
      <c r="E3621">
        <v>190006</v>
      </c>
      <c r="H3621" t="s">
        <v>2483</v>
      </c>
      <c r="K3621">
        <v>0</v>
      </c>
      <c r="M3621">
        <v>0</v>
      </c>
      <c r="O3621">
        <v>0</v>
      </c>
    </row>
    <row r="3622" spans="3:15" x14ac:dyDescent="0.3">
      <c r="C3622" t="s">
        <v>1807</v>
      </c>
      <c r="D3622" t="s">
        <v>366</v>
      </c>
      <c r="E3622">
        <v>190007</v>
      </c>
      <c r="H3622" t="s">
        <v>2484</v>
      </c>
      <c r="K3622">
        <v>0</v>
      </c>
      <c r="M3622">
        <v>0</v>
      </c>
      <c r="O3622">
        <v>0</v>
      </c>
    </row>
    <row r="3623" spans="3:15" x14ac:dyDescent="0.3">
      <c r="C3623" t="s">
        <v>1807</v>
      </c>
      <c r="D3623" t="s">
        <v>366</v>
      </c>
      <c r="E3623">
        <v>190008</v>
      </c>
      <c r="H3623" t="s">
        <v>2485</v>
      </c>
      <c r="K3623">
        <v>0</v>
      </c>
      <c r="M3623">
        <v>0</v>
      </c>
      <c r="O3623">
        <v>0</v>
      </c>
    </row>
    <row r="3624" spans="3:15" x14ac:dyDescent="0.3">
      <c r="C3624" t="s">
        <v>1807</v>
      </c>
      <c r="D3624" t="s">
        <v>366</v>
      </c>
      <c r="E3624">
        <v>190009</v>
      </c>
      <c r="H3624" t="s">
        <v>2486</v>
      </c>
      <c r="K3624">
        <v>0</v>
      </c>
      <c r="M3624">
        <v>0</v>
      </c>
      <c r="O3624">
        <v>0</v>
      </c>
    </row>
    <row r="3625" spans="3:15" x14ac:dyDescent="0.3">
      <c r="C3625" t="s">
        <v>1807</v>
      </c>
      <c r="D3625" t="s">
        <v>366</v>
      </c>
      <c r="E3625">
        <v>190010</v>
      </c>
      <c r="H3625" t="s">
        <v>2487</v>
      </c>
      <c r="K3625">
        <v>0</v>
      </c>
      <c r="M3625">
        <v>0</v>
      </c>
      <c r="O3625">
        <v>0</v>
      </c>
    </row>
    <row r="3626" spans="3:15" x14ac:dyDescent="0.3">
      <c r="C3626" t="s">
        <v>1807</v>
      </c>
      <c r="D3626" t="s">
        <v>366</v>
      </c>
      <c r="E3626">
        <v>190011</v>
      </c>
      <c r="H3626" t="s">
        <v>2488</v>
      </c>
      <c r="K3626">
        <v>0</v>
      </c>
      <c r="M3626">
        <v>0</v>
      </c>
      <c r="O3626">
        <v>0</v>
      </c>
    </row>
    <row r="3627" spans="3:15" x14ac:dyDescent="0.3">
      <c r="C3627" t="s">
        <v>1807</v>
      </c>
      <c r="D3627" t="s">
        <v>366</v>
      </c>
      <c r="E3627">
        <v>190012</v>
      </c>
      <c r="H3627" t="s">
        <v>2481</v>
      </c>
      <c r="K3627">
        <v>0</v>
      </c>
      <c r="M3627">
        <v>0</v>
      </c>
      <c r="O3627">
        <v>0</v>
      </c>
    </row>
    <row r="3628" spans="3:15" x14ac:dyDescent="0.3">
      <c r="C3628" t="s">
        <v>1807</v>
      </c>
      <c r="D3628" t="s">
        <v>366</v>
      </c>
      <c r="E3628">
        <v>190013</v>
      </c>
      <c r="H3628" t="s">
        <v>2489</v>
      </c>
      <c r="K3628">
        <v>0</v>
      </c>
      <c r="M3628">
        <v>0</v>
      </c>
      <c r="O3628">
        <v>0</v>
      </c>
    </row>
    <row r="3629" spans="3:15" x14ac:dyDescent="0.3">
      <c r="C3629" t="s">
        <v>1807</v>
      </c>
      <c r="D3629" t="s">
        <v>366</v>
      </c>
      <c r="E3629">
        <v>190014</v>
      </c>
      <c r="H3629" t="s">
        <v>2490</v>
      </c>
      <c r="K3629">
        <v>0</v>
      </c>
      <c r="M3629">
        <v>0</v>
      </c>
      <c r="O3629">
        <v>0</v>
      </c>
    </row>
    <row r="3630" spans="3:15" x14ac:dyDescent="0.3">
      <c r="C3630" t="s">
        <v>1807</v>
      </c>
      <c r="D3630" t="s">
        <v>366</v>
      </c>
      <c r="E3630">
        <v>190015</v>
      </c>
      <c r="H3630" t="s">
        <v>2484</v>
      </c>
      <c r="K3630">
        <v>0</v>
      </c>
      <c r="M3630">
        <v>0</v>
      </c>
      <c r="O3630">
        <v>0</v>
      </c>
    </row>
    <row r="3631" spans="3:15" x14ac:dyDescent="0.3">
      <c r="C3631" t="s">
        <v>1807</v>
      </c>
      <c r="D3631" t="s">
        <v>366</v>
      </c>
      <c r="E3631">
        <v>190016</v>
      </c>
      <c r="H3631" t="s">
        <v>2491</v>
      </c>
      <c r="K3631">
        <v>0</v>
      </c>
      <c r="M3631">
        <v>0</v>
      </c>
      <c r="O3631">
        <v>0</v>
      </c>
    </row>
    <row r="3632" spans="3:15" x14ac:dyDescent="0.3">
      <c r="C3632" t="s">
        <v>1807</v>
      </c>
      <c r="D3632" t="s">
        <v>366</v>
      </c>
      <c r="E3632">
        <v>190017</v>
      </c>
      <c r="H3632" t="s">
        <v>2492</v>
      </c>
      <c r="K3632">
        <v>0</v>
      </c>
      <c r="M3632">
        <v>0</v>
      </c>
      <c r="O3632">
        <v>0</v>
      </c>
    </row>
    <row r="3633" spans="3:15" x14ac:dyDescent="0.3">
      <c r="C3633" t="s">
        <v>1807</v>
      </c>
      <c r="D3633" t="s">
        <v>366</v>
      </c>
      <c r="E3633">
        <v>190018</v>
      </c>
      <c r="H3633" t="s">
        <v>2493</v>
      </c>
      <c r="K3633">
        <v>0</v>
      </c>
      <c r="M3633">
        <v>0</v>
      </c>
      <c r="O3633">
        <v>0</v>
      </c>
    </row>
    <row r="3634" spans="3:15" x14ac:dyDescent="0.3">
      <c r="C3634" t="s">
        <v>1807</v>
      </c>
      <c r="D3634" t="s">
        <v>366</v>
      </c>
      <c r="E3634">
        <v>190019</v>
      </c>
      <c r="H3634" t="s">
        <v>2494</v>
      </c>
      <c r="K3634">
        <v>0</v>
      </c>
      <c r="M3634">
        <v>0</v>
      </c>
      <c r="O3634">
        <v>0</v>
      </c>
    </row>
    <row r="3635" spans="3:15" x14ac:dyDescent="0.3">
      <c r="C3635" t="s">
        <v>1807</v>
      </c>
      <c r="D3635" t="s">
        <v>366</v>
      </c>
      <c r="E3635">
        <v>190020</v>
      </c>
      <c r="H3635" t="s">
        <v>2495</v>
      </c>
      <c r="K3635">
        <v>0</v>
      </c>
      <c r="M3635">
        <v>0</v>
      </c>
      <c r="O3635">
        <v>0</v>
      </c>
    </row>
    <row r="3636" spans="3:15" x14ac:dyDescent="0.3">
      <c r="C3636" t="s">
        <v>1807</v>
      </c>
      <c r="D3636" t="s">
        <v>366</v>
      </c>
      <c r="E3636">
        <v>190021</v>
      </c>
      <c r="H3636" t="s">
        <v>2496</v>
      </c>
      <c r="K3636">
        <v>0</v>
      </c>
      <c r="M3636">
        <v>0</v>
      </c>
      <c r="O3636">
        <v>0</v>
      </c>
    </row>
    <row r="3637" spans="3:15" x14ac:dyDescent="0.3">
      <c r="C3637" t="s">
        <v>1807</v>
      </c>
      <c r="D3637" t="s">
        <v>366</v>
      </c>
      <c r="E3637">
        <v>190022</v>
      </c>
      <c r="H3637" t="s">
        <v>2497</v>
      </c>
      <c r="K3637">
        <v>0</v>
      </c>
      <c r="M3637">
        <v>0</v>
      </c>
      <c r="O3637">
        <v>0</v>
      </c>
    </row>
    <row r="3638" spans="3:15" x14ac:dyDescent="0.3">
      <c r="C3638" t="s">
        <v>1807</v>
      </c>
      <c r="D3638" t="s">
        <v>366</v>
      </c>
      <c r="E3638">
        <v>190023</v>
      </c>
      <c r="H3638" t="s">
        <v>2498</v>
      </c>
      <c r="K3638">
        <v>0</v>
      </c>
      <c r="M3638">
        <v>0</v>
      </c>
      <c r="O3638">
        <v>0</v>
      </c>
    </row>
    <row r="3639" spans="3:15" x14ac:dyDescent="0.3">
      <c r="C3639" t="s">
        <v>1807</v>
      </c>
      <c r="D3639" t="s">
        <v>366</v>
      </c>
      <c r="E3639">
        <v>190024</v>
      </c>
      <c r="H3639" t="s">
        <v>2499</v>
      </c>
      <c r="K3639">
        <v>0</v>
      </c>
      <c r="M3639">
        <v>0</v>
      </c>
      <c r="O3639">
        <v>0</v>
      </c>
    </row>
    <row r="3640" spans="3:15" x14ac:dyDescent="0.3">
      <c r="C3640" t="s">
        <v>1807</v>
      </c>
      <c r="D3640" t="s">
        <v>366</v>
      </c>
      <c r="E3640">
        <v>190025</v>
      </c>
      <c r="H3640" t="s">
        <v>2500</v>
      </c>
      <c r="K3640">
        <v>0</v>
      </c>
      <c r="M3640">
        <v>0</v>
      </c>
      <c r="O3640">
        <v>0</v>
      </c>
    </row>
    <row r="3641" spans="3:15" x14ac:dyDescent="0.3">
      <c r="C3641" t="s">
        <v>1807</v>
      </c>
      <c r="D3641" t="s">
        <v>366</v>
      </c>
      <c r="E3641">
        <v>190026</v>
      </c>
      <c r="H3641" t="s">
        <v>2501</v>
      </c>
      <c r="K3641">
        <v>0</v>
      </c>
      <c r="M3641">
        <v>0</v>
      </c>
      <c r="O3641">
        <v>0</v>
      </c>
    </row>
    <row r="3642" spans="3:15" x14ac:dyDescent="0.3">
      <c r="C3642" t="s">
        <v>1807</v>
      </c>
      <c r="D3642" t="s">
        <v>366</v>
      </c>
      <c r="E3642">
        <v>190027</v>
      </c>
      <c r="H3642" t="s">
        <v>2502</v>
      </c>
      <c r="K3642">
        <v>0</v>
      </c>
      <c r="M3642">
        <v>0</v>
      </c>
      <c r="O3642">
        <v>0</v>
      </c>
    </row>
    <row r="3643" spans="3:15" x14ac:dyDescent="0.3">
      <c r="C3643" t="s">
        <v>1807</v>
      </c>
      <c r="D3643" t="s">
        <v>366</v>
      </c>
      <c r="E3643">
        <v>190028</v>
      </c>
      <c r="H3643" t="s">
        <v>2503</v>
      </c>
      <c r="K3643">
        <v>0</v>
      </c>
      <c r="M3643">
        <v>0</v>
      </c>
      <c r="O3643">
        <v>0</v>
      </c>
    </row>
    <row r="3644" spans="3:15" x14ac:dyDescent="0.3">
      <c r="C3644" t="s">
        <v>1807</v>
      </c>
      <c r="D3644" t="s">
        <v>366</v>
      </c>
      <c r="E3644">
        <v>190029</v>
      </c>
      <c r="H3644" t="s">
        <v>2504</v>
      </c>
      <c r="K3644">
        <v>0</v>
      </c>
      <c r="M3644">
        <v>0</v>
      </c>
      <c r="O3644">
        <v>0</v>
      </c>
    </row>
    <row r="3645" spans="3:15" x14ac:dyDescent="0.3">
      <c r="C3645" t="s">
        <v>1807</v>
      </c>
      <c r="D3645" t="s">
        <v>366</v>
      </c>
      <c r="E3645">
        <v>190030</v>
      </c>
      <c r="H3645" t="s">
        <v>2505</v>
      </c>
      <c r="K3645">
        <v>0</v>
      </c>
      <c r="M3645">
        <v>0</v>
      </c>
      <c r="O3645">
        <v>0</v>
      </c>
    </row>
    <row r="3646" spans="3:15" x14ac:dyDescent="0.3">
      <c r="C3646" t="s">
        <v>1807</v>
      </c>
      <c r="D3646" t="s">
        <v>366</v>
      </c>
      <c r="E3646">
        <v>190031</v>
      </c>
      <c r="H3646" t="s">
        <v>2506</v>
      </c>
      <c r="K3646">
        <v>0</v>
      </c>
      <c r="M3646">
        <v>0</v>
      </c>
      <c r="O3646">
        <v>0</v>
      </c>
    </row>
    <row r="3647" spans="3:15" x14ac:dyDescent="0.3">
      <c r="C3647" t="s">
        <v>1807</v>
      </c>
      <c r="D3647" t="s">
        <v>366</v>
      </c>
      <c r="E3647">
        <v>190032</v>
      </c>
      <c r="H3647" t="s">
        <v>2507</v>
      </c>
      <c r="K3647">
        <v>0</v>
      </c>
      <c r="M3647">
        <v>0</v>
      </c>
      <c r="O3647">
        <v>0</v>
      </c>
    </row>
    <row r="3648" spans="3:15" x14ac:dyDescent="0.3">
      <c r="C3648" t="s">
        <v>1807</v>
      </c>
      <c r="D3648" t="s">
        <v>366</v>
      </c>
      <c r="E3648">
        <v>190033</v>
      </c>
      <c r="H3648" t="s">
        <v>2508</v>
      </c>
      <c r="K3648">
        <v>0</v>
      </c>
      <c r="M3648">
        <v>0</v>
      </c>
      <c r="O3648">
        <v>0</v>
      </c>
    </row>
    <row r="3649" spans="1:18" x14ac:dyDescent="0.3">
      <c r="C3649" t="s">
        <v>1807</v>
      </c>
      <c r="D3649" t="s">
        <v>366</v>
      </c>
      <c r="E3649">
        <v>190034</v>
      </c>
      <c r="H3649" t="s">
        <v>2509</v>
      </c>
      <c r="K3649">
        <v>0</v>
      </c>
      <c r="M3649">
        <v>0</v>
      </c>
      <c r="O3649">
        <v>0</v>
      </c>
    </row>
    <row r="3650" spans="1:18" x14ac:dyDescent="0.3">
      <c r="C3650" t="s">
        <v>1807</v>
      </c>
      <c r="D3650" t="s">
        <v>366</v>
      </c>
      <c r="E3650">
        <v>190035</v>
      </c>
      <c r="H3650" t="s">
        <v>2510</v>
      </c>
      <c r="K3650">
        <v>0</v>
      </c>
      <c r="M3650">
        <v>0</v>
      </c>
      <c r="O3650">
        <v>0</v>
      </c>
    </row>
    <row r="3651" spans="1:18" x14ac:dyDescent="0.3">
      <c r="E3651" t="s">
        <v>2511</v>
      </c>
      <c r="K3651">
        <v>0</v>
      </c>
      <c r="M3651">
        <v>0</v>
      </c>
      <c r="O3651">
        <v>0</v>
      </c>
      <c r="R3651" t="s">
        <v>1763</v>
      </c>
    </row>
    <row r="3652" spans="1:18" x14ac:dyDescent="0.3">
      <c r="E3652" t="s">
        <v>2512</v>
      </c>
    </row>
    <row r="3656" spans="1:18" x14ac:dyDescent="0.3">
      <c r="A3656" t="s">
        <v>2718</v>
      </c>
    </row>
    <row r="3657" spans="1:18" x14ac:dyDescent="0.3">
      <c r="A3657" t="s">
        <v>2513</v>
      </c>
    </row>
    <row r="3659" spans="1:18" x14ac:dyDescent="0.3">
      <c r="A3659" t="s">
        <v>363</v>
      </c>
      <c r="F3659" t="s">
        <v>1807</v>
      </c>
      <c r="G3659" t="s">
        <v>365</v>
      </c>
      <c r="I3659" t="s">
        <v>366</v>
      </c>
      <c r="N3659" t="s">
        <v>367</v>
      </c>
      <c r="P3659" t="s">
        <v>60</v>
      </c>
    </row>
    <row r="3661" spans="1:18" x14ac:dyDescent="0.3">
      <c r="B3661" t="s">
        <v>368</v>
      </c>
      <c r="C3661" t="s">
        <v>369</v>
      </c>
      <c r="D3661" t="s">
        <v>370</v>
      </c>
      <c r="E3661" t="s">
        <v>371</v>
      </c>
      <c r="J3661" t="s">
        <v>372</v>
      </c>
      <c r="L3661" t="s">
        <v>373</v>
      </c>
      <c r="O3661" t="s">
        <v>374</v>
      </c>
      <c r="Q3661" t="s">
        <v>375</v>
      </c>
      <c r="R3661" t="s">
        <v>376</v>
      </c>
    </row>
    <row r="3662" spans="1:18" x14ac:dyDescent="0.3">
      <c r="B3662" t="s">
        <v>377</v>
      </c>
      <c r="C3662" t="s">
        <v>378</v>
      </c>
      <c r="D3662" t="s">
        <v>379</v>
      </c>
      <c r="J3662" t="s">
        <v>381</v>
      </c>
      <c r="L3662" t="s">
        <v>2716</v>
      </c>
      <c r="O3662" t="s">
        <v>382</v>
      </c>
      <c r="Q3662" t="s">
        <v>383</v>
      </c>
      <c r="R3662" t="s">
        <v>384</v>
      </c>
    </row>
    <row r="3664" spans="1:18" x14ac:dyDescent="0.3">
      <c r="E3664" t="s">
        <v>1767</v>
      </c>
    </row>
    <row r="3665" spans="3:15" x14ac:dyDescent="0.3">
      <c r="E3665" t="s">
        <v>1768</v>
      </c>
    </row>
    <row r="3666" spans="3:15" x14ac:dyDescent="0.3">
      <c r="C3666" t="s">
        <v>1807</v>
      </c>
      <c r="D3666" t="s">
        <v>366</v>
      </c>
      <c r="E3666">
        <v>120104</v>
      </c>
      <c r="H3666" t="s">
        <v>2514</v>
      </c>
      <c r="K3666">
        <v>0</v>
      </c>
      <c r="M3666">
        <v>0</v>
      </c>
      <c r="O3666">
        <v>0</v>
      </c>
    </row>
    <row r="3667" spans="3:15" x14ac:dyDescent="0.3">
      <c r="C3667" t="s">
        <v>1807</v>
      </c>
      <c r="D3667" t="s">
        <v>366</v>
      </c>
      <c r="E3667">
        <v>133247</v>
      </c>
      <c r="H3667" t="s">
        <v>2515</v>
      </c>
      <c r="K3667">
        <v>0</v>
      </c>
      <c r="M3667">
        <v>0</v>
      </c>
      <c r="O3667">
        <v>0</v>
      </c>
    </row>
    <row r="3668" spans="3:15" x14ac:dyDescent="0.3">
      <c r="C3668" t="s">
        <v>1807</v>
      </c>
      <c r="D3668" t="s">
        <v>366</v>
      </c>
      <c r="E3668">
        <v>135155</v>
      </c>
      <c r="H3668" t="s">
        <v>2516</v>
      </c>
      <c r="K3668">
        <v>0</v>
      </c>
      <c r="M3668">
        <v>0</v>
      </c>
      <c r="O3668">
        <v>0</v>
      </c>
    </row>
    <row r="3669" spans="3:15" x14ac:dyDescent="0.3">
      <c r="C3669" t="s">
        <v>1807</v>
      </c>
      <c r="D3669" t="s">
        <v>366</v>
      </c>
      <c r="E3669">
        <v>135203</v>
      </c>
      <c r="H3669" t="s">
        <v>1772</v>
      </c>
      <c r="K3669">
        <v>0</v>
      </c>
      <c r="M3669">
        <v>0</v>
      </c>
      <c r="O3669">
        <v>0</v>
      </c>
    </row>
    <row r="3670" spans="3:15" x14ac:dyDescent="0.3">
      <c r="C3670" t="s">
        <v>1807</v>
      </c>
      <c r="D3670" t="s">
        <v>366</v>
      </c>
      <c r="E3670">
        <v>135705</v>
      </c>
      <c r="H3670" t="s">
        <v>2517</v>
      </c>
      <c r="K3670">
        <v>0</v>
      </c>
      <c r="M3670">
        <v>0</v>
      </c>
      <c r="O3670">
        <v>0</v>
      </c>
    </row>
    <row r="3671" spans="3:15" x14ac:dyDescent="0.3">
      <c r="C3671" t="s">
        <v>1807</v>
      </c>
      <c r="D3671" t="s">
        <v>366</v>
      </c>
      <c r="E3671">
        <v>135807</v>
      </c>
      <c r="H3671" t="s">
        <v>2518</v>
      </c>
      <c r="K3671">
        <v>0</v>
      </c>
      <c r="M3671">
        <v>0</v>
      </c>
      <c r="O3671">
        <v>0</v>
      </c>
    </row>
    <row r="3672" spans="3:15" x14ac:dyDescent="0.3">
      <c r="C3672" t="s">
        <v>1807</v>
      </c>
      <c r="D3672" t="s">
        <v>366</v>
      </c>
      <c r="E3672">
        <v>138703</v>
      </c>
      <c r="H3672" t="s">
        <v>2519</v>
      </c>
      <c r="K3672">
        <v>0</v>
      </c>
      <c r="M3672">
        <v>0</v>
      </c>
      <c r="O3672">
        <v>0</v>
      </c>
    </row>
    <row r="3673" spans="3:15" x14ac:dyDescent="0.3">
      <c r="C3673" t="s">
        <v>1807</v>
      </c>
      <c r="D3673" t="s">
        <v>366</v>
      </c>
      <c r="E3673">
        <v>138704</v>
      </c>
      <c r="H3673" t="s">
        <v>1778</v>
      </c>
      <c r="K3673">
        <v>0</v>
      </c>
      <c r="M3673">
        <v>0</v>
      </c>
      <c r="O3673">
        <v>0</v>
      </c>
    </row>
    <row r="3674" spans="3:15" x14ac:dyDescent="0.3">
      <c r="C3674" t="s">
        <v>1807</v>
      </c>
      <c r="D3674" t="s">
        <v>366</v>
      </c>
      <c r="E3674">
        <v>138705</v>
      </c>
      <c r="H3674" t="s">
        <v>2520</v>
      </c>
      <c r="K3674">
        <v>0</v>
      </c>
      <c r="M3674">
        <v>0</v>
      </c>
      <c r="O3674">
        <v>0</v>
      </c>
    </row>
    <row r="3675" spans="3:15" x14ac:dyDescent="0.3">
      <c r="C3675" t="s">
        <v>1807</v>
      </c>
      <c r="D3675" t="s">
        <v>366</v>
      </c>
      <c r="E3675">
        <v>140809</v>
      </c>
      <c r="H3675" t="s">
        <v>2521</v>
      </c>
      <c r="K3675">
        <v>0</v>
      </c>
      <c r="M3675">
        <v>0</v>
      </c>
      <c r="O3675">
        <v>0</v>
      </c>
    </row>
    <row r="3676" spans="3:15" x14ac:dyDescent="0.3">
      <c r="C3676" t="s">
        <v>1807</v>
      </c>
      <c r="D3676" t="s">
        <v>366</v>
      </c>
      <c r="E3676">
        <v>140810</v>
      </c>
      <c r="H3676" t="s">
        <v>2522</v>
      </c>
      <c r="K3676">
        <v>0</v>
      </c>
      <c r="M3676">
        <v>0</v>
      </c>
      <c r="O3676">
        <v>0</v>
      </c>
    </row>
    <row r="3677" spans="3:15" x14ac:dyDescent="0.3">
      <c r="C3677" t="s">
        <v>1807</v>
      </c>
      <c r="D3677" t="s">
        <v>366</v>
      </c>
      <c r="E3677">
        <v>190036</v>
      </c>
      <c r="H3677" t="s">
        <v>2523</v>
      </c>
      <c r="K3677">
        <v>0</v>
      </c>
      <c r="M3677">
        <v>0</v>
      </c>
      <c r="O3677">
        <v>0</v>
      </c>
    </row>
    <row r="3678" spans="3:15" x14ac:dyDescent="0.3">
      <c r="C3678" t="s">
        <v>1807</v>
      </c>
      <c r="D3678" t="s">
        <v>366</v>
      </c>
      <c r="E3678">
        <v>190037</v>
      </c>
      <c r="H3678" t="s">
        <v>2524</v>
      </c>
      <c r="K3678">
        <v>0</v>
      </c>
      <c r="M3678">
        <v>0</v>
      </c>
      <c r="O3678">
        <v>0</v>
      </c>
    </row>
    <row r="3679" spans="3:15" x14ac:dyDescent="0.3">
      <c r="C3679" t="s">
        <v>1807</v>
      </c>
      <c r="D3679" t="s">
        <v>366</v>
      </c>
      <c r="E3679">
        <v>190038</v>
      </c>
      <c r="H3679" t="s">
        <v>2525</v>
      </c>
      <c r="K3679">
        <v>0</v>
      </c>
      <c r="M3679">
        <v>0</v>
      </c>
      <c r="O3679">
        <v>0</v>
      </c>
    </row>
    <row r="3680" spans="3:15" x14ac:dyDescent="0.3">
      <c r="C3680" t="s">
        <v>1807</v>
      </c>
      <c r="D3680" t="s">
        <v>366</v>
      </c>
      <c r="E3680">
        <v>190039</v>
      </c>
      <c r="H3680" t="s">
        <v>2526</v>
      </c>
      <c r="K3680">
        <v>0</v>
      </c>
      <c r="M3680">
        <v>0</v>
      </c>
      <c r="O3680">
        <v>0</v>
      </c>
    </row>
    <row r="3681" spans="3:15" x14ac:dyDescent="0.3">
      <c r="C3681" t="s">
        <v>1807</v>
      </c>
      <c r="D3681" t="s">
        <v>366</v>
      </c>
      <c r="E3681">
        <v>190040</v>
      </c>
      <c r="H3681" t="s">
        <v>2527</v>
      </c>
      <c r="K3681">
        <v>0</v>
      </c>
      <c r="M3681">
        <v>0</v>
      </c>
      <c r="O3681">
        <v>0</v>
      </c>
    </row>
    <row r="3682" spans="3:15" x14ac:dyDescent="0.3">
      <c r="C3682" t="s">
        <v>1807</v>
      </c>
      <c r="D3682" t="s">
        <v>366</v>
      </c>
      <c r="E3682">
        <v>190041</v>
      </c>
      <c r="H3682" t="s">
        <v>2528</v>
      </c>
      <c r="K3682">
        <v>0</v>
      </c>
      <c r="M3682">
        <v>0</v>
      </c>
      <c r="O3682">
        <v>0</v>
      </c>
    </row>
    <row r="3683" spans="3:15" x14ac:dyDescent="0.3">
      <c r="C3683" t="s">
        <v>1807</v>
      </c>
      <c r="D3683" t="s">
        <v>366</v>
      </c>
      <c r="E3683">
        <v>200770</v>
      </c>
      <c r="H3683" t="s">
        <v>2529</v>
      </c>
      <c r="K3683">
        <v>0</v>
      </c>
      <c r="M3683">
        <v>0</v>
      </c>
      <c r="O3683">
        <v>0</v>
      </c>
    </row>
    <row r="3684" spans="3:15" x14ac:dyDescent="0.3">
      <c r="C3684" t="s">
        <v>1807</v>
      </c>
      <c r="D3684" t="s">
        <v>366</v>
      </c>
      <c r="E3684">
        <v>228249</v>
      </c>
      <c r="H3684" t="s">
        <v>2530</v>
      </c>
      <c r="K3684">
        <v>0</v>
      </c>
      <c r="M3684">
        <v>0</v>
      </c>
      <c r="O3684">
        <v>0</v>
      </c>
    </row>
    <row r="3685" spans="3:15" x14ac:dyDescent="0.3">
      <c r="C3685" t="s">
        <v>1807</v>
      </c>
      <c r="D3685" t="s">
        <v>366</v>
      </c>
      <c r="E3685">
        <v>420101</v>
      </c>
      <c r="H3685" t="s">
        <v>2531</v>
      </c>
      <c r="K3685">
        <v>0</v>
      </c>
      <c r="M3685">
        <v>0</v>
      </c>
      <c r="O3685">
        <v>0</v>
      </c>
    </row>
    <row r="3686" spans="3:15" x14ac:dyDescent="0.3">
      <c r="C3686" t="s">
        <v>1807</v>
      </c>
      <c r="D3686" t="s">
        <v>366</v>
      </c>
      <c r="E3686">
        <v>420306</v>
      </c>
      <c r="H3686" t="s">
        <v>2532</v>
      </c>
      <c r="K3686">
        <v>0</v>
      </c>
      <c r="M3686">
        <v>0</v>
      </c>
      <c r="O3686">
        <v>0</v>
      </c>
    </row>
    <row r="3687" spans="3:15" x14ac:dyDescent="0.3">
      <c r="C3687" t="s">
        <v>1807</v>
      </c>
      <c r="D3687" t="s">
        <v>366</v>
      </c>
      <c r="E3687">
        <v>420905</v>
      </c>
      <c r="H3687" t="s">
        <v>2533</v>
      </c>
      <c r="K3687">
        <v>0</v>
      </c>
      <c r="M3687">
        <v>0</v>
      </c>
      <c r="O3687">
        <v>0</v>
      </c>
    </row>
    <row r="3688" spans="3:15" x14ac:dyDescent="0.3">
      <c r="C3688" t="s">
        <v>1807</v>
      </c>
      <c r="D3688" t="s">
        <v>366</v>
      </c>
      <c r="E3688">
        <v>420906</v>
      </c>
      <c r="H3688" t="s">
        <v>2534</v>
      </c>
      <c r="K3688">
        <v>0</v>
      </c>
      <c r="M3688">
        <v>0</v>
      </c>
      <c r="O3688">
        <v>0</v>
      </c>
    </row>
    <row r="3689" spans="3:15" x14ac:dyDescent="0.3">
      <c r="C3689" t="s">
        <v>1807</v>
      </c>
      <c r="D3689" t="s">
        <v>366</v>
      </c>
      <c r="E3689">
        <v>421201</v>
      </c>
      <c r="H3689" t="s">
        <v>1493</v>
      </c>
      <c r="K3689">
        <v>0</v>
      </c>
      <c r="M3689">
        <v>0</v>
      </c>
      <c r="O3689">
        <v>0</v>
      </c>
    </row>
    <row r="3690" spans="3:15" x14ac:dyDescent="0.3">
      <c r="C3690" t="s">
        <v>1807</v>
      </c>
      <c r="D3690" t="s">
        <v>366</v>
      </c>
      <c r="E3690">
        <v>2400012</v>
      </c>
      <c r="H3690" t="s">
        <v>2199</v>
      </c>
      <c r="K3690">
        <v>0</v>
      </c>
      <c r="M3690">
        <v>0</v>
      </c>
      <c r="O3690">
        <v>0</v>
      </c>
    </row>
    <row r="3691" spans="3:15" x14ac:dyDescent="0.3">
      <c r="C3691" t="s">
        <v>1807</v>
      </c>
      <c r="D3691" t="s">
        <v>366</v>
      </c>
      <c r="E3691">
        <v>4220402</v>
      </c>
      <c r="H3691" t="s">
        <v>1463</v>
      </c>
      <c r="K3691">
        <v>0</v>
      </c>
      <c r="M3691">
        <v>0</v>
      </c>
      <c r="O3691">
        <v>0</v>
      </c>
    </row>
    <row r="3692" spans="3:15" x14ac:dyDescent="0.3">
      <c r="C3692" t="s">
        <v>1807</v>
      </c>
      <c r="D3692" t="s">
        <v>366</v>
      </c>
      <c r="E3692">
        <v>10000017</v>
      </c>
      <c r="H3692" t="s">
        <v>2535</v>
      </c>
      <c r="K3692">
        <v>0</v>
      </c>
      <c r="M3692">
        <v>0</v>
      </c>
      <c r="O3692">
        <v>0</v>
      </c>
    </row>
    <row r="3693" spans="3:15" x14ac:dyDescent="0.3">
      <c r="C3693" t="s">
        <v>1807</v>
      </c>
      <c r="D3693" t="s">
        <v>366</v>
      </c>
      <c r="E3693">
        <v>10000117</v>
      </c>
      <c r="H3693" t="s">
        <v>2536</v>
      </c>
      <c r="K3693">
        <v>0</v>
      </c>
      <c r="M3693">
        <v>0</v>
      </c>
      <c r="O3693">
        <v>0</v>
      </c>
    </row>
    <row r="3694" spans="3:15" x14ac:dyDescent="0.3">
      <c r="C3694" t="s">
        <v>1807</v>
      </c>
      <c r="D3694" t="s">
        <v>366</v>
      </c>
      <c r="E3694">
        <v>10000217</v>
      </c>
      <c r="H3694" t="s">
        <v>2537</v>
      </c>
      <c r="K3694">
        <v>0</v>
      </c>
      <c r="M3694">
        <v>0</v>
      </c>
      <c r="O3694">
        <v>0</v>
      </c>
    </row>
    <row r="3695" spans="3:15" x14ac:dyDescent="0.3">
      <c r="C3695" t="s">
        <v>1807</v>
      </c>
      <c r="D3695" t="s">
        <v>366</v>
      </c>
      <c r="E3695">
        <v>10000317</v>
      </c>
      <c r="H3695" t="s">
        <v>2538</v>
      </c>
      <c r="K3695">
        <v>0</v>
      </c>
      <c r="M3695">
        <v>0</v>
      </c>
      <c r="O3695">
        <v>0</v>
      </c>
    </row>
    <row r="3696" spans="3:15" x14ac:dyDescent="0.3">
      <c r="C3696" t="s">
        <v>1807</v>
      </c>
      <c r="D3696" t="s">
        <v>366</v>
      </c>
      <c r="E3696">
        <v>10000417</v>
      </c>
      <c r="H3696" t="s">
        <v>2539</v>
      </c>
      <c r="K3696">
        <v>0</v>
      </c>
      <c r="M3696">
        <v>0</v>
      </c>
      <c r="O3696">
        <v>0</v>
      </c>
    </row>
    <row r="3697" spans="3:15" x14ac:dyDescent="0.3">
      <c r="C3697" t="s">
        <v>1807</v>
      </c>
      <c r="D3697" t="s">
        <v>366</v>
      </c>
      <c r="E3697">
        <v>10000517</v>
      </c>
      <c r="H3697" t="s">
        <v>2540</v>
      </c>
      <c r="K3697">
        <v>0</v>
      </c>
      <c r="M3697">
        <v>0</v>
      </c>
      <c r="O3697">
        <v>0</v>
      </c>
    </row>
    <row r="3698" spans="3:15" x14ac:dyDescent="0.3">
      <c r="C3698" t="s">
        <v>1807</v>
      </c>
      <c r="D3698" t="s">
        <v>366</v>
      </c>
      <c r="E3698">
        <v>10000617</v>
      </c>
      <c r="H3698" t="s">
        <v>2541</v>
      </c>
      <c r="K3698">
        <v>0</v>
      </c>
      <c r="M3698">
        <v>0</v>
      </c>
      <c r="O3698">
        <v>0</v>
      </c>
    </row>
    <row r="3699" spans="3:15" x14ac:dyDescent="0.3">
      <c r="C3699" t="s">
        <v>1807</v>
      </c>
      <c r="D3699" t="s">
        <v>366</v>
      </c>
      <c r="E3699">
        <v>10000717</v>
      </c>
      <c r="H3699" t="s">
        <v>2542</v>
      </c>
      <c r="K3699">
        <v>0</v>
      </c>
      <c r="M3699">
        <v>0</v>
      </c>
      <c r="O3699">
        <v>0</v>
      </c>
    </row>
    <row r="3700" spans="3:15" x14ac:dyDescent="0.3">
      <c r="C3700" t="s">
        <v>1807</v>
      </c>
      <c r="D3700" t="s">
        <v>366</v>
      </c>
      <c r="E3700">
        <v>10000817</v>
      </c>
      <c r="H3700" t="s">
        <v>2543</v>
      </c>
      <c r="K3700">
        <v>0</v>
      </c>
      <c r="M3700">
        <v>0</v>
      </c>
      <c r="O3700">
        <v>0</v>
      </c>
    </row>
    <row r="3701" spans="3:15" x14ac:dyDescent="0.3">
      <c r="C3701" t="s">
        <v>1807</v>
      </c>
      <c r="D3701" t="s">
        <v>366</v>
      </c>
      <c r="E3701">
        <v>10000917</v>
      </c>
      <c r="H3701" t="s">
        <v>2544</v>
      </c>
      <c r="K3701">
        <v>0</v>
      </c>
      <c r="M3701">
        <v>0</v>
      </c>
      <c r="O3701">
        <v>0</v>
      </c>
    </row>
    <row r="3702" spans="3:15" x14ac:dyDescent="0.3">
      <c r="C3702" t="s">
        <v>1807</v>
      </c>
      <c r="D3702" t="s">
        <v>366</v>
      </c>
      <c r="E3702">
        <v>10001017</v>
      </c>
      <c r="H3702" t="s">
        <v>2545</v>
      </c>
      <c r="K3702">
        <v>0</v>
      </c>
      <c r="M3702">
        <v>0</v>
      </c>
      <c r="O3702">
        <v>0</v>
      </c>
    </row>
    <row r="3703" spans="3:15" x14ac:dyDescent="0.3">
      <c r="C3703" t="s">
        <v>1807</v>
      </c>
      <c r="D3703" t="s">
        <v>366</v>
      </c>
      <c r="E3703">
        <v>10001117</v>
      </c>
      <c r="H3703" t="s">
        <v>2546</v>
      </c>
      <c r="K3703">
        <v>0</v>
      </c>
      <c r="M3703">
        <v>0</v>
      </c>
      <c r="O3703">
        <v>0</v>
      </c>
    </row>
    <row r="3704" spans="3:15" x14ac:dyDescent="0.3">
      <c r="C3704" t="s">
        <v>1807</v>
      </c>
      <c r="D3704" t="s">
        <v>366</v>
      </c>
      <c r="E3704">
        <v>10001217</v>
      </c>
      <c r="H3704" t="s">
        <v>2547</v>
      </c>
      <c r="K3704">
        <v>0</v>
      </c>
      <c r="M3704">
        <v>0</v>
      </c>
      <c r="O3704">
        <v>0</v>
      </c>
    </row>
    <row r="3705" spans="3:15" x14ac:dyDescent="0.3">
      <c r="C3705" t="s">
        <v>1807</v>
      </c>
      <c r="D3705" t="s">
        <v>366</v>
      </c>
      <c r="E3705">
        <v>10001317</v>
      </c>
      <c r="H3705" t="s">
        <v>2548</v>
      </c>
      <c r="K3705">
        <v>0</v>
      </c>
      <c r="M3705">
        <v>0</v>
      </c>
      <c r="O3705">
        <v>0</v>
      </c>
    </row>
    <row r="3706" spans="3:15" x14ac:dyDescent="0.3">
      <c r="C3706" t="s">
        <v>1807</v>
      </c>
      <c r="D3706" t="s">
        <v>366</v>
      </c>
      <c r="E3706">
        <v>10001417</v>
      </c>
      <c r="H3706" t="s">
        <v>2549</v>
      </c>
      <c r="K3706">
        <v>0</v>
      </c>
      <c r="M3706">
        <v>0</v>
      </c>
      <c r="O3706">
        <v>0</v>
      </c>
    </row>
    <row r="3707" spans="3:15" x14ac:dyDescent="0.3">
      <c r="C3707" t="s">
        <v>1807</v>
      </c>
      <c r="D3707" t="s">
        <v>366</v>
      </c>
      <c r="E3707">
        <v>10001517</v>
      </c>
      <c r="H3707" t="s">
        <v>2550</v>
      </c>
      <c r="K3707">
        <v>0</v>
      </c>
      <c r="M3707">
        <v>0</v>
      </c>
      <c r="O3707">
        <v>0</v>
      </c>
    </row>
    <row r="3708" spans="3:15" x14ac:dyDescent="0.3">
      <c r="C3708" t="s">
        <v>1807</v>
      </c>
      <c r="D3708" t="s">
        <v>366</v>
      </c>
      <c r="E3708">
        <v>10001617</v>
      </c>
      <c r="H3708" t="s">
        <v>2551</v>
      </c>
      <c r="K3708">
        <v>0</v>
      </c>
      <c r="M3708">
        <v>0</v>
      </c>
      <c r="O3708">
        <v>0</v>
      </c>
    </row>
    <row r="3709" spans="3:15" x14ac:dyDescent="0.3">
      <c r="C3709" t="s">
        <v>1807</v>
      </c>
      <c r="D3709" t="s">
        <v>366</v>
      </c>
      <c r="E3709">
        <v>10001717</v>
      </c>
      <c r="H3709" t="s">
        <v>2552</v>
      </c>
      <c r="K3709">
        <v>0</v>
      </c>
      <c r="M3709">
        <v>0</v>
      </c>
      <c r="O3709">
        <v>0</v>
      </c>
    </row>
    <row r="3710" spans="3:15" x14ac:dyDescent="0.3">
      <c r="C3710" t="s">
        <v>1807</v>
      </c>
      <c r="D3710" t="s">
        <v>366</v>
      </c>
      <c r="E3710">
        <v>10001817</v>
      </c>
      <c r="H3710" t="s">
        <v>2553</v>
      </c>
      <c r="K3710">
        <v>0</v>
      </c>
      <c r="M3710">
        <v>0</v>
      </c>
      <c r="O3710">
        <v>0</v>
      </c>
    </row>
    <row r="3711" spans="3:15" x14ac:dyDescent="0.3">
      <c r="C3711" t="s">
        <v>1807</v>
      </c>
      <c r="D3711" t="s">
        <v>366</v>
      </c>
      <c r="E3711">
        <v>10001917</v>
      </c>
      <c r="H3711" t="s">
        <v>2554</v>
      </c>
      <c r="K3711">
        <v>0</v>
      </c>
      <c r="M3711">
        <v>0</v>
      </c>
      <c r="O3711">
        <v>0</v>
      </c>
    </row>
    <row r="3712" spans="3:15" x14ac:dyDescent="0.3">
      <c r="C3712" t="s">
        <v>1807</v>
      </c>
      <c r="D3712" t="s">
        <v>366</v>
      </c>
      <c r="E3712">
        <v>10002017</v>
      </c>
      <c r="H3712" t="s">
        <v>2555</v>
      </c>
      <c r="K3712">
        <v>0</v>
      </c>
      <c r="M3712">
        <v>0</v>
      </c>
      <c r="O3712">
        <v>0</v>
      </c>
    </row>
    <row r="3713" spans="3:15" x14ac:dyDescent="0.3">
      <c r="C3713" t="s">
        <v>1807</v>
      </c>
      <c r="D3713" t="s">
        <v>366</v>
      </c>
      <c r="E3713">
        <v>10002117</v>
      </c>
      <c r="H3713" t="s">
        <v>2556</v>
      </c>
      <c r="K3713">
        <v>0</v>
      </c>
      <c r="M3713">
        <v>0</v>
      </c>
      <c r="O3713">
        <v>0</v>
      </c>
    </row>
    <row r="3714" spans="3:15" x14ac:dyDescent="0.3">
      <c r="C3714" t="s">
        <v>1807</v>
      </c>
      <c r="D3714" t="s">
        <v>366</v>
      </c>
      <c r="E3714">
        <v>11000017</v>
      </c>
      <c r="H3714" t="s">
        <v>2557</v>
      </c>
      <c r="K3714">
        <v>0</v>
      </c>
      <c r="M3714">
        <v>0</v>
      </c>
      <c r="O3714">
        <v>0</v>
      </c>
    </row>
    <row r="3715" spans="3:15" x14ac:dyDescent="0.3">
      <c r="C3715" t="s">
        <v>1807</v>
      </c>
      <c r="D3715" t="s">
        <v>366</v>
      </c>
      <c r="E3715">
        <v>11000217</v>
      </c>
      <c r="H3715" t="s">
        <v>2558</v>
      </c>
      <c r="K3715" s="37">
        <v>4860607.4400000004</v>
      </c>
      <c r="M3715" s="37">
        <v>4860607.4400000004</v>
      </c>
      <c r="O3715">
        <v>0</v>
      </c>
    </row>
    <row r="3716" spans="3:15" x14ac:dyDescent="0.3">
      <c r="C3716" t="s">
        <v>1807</v>
      </c>
      <c r="D3716" t="s">
        <v>366</v>
      </c>
      <c r="E3716">
        <v>12000017</v>
      </c>
      <c r="H3716" t="s">
        <v>2559</v>
      </c>
      <c r="K3716">
        <v>0</v>
      </c>
      <c r="M3716">
        <v>0</v>
      </c>
      <c r="O3716">
        <v>0</v>
      </c>
    </row>
    <row r="3717" spans="3:15" x14ac:dyDescent="0.3">
      <c r="C3717" t="s">
        <v>1807</v>
      </c>
      <c r="D3717" t="s">
        <v>366</v>
      </c>
      <c r="E3717">
        <v>12000117</v>
      </c>
      <c r="H3717" t="s">
        <v>2560</v>
      </c>
      <c r="K3717">
        <v>0</v>
      </c>
      <c r="M3717">
        <v>0</v>
      </c>
      <c r="O3717">
        <v>0</v>
      </c>
    </row>
    <row r="3718" spans="3:15" x14ac:dyDescent="0.3">
      <c r="C3718" t="s">
        <v>1807</v>
      </c>
      <c r="D3718" t="s">
        <v>366</v>
      </c>
      <c r="E3718">
        <v>13000017</v>
      </c>
      <c r="H3718" t="s">
        <v>2561</v>
      </c>
      <c r="K3718" s="37">
        <v>918919.15</v>
      </c>
      <c r="M3718" s="37">
        <v>918919.15</v>
      </c>
      <c r="O3718">
        <v>0</v>
      </c>
    </row>
    <row r="3719" spans="3:15" x14ac:dyDescent="0.3">
      <c r="C3719" t="s">
        <v>1807</v>
      </c>
      <c r="D3719" t="s">
        <v>366</v>
      </c>
      <c r="E3719">
        <v>13000117</v>
      </c>
      <c r="H3719" t="s">
        <v>2562</v>
      </c>
      <c r="K3719" s="37">
        <v>454783.51</v>
      </c>
      <c r="M3719" s="37">
        <v>454783.51</v>
      </c>
      <c r="O3719">
        <v>0</v>
      </c>
    </row>
    <row r="3720" spans="3:15" x14ac:dyDescent="0.3">
      <c r="C3720" t="s">
        <v>1807</v>
      </c>
      <c r="D3720" t="s">
        <v>366</v>
      </c>
      <c r="E3720">
        <v>13000217</v>
      </c>
      <c r="H3720" t="s">
        <v>2563</v>
      </c>
      <c r="K3720" s="37">
        <v>-2621038.5299999998</v>
      </c>
      <c r="M3720" s="37">
        <v>-2621038.5299999998</v>
      </c>
      <c r="O3720">
        <v>0</v>
      </c>
    </row>
    <row r="3721" spans="3:15" x14ac:dyDescent="0.3">
      <c r="C3721" t="s">
        <v>1807</v>
      </c>
      <c r="D3721" t="s">
        <v>366</v>
      </c>
      <c r="E3721">
        <v>13000317</v>
      </c>
      <c r="H3721" t="s">
        <v>2564</v>
      </c>
      <c r="K3721" s="37">
        <v>-4367812.53</v>
      </c>
      <c r="M3721" s="37">
        <v>-4367812.53</v>
      </c>
      <c r="O3721">
        <v>0</v>
      </c>
    </row>
    <row r="3722" spans="3:15" x14ac:dyDescent="0.3">
      <c r="C3722" t="s">
        <v>1807</v>
      </c>
      <c r="D3722" t="s">
        <v>366</v>
      </c>
      <c r="E3722">
        <v>13000417</v>
      </c>
      <c r="H3722" t="s">
        <v>2565</v>
      </c>
      <c r="K3722" s="37">
        <v>4367812.53</v>
      </c>
      <c r="M3722" s="37">
        <v>4367812.53</v>
      </c>
      <c r="O3722">
        <v>0</v>
      </c>
    </row>
    <row r="3723" spans="3:15" x14ac:dyDescent="0.3">
      <c r="C3723" t="s">
        <v>1807</v>
      </c>
      <c r="D3723" t="s">
        <v>366</v>
      </c>
      <c r="E3723">
        <v>13301017</v>
      </c>
      <c r="H3723" t="s">
        <v>620</v>
      </c>
      <c r="K3723" s="37">
        <v>43430990.979999997</v>
      </c>
      <c r="M3723" s="37">
        <v>43430990.979999997</v>
      </c>
      <c r="O3723">
        <v>0</v>
      </c>
    </row>
    <row r="3724" spans="3:15" x14ac:dyDescent="0.3">
      <c r="C3724" t="s">
        <v>1807</v>
      </c>
      <c r="D3724" t="s">
        <v>366</v>
      </c>
      <c r="E3724">
        <v>13501317</v>
      </c>
      <c r="H3724" t="s">
        <v>761</v>
      </c>
      <c r="K3724" s="37">
        <v>57114.73</v>
      </c>
      <c r="M3724" s="37">
        <v>57114.73</v>
      </c>
      <c r="O3724">
        <v>0</v>
      </c>
    </row>
    <row r="3725" spans="3:15" x14ac:dyDescent="0.3">
      <c r="C3725" t="s">
        <v>1807</v>
      </c>
      <c r="D3725" t="s">
        <v>366</v>
      </c>
      <c r="E3725">
        <v>13830517</v>
      </c>
      <c r="H3725" t="s">
        <v>2566</v>
      </c>
      <c r="K3725" s="37">
        <v>800000000.35000002</v>
      </c>
      <c r="M3725" s="37">
        <v>800000000.35000002</v>
      </c>
      <c r="O3725">
        <v>0</v>
      </c>
    </row>
    <row r="3726" spans="3:15" x14ac:dyDescent="0.3">
      <c r="C3726" t="s">
        <v>1807</v>
      </c>
      <c r="D3726" t="s">
        <v>366</v>
      </c>
      <c r="E3726">
        <v>13830617</v>
      </c>
      <c r="H3726" t="s">
        <v>2567</v>
      </c>
      <c r="K3726" s="37">
        <v>161645.63</v>
      </c>
      <c r="M3726" s="37">
        <v>161645.63</v>
      </c>
      <c r="O3726">
        <v>0</v>
      </c>
    </row>
    <row r="3727" spans="3:15" x14ac:dyDescent="0.3">
      <c r="C3727" t="s">
        <v>1807</v>
      </c>
      <c r="D3727" t="s">
        <v>366</v>
      </c>
      <c r="E3727">
        <v>13830817</v>
      </c>
      <c r="H3727" t="s">
        <v>1993</v>
      </c>
      <c r="K3727" s="37">
        <v>-1750</v>
      </c>
      <c r="M3727" s="37">
        <v>-1750</v>
      </c>
      <c r="O3727">
        <v>0</v>
      </c>
    </row>
    <row r="3728" spans="3:15" x14ac:dyDescent="0.3">
      <c r="C3728" t="s">
        <v>1807</v>
      </c>
      <c r="D3728" t="s">
        <v>366</v>
      </c>
      <c r="E3728">
        <v>13830917</v>
      </c>
      <c r="H3728" t="s">
        <v>1786</v>
      </c>
      <c r="K3728" s="37">
        <v>3456863.51</v>
      </c>
      <c r="M3728" s="37">
        <v>3456863.51</v>
      </c>
      <c r="O3728">
        <v>0</v>
      </c>
    </row>
    <row r="3729" spans="3:15" x14ac:dyDescent="0.3">
      <c r="C3729" t="s">
        <v>1807</v>
      </c>
      <c r="D3729" t="s">
        <v>366</v>
      </c>
      <c r="E3729">
        <v>13880017</v>
      </c>
      <c r="H3729" t="s">
        <v>2568</v>
      </c>
      <c r="K3729" s="37">
        <v>20122908.27</v>
      </c>
      <c r="M3729" s="37">
        <v>20122908.27</v>
      </c>
      <c r="O3729">
        <v>0</v>
      </c>
    </row>
    <row r="3730" spans="3:15" x14ac:dyDescent="0.3">
      <c r="C3730" t="s">
        <v>1807</v>
      </c>
      <c r="D3730" t="s">
        <v>366</v>
      </c>
      <c r="E3730">
        <v>13890517</v>
      </c>
      <c r="H3730" t="s">
        <v>1935</v>
      </c>
      <c r="K3730" s="37">
        <v>303088.95</v>
      </c>
      <c r="M3730" s="37">
        <v>303088.95</v>
      </c>
      <c r="O3730">
        <v>0</v>
      </c>
    </row>
    <row r="3731" spans="3:15" x14ac:dyDescent="0.3">
      <c r="C3731" t="s">
        <v>1807</v>
      </c>
      <c r="D3731" t="s">
        <v>366</v>
      </c>
      <c r="E3731">
        <v>13890617</v>
      </c>
      <c r="H3731" t="s">
        <v>1936</v>
      </c>
      <c r="K3731" s="37">
        <v>16196.71</v>
      </c>
      <c r="M3731" s="37">
        <v>16196.71</v>
      </c>
      <c r="O3731">
        <v>0</v>
      </c>
    </row>
    <row r="3732" spans="3:15" x14ac:dyDescent="0.3">
      <c r="C3732" t="s">
        <v>1807</v>
      </c>
      <c r="D3732" t="s">
        <v>366</v>
      </c>
      <c r="E3732">
        <v>14000017</v>
      </c>
      <c r="H3732" t="s">
        <v>2569</v>
      </c>
      <c r="K3732" s="37">
        <v>62306.080000000002</v>
      </c>
      <c r="M3732" s="37">
        <v>62306.080000000002</v>
      </c>
      <c r="O3732">
        <v>0</v>
      </c>
    </row>
    <row r="3733" spans="3:15" x14ac:dyDescent="0.3">
      <c r="C3733" t="s">
        <v>1807</v>
      </c>
      <c r="D3733" t="s">
        <v>366</v>
      </c>
      <c r="E3733">
        <v>14000117</v>
      </c>
      <c r="H3733" t="s">
        <v>2570</v>
      </c>
      <c r="K3733" s="37">
        <v>157463.6</v>
      </c>
      <c r="M3733" s="37">
        <v>157463.6</v>
      </c>
      <c r="O3733">
        <v>0</v>
      </c>
    </row>
    <row r="3734" spans="3:15" x14ac:dyDescent="0.3">
      <c r="C3734" t="s">
        <v>1807</v>
      </c>
      <c r="D3734" t="s">
        <v>366</v>
      </c>
      <c r="E3734">
        <v>14060017</v>
      </c>
      <c r="H3734" t="s">
        <v>2571</v>
      </c>
      <c r="K3734">
        <v>0</v>
      </c>
      <c r="M3734">
        <v>0</v>
      </c>
      <c r="O3734">
        <v>0</v>
      </c>
    </row>
    <row r="3735" spans="3:15" x14ac:dyDescent="0.3">
      <c r="C3735" t="s">
        <v>1807</v>
      </c>
      <c r="D3735" t="s">
        <v>366</v>
      </c>
      <c r="E3735">
        <v>14060117</v>
      </c>
      <c r="H3735" t="s">
        <v>2572</v>
      </c>
      <c r="K3735">
        <v>0</v>
      </c>
      <c r="M3735">
        <v>0</v>
      </c>
      <c r="O3735">
        <v>0</v>
      </c>
    </row>
    <row r="3736" spans="3:15" x14ac:dyDescent="0.3">
      <c r="C3736" t="s">
        <v>1807</v>
      </c>
      <c r="D3736" t="s">
        <v>366</v>
      </c>
      <c r="E3736">
        <v>15000417</v>
      </c>
      <c r="H3736" t="s">
        <v>2573</v>
      </c>
      <c r="K3736">
        <v>0</v>
      </c>
      <c r="M3736">
        <v>0</v>
      </c>
      <c r="O3736">
        <v>0</v>
      </c>
    </row>
    <row r="3737" spans="3:15" x14ac:dyDescent="0.3">
      <c r="C3737" t="s">
        <v>1807</v>
      </c>
      <c r="D3737" t="s">
        <v>366</v>
      </c>
      <c r="E3737">
        <v>15000517</v>
      </c>
      <c r="H3737" t="s">
        <v>2574</v>
      </c>
      <c r="K3737">
        <v>0</v>
      </c>
      <c r="M3737">
        <v>0</v>
      </c>
      <c r="O3737">
        <v>0</v>
      </c>
    </row>
    <row r="3738" spans="3:15" x14ac:dyDescent="0.3">
      <c r="C3738" t="s">
        <v>1807</v>
      </c>
      <c r="D3738" t="s">
        <v>366</v>
      </c>
      <c r="E3738">
        <v>15000617</v>
      </c>
      <c r="H3738" t="s">
        <v>2575</v>
      </c>
      <c r="K3738">
        <v>0.02</v>
      </c>
      <c r="M3738">
        <v>0.02</v>
      </c>
      <c r="O3738">
        <v>0</v>
      </c>
    </row>
    <row r="3739" spans="3:15" x14ac:dyDescent="0.3">
      <c r="C3739" t="s">
        <v>1807</v>
      </c>
      <c r="D3739" t="s">
        <v>366</v>
      </c>
      <c r="E3739">
        <v>20000617</v>
      </c>
      <c r="H3739" t="s">
        <v>2576</v>
      </c>
      <c r="K3739" s="37">
        <v>-1262494.92</v>
      </c>
      <c r="M3739" s="37">
        <v>-1262494.92</v>
      </c>
      <c r="O3739">
        <v>0</v>
      </c>
    </row>
    <row r="3740" spans="3:15" x14ac:dyDescent="0.3">
      <c r="C3740" t="s">
        <v>1807</v>
      </c>
      <c r="D3740" t="s">
        <v>366</v>
      </c>
      <c r="E3740">
        <v>20000717</v>
      </c>
      <c r="H3740" t="s">
        <v>2577</v>
      </c>
      <c r="K3740">
        <v>0</v>
      </c>
      <c r="M3740">
        <v>0</v>
      </c>
      <c r="O3740">
        <v>0</v>
      </c>
    </row>
    <row r="3741" spans="3:15" x14ac:dyDescent="0.3">
      <c r="C3741" t="s">
        <v>1807</v>
      </c>
      <c r="D3741" t="s">
        <v>366</v>
      </c>
      <c r="E3741">
        <v>20040217</v>
      </c>
      <c r="H3741" t="s">
        <v>2578</v>
      </c>
      <c r="K3741" s="37">
        <v>438502.17</v>
      </c>
      <c r="M3741" s="37">
        <v>438502.17</v>
      </c>
      <c r="O3741">
        <v>0</v>
      </c>
    </row>
    <row r="3742" spans="3:15" x14ac:dyDescent="0.3">
      <c r="C3742" t="s">
        <v>1807</v>
      </c>
      <c r="D3742" t="s">
        <v>366</v>
      </c>
      <c r="E3742">
        <v>20060217</v>
      </c>
      <c r="H3742" t="s">
        <v>2141</v>
      </c>
      <c r="K3742" s="37">
        <v>-599584.63</v>
      </c>
      <c r="M3742" s="37">
        <v>-599584.63</v>
      </c>
      <c r="O3742">
        <v>0</v>
      </c>
    </row>
    <row r="3743" spans="3:15" x14ac:dyDescent="0.3">
      <c r="C3743" t="s">
        <v>1807</v>
      </c>
      <c r="D3743" t="s">
        <v>366</v>
      </c>
      <c r="E3743">
        <v>20081017</v>
      </c>
      <c r="H3743" t="s">
        <v>1046</v>
      </c>
      <c r="K3743">
        <v>0</v>
      </c>
      <c r="M3743">
        <v>0</v>
      </c>
      <c r="O3743">
        <v>0</v>
      </c>
    </row>
    <row r="3744" spans="3:15" x14ac:dyDescent="0.3">
      <c r="C3744" t="s">
        <v>1807</v>
      </c>
      <c r="D3744" t="s">
        <v>366</v>
      </c>
      <c r="E3744">
        <v>20081117</v>
      </c>
      <c r="H3744" t="s">
        <v>2121</v>
      </c>
      <c r="K3744">
        <v>0</v>
      </c>
      <c r="M3744">
        <v>0</v>
      </c>
      <c r="O3744">
        <v>0</v>
      </c>
    </row>
    <row r="3745" spans="3:15" x14ac:dyDescent="0.3">
      <c r="C3745" t="s">
        <v>1807</v>
      </c>
      <c r="D3745" t="s">
        <v>366</v>
      </c>
      <c r="E3745">
        <v>20081217</v>
      </c>
      <c r="H3745" t="s">
        <v>2122</v>
      </c>
      <c r="K3745" s="37">
        <v>788366.02</v>
      </c>
      <c r="M3745" s="37">
        <v>788366.02</v>
      </c>
      <c r="O3745">
        <v>0</v>
      </c>
    </row>
    <row r="3746" spans="3:15" x14ac:dyDescent="0.3">
      <c r="C3746" t="s">
        <v>1807</v>
      </c>
      <c r="D3746" t="s">
        <v>366</v>
      </c>
      <c r="E3746">
        <v>20082017</v>
      </c>
      <c r="H3746" t="s">
        <v>1044</v>
      </c>
      <c r="K3746" s="37">
        <v>1934930.71</v>
      </c>
      <c r="M3746" s="37">
        <v>1934930.71</v>
      </c>
      <c r="O3746">
        <v>0</v>
      </c>
    </row>
    <row r="3747" spans="3:15" x14ac:dyDescent="0.3">
      <c r="C3747" t="s">
        <v>1807</v>
      </c>
      <c r="D3747" t="s">
        <v>366</v>
      </c>
      <c r="E3747">
        <v>20082117</v>
      </c>
      <c r="H3747" t="s">
        <v>2579</v>
      </c>
      <c r="K3747" s="37">
        <v>-1342593.8</v>
      </c>
      <c r="M3747" s="37">
        <v>-1342593.8</v>
      </c>
      <c r="O3747">
        <v>0</v>
      </c>
    </row>
    <row r="3748" spans="3:15" x14ac:dyDescent="0.3">
      <c r="C3748" t="s">
        <v>1807</v>
      </c>
      <c r="D3748" t="s">
        <v>366</v>
      </c>
      <c r="E3748">
        <v>20082217</v>
      </c>
      <c r="H3748" t="s">
        <v>2120</v>
      </c>
      <c r="K3748" s="37">
        <v>-1299702.93</v>
      </c>
      <c r="M3748" s="37">
        <v>-1299702.93</v>
      </c>
      <c r="O3748">
        <v>0</v>
      </c>
    </row>
    <row r="3749" spans="3:15" x14ac:dyDescent="0.3">
      <c r="C3749" t="s">
        <v>1807</v>
      </c>
      <c r="D3749" t="s">
        <v>366</v>
      </c>
      <c r="E3749">
        <v>20101517</v>
      </c>
      <c r="H3749" t="s">
        <v>2580</v>
      </c>
      <c r="K3749">
        <v>0.55000000000000004</v>
      </c>
      <c r="M3749">
        <v>0.55000000000000004</v>
      </c>
      <c r="O3749">
        <v>0</v>
      </c>
    </row>
    <row r="3750" spans="3:15" x14ac:dyDescent="0.3">
      <c r="C3750" t="s">
        <v>1807</v>
      </c>
      <c r="D3750" t="s">
        <v>366</v>
      </c>
      <c r="E3750">
        <v>20101617</v>
      </c>
      <c r="H3750" t="s">
        <v>2581</v>
      </c>
      <c r="K3750">
        <v>-0.1</v>
      </c>
      <c r="M3750">
        <v>-0.1</v>
      </c>
      <c r="O3750">
        <v>0</v>
      </c>
    </row>
    <row r="3751" spans="3:15" x14ac:dyDescent="0.3">
      <c r="C3751" t="s">
        <v>1807</v>
      </c>
      <c r="D3751" t="s">
        <v>366</v>
      </c>
      <c r="E3751">
        <v>20200017</v>
      </c>
      <c r="H3751" t="s">
        <v>2582</v>
      </c>
      <c r="K3751" s="37">
        <v>902060.59</v>
      </c>
      <c r="M3751" s="37">
        <v>902060.59</v>
      </c>
      <c r="O3751">
        <v>0</v>
      </c>
    </row>
    <row r="3752" spans="3:15" x14ac:dyDescent="0.3">
      <c r="C3752" t="s">
        <v>1807</v>
      </c>
      <c r="D3752" t="s">
        <v>366</v>
      </c>
      <c r="E3752">
        <v>20200317</v>
      </c>
      <c r="H3752" t="s">
        <v>2583</v>
      </c>
      <c r="K3752" s="37">
        <v>300054.27</v>
      </c>
      <c r="M3752" s="37">
        <v>300054.27</v>
      </c>
      <c r="O3752">
        <v>0</v>
      </c>
    </row>
    <row r="3753" spans="3:15" x14ac:dyDescent="0.3">
      <c r="C3753" t="s">
        <v>1807</v>
      </c>
      <c r="D3753" t="s">
        <v>366</v>
      </c>
      <c r="E3753">
        <v>20200417</v>
      </c>
      <c r="H3753" t="s">
        <v>2584</v>
      </c>
      <c r="K3753">
        <v>0</v>
      </c>
      <c r="M3753">
        <v>0</v>
      </c>
      <c r="O3753">
        <v>0</v>
      </c>
    </row>
    <row r="3754" spans="3:15" x14ac:dyDescent="0.3">
      <c r="C3754" t="s">
        <v>1807</v>
      </c>
      <c r="D3754" t="s">
        <v>366</v>
      </c>
      <c r="E3754">
        <v>20300517</v>
      </c>
      <c r="H3754" t="s">
        <v>2585</v>
      </c>
      <c r="K3754" s="37">
        <v>-4134559.7</v>
      </c>
      <c r="M3754" s="37">
        <v>-4134559.7</v>
      </c>
      <c r="O3754">
        <v>0</v>
      </c>
    </row>
    <row r="3755" spans="3:15" x14ac:dyDescent="0.3">
      <c r="C3755" t="s">
        <v>1807</v>
      </c>
      <c r="D3755" t="s">
        <v>366</v>
      </c>
      <c r="E3755">
        <v>20300617</v>
      </c>
      <c r="H3755" t="s">
        <v>2586</v>
      </c>
      <c r="K3755" s="37">
        <v>-1714334.39</v>
      </c>
      <c r="M3755" s="37">
        <v>-1714334.39</v>
      </c>
      <c r="O3755">
        <v>0</v>
      </c>
    </row>
    <row r="3756" spans="3:15" x14ac:dyDescent="0.3">
      <c r="C3756" t="s">
        <v>1807</v>
      </c>
      <c r="D3756" t="s">
        <v>366</v>
      </c>
      <c r="E3756">
        <v>20400117</v>
      </c>
      <c r="H3756" t="s">
        <v>2587</v>
      </c>
      <c r="K3756" s="37">
        <v>-14287483.619999999</v>
      </c>
      <c r="M3756" s="37">
        <v>-14287483.619999999</v>
      </c>
      <c r="O3756">
        <v>0</v>
      </c>
    </row>
    <row r="3757" spans="3:15" x14ac:dyDescent="0.3">
      <c r="C3757" t="s">
        <v>1807</v>
      </c>
      <c r="D3757" t="s">
        <v>366</v>
      </c>
      <c r="E3757">
        <v>20400217</v>
      </c>
      <c r="H3757" t="s">
        <v>2588</v>
      </c>
      <c r="K3757" s="37">
        <v>-61019.32</v>
      </c>
      <c r="M3757" s="37">
        <v>-61019.32</v>
      </c>
      <c r="O3757">
        <v>0</v>
      </c>
    </row>
    <row r="3758" spans="3:15" x14ac:dyDescent="0.3">
      <c r="C3758" t="s">
        <v>1807</v>
      </c>
      <c r="D3758" t="s">
        <v>366</v>
      </c>
      <c r="E3758">
        <v>20500017</v>
      </c>
      <c r="H3758" t="s">
        <v>2589</v>
      </c>
      <c r="K3758">
        <v>0</v>
      </c>
      <c r="M3758">
        <v>0</v>
      </c>
      <c r="O3758">
        <v>0</v>
      </c>
    </row>
    <row r="3759" spans="3:15" x14ac:dyDescent="0.3">
      <c r="C3759" t="s">
        <v>1807</v>
      </c>
      <c r="D3759" t="s">
        <v>366</v>
      </c>
      <c r="E3759">
        <v>20500117</v>
      </c>
      <c r="H3759" t="s">
        <v>2590</v>
      </c>
      <c r="K3759">
        <v>0</v>
      </c>
      <c r="M3759">
        <v>0</v>
      </c>
      <c r="O3759">
        <v>0</v>
      </c>
    </row>
    <row r="3760" spans="3:15" x14ac:dyDescent="0.3">
      <c r="C3760" t="s">
        <v>1807</v>
      </c>
      <c r="D3760" t="s">
        <v>366</v>
      </c>
      <c r="E3760">
        <v>20500217</v>
      </c>
      <c r="H3760" t="s">
        <v>2591</v>
      </c>
      <c r="K3760">
        <v>0</v>
      </c>
      <c r="M3760">
        <v>0</v>
      </c>
      <c r="O3760">
        <v>0</v>
      </c>
    </row>
    <row r="3761" spans="3:15" x14ac:dyDescent="0.3">
      <c r="C3761" t="s">
        <v>1807</v>
      </c>
      <c r="D3761" t="s">
        <v>366</v>
      </c>
      <c r="E3761">
        <v>21040017</v>
      </c>
      <c r="H3761" t="s">
        <v>2592</v>
      </c>
      <c r="K3761" s="37">
        <v>-5566000</v>
      </c>
      <c r="M3761" s="37">
        <v>-5566000</v>
      </c>
      <c r="O3761">
        <v>0</v>
      </c>
    </row>
    <row r="3762" spans="3:15" x14ac:dyDescent="0.3">
      <c r="C3762" t="s">
        <v>1807</v>
      </c>
      <c r="D3762" t="s">
        <v>366</v>
      </c>
      <c r="E3762">
        <v>21041017</v>
      </c>
      <c r="H3762" t="s">
        <v>2593</v>
      </c>
      <c r="K3762">
        <v>0</v>
      </c>
      <c r="M3762">
        <v>0</v>
      </c>
      <c r="O3762">
        <v>0</v>
      </c>
    </row>
    <row r="3763" spans="3:15" x14ac:dyDescent="0.3">
      <c r="C3763" t="s">
        <v>1807</v>
      </c>
      <c r="D3763" t="s">
        <v>366</v>
      </c>
      <c r="E3763">
        <v>21050017</v>
      </c>
      <c r="H3763" t="s">
        <v>2594</v>
      </c>
      <c r="K3763" s="37">
        <v>-233527.79</v>
      </c>
      <c r="M3763" s="37">
        <v>-233527.79</v>
      </c>
      <c r="O3763">
        <v>0</v>
      </c>
    </row>
    <row r="3764" spans="3:15" x14ac:dyDescent="0.3">
      <c r="C3764" t="s">
        <v>1807</v>
      </c>
      <c r="D3764" t="s">
        <v>366</v>
      </c>
      <c r="E3764">
        <v>21050117</v>
      </c>
      <c r="H3764" t="s">
        <v>2594</v>
      </c>
      <c r="K3764" s="37">
        <v>-832193.3</v>
      </c>
      <c r="M3764" s="37">
        <v>-832193.3</v>
      </c>
      <c r="O3764">
        <v>0</v>
      </c>
    </row>
    <row r="3765" spans="3:15" x14ac:dyDescent="0.3">
      <c r="C3765" t="s">
        <v>1807</v>
      </c>
      <c r="D3765" t="s">
        <v>366</v>
      </c>
      <c r="E3765">
        <v>30000217</v>
      </c>
      <c r="H3765" t="s">
        <v>2595</v>
      </c>
      <c r="K3765">
        <v>0</v>
      </c>
      <c r="M3765">
        <v>0</v>
      </c>
      <c r="O3765">
        <v>0</v>
      </c>
    </row>
    <row r="3766" spans="3:15" x14ac:dyDescent="0.3">
      <c r="C3766" t="s">
        <v>1807</v>
      </c>
      <c r="D3766" t="s">
        <v>366</v>
      </c>
      <c r="E3766">
        <v>30000317</v>
      </c>
      <c r="H3766" t="s">
        <v>2596</v>
      </c>
      <c r="K3766">
        <v>0</v>
      </c>
      <c r="M3766">
        <v>0</v>
      </c>
      <c r="O3766">
        <v>0</v>
      </c>
    </row>
    <row r="3767" spans="3:15" x14ac:dyDescent="0.3">
      <c r="C3767" t="s">
        <v>1807</v>
      </c>
      <c r="D3767" t="s">
        <v>366</v>
      </c>
      <c r="E3767">
        <v>30000417</v>
      </c>
      <c r="H3767" t="s">
        <v>2597</v>
      </c>
      <c r="K3767">
        <v>0</v>
      </c>
      <c r="M3767">
        <v>0</v>
      </c>
      <c r="O3767">
        <v>0</v>
      </c>
    </row>
    <row r="3768" spans="3:15" x14ac:dyDescent="0.3">
      <c r="C3768" t="s">
        <v>1807</v>
      </c>
      <c r="D3768" t="s">
        <v>366</v>
      </c>
      <c r="E3768">
        <v>30000517</v>
      </c>
      <c r="H3768" t="s">
        <v>2598</v>
      </c>
      <c r="K3768">
        <v>0</v>
      </c>
      <c r="M3768">
        <v>0</v>
      </c>
      <c r="O3768">
        <v>0</v>
      </c>
    </row>
    <row r="3769" spans="3:15" x14ac:dyDescent="0.3">
      <c r="C3769" t="s">
        <v>1807</v>
      </c>
      <c r="D3769" t="s">
        <v>366</v>
      </c>
      <c r="E3769">
        <v>30000617</v>
      </c>
      <c r="H3769" t="s">
        <v>2599</v>
      </c>
      <c r="K3769">
        <v>0</v>
      </c>
      <c r="M3769">
        <v>0</v>
      </c>
      <c r="O3769">
        <v>0</v>
      </c>
    </row>
    <row r="3770" spans="3:15" x14ac:dyDescent="0.3">
      <c r="C3770" t="s">
        <v>1807</v>
      </c>
      <c r="D3770" t="s">
        <v>366</v>
      </c>
      <c r="E3770">
        <v>30000717</v>
      </c>
      <c r="H3770" t="s">
        <v>2600</v>
      </c>
      <c r="K3770">
        <v>0</v>
      </c>
      <c r="M3770">
        <v>0</v>
      </c>
      <c r="O3770">
        <v>0</v>
      </c>
    </row>
    <row r="3771" spans="3:15" x14ac:dyDescent="0.3">
      <c r="C3771" t="s">
        <v>1807</v>
      </c>
      <c r="D3771" t="s">
        <v>366</v>
      </c>
      <c r="E3771">
        <v>30000817</v>
      </c>
      <c r="H3771" t="s">
        <v>2601</v>
      </c>
      <c r="K3771">
        <v>0</v>
      </c>
      <c r="M3771">
        <v>0</v>
      </c>
      <c r="O3771">
        <v>0</v>
      </c>
    </row>
    <row r="3772" spans="3:15" x14ac:dyDescent="0.3">
      <c r="C3772" t="s">
        <v>1807</v>
      </c>
      <c r="D3772" t="s">
        <v>366</v>
      </c>
      <c r="E3772">
        <v>30000917</v>
      </c>
      <c r="H3772" t="s">
        <v>2602</v>
      </c>
      <c r="K3772">
        <v>0</v>
      </c>
      <c r="M3772">
        <v>0</v>
      </c>
      <c r="O3772">
        <v>0</v>
      </c>
    </row>
    <row r="3773" spans="3:15" x14ac:dyDescent="0.3">
      <c r="C3773" t="s">
        <v>1807</v>
      </c>
      <c r="D3773" t="s">
        <v>366</v>
      </c>
      <c r="E3773">
        <v>30001017</v>
      </c>
      <c r="H3773" t="s">
        <v>2603</v>
      </c>
      <c r="K3773">
        <v>0</v>
      </c>
      <c r="M3773">
        <v>0</v>
      </c>
      <c r="O3773">
        <v>0</v>
      </c>
    </row>
    <row r="3774" spans="3:15" x14ac:dyDescent="0.3">
      <c r="C3774" t="s">
        <v>1807</v>
      </c>
      <c r="D3774" t="s">
        <v>366</v>
      </c>
      <c r="E3774">
        <v>30001117</v>
      </c>
      <c r="H3774" t="s">
        <v>2604</v>
      </c>
      <c r="K3774">
        <v>0</v>
      </c>
      <c r="M3774">
        <v>0</v>
      </c>
      <c r="O3774">
        <v>0</v>
      </c>
    </row>
    <row r="3775" spans="3:15" x14ac:dyDescent="0.3">
      <c r="C3775" t="s">
        <v>1807</v>
      </c>
      <c r="D3775" t="s">
        <v>366</v>
      </c>
      <c r="E3775">
        <v>30001217</v>
      </c>
      <c r="H3775" t="s">
        <v>2605</v>
      </c>
      <c r="K3775">
        <v>0</v>
      </c>
      <c r="M3775">
        <v>0</v>
      </c>
      <c r="O3775">
        <v>0</v>
      </c>
    </row>
    <row r="3776" spans="3:15" x14ac:dyDescent="0.3">
      <c r="C3776" t="s">
        <v>1807</v>
      </c>
      <c r="D3776" t="s">
        <v>366</v>
      </c>
      <c r="E3776">
        <v>30100017</v>
      </c>
      <c r="H3776" t="s">
        <v>2606</v>
      </c>
      <c r="K3776">
        <v>0</v>
      </c>
      <c r="M3776">
        <v>0</v>
      </c>
      <c r="O3776">
        <v>0</v>
      </c>
    </row>
    <row r="3777" spans="3:15" x14ac:dyDescent="0.3">
      <c r="C3777" t="s">
        <v>1807</v>
      </c>
      <c r="D3777" t="s">
        <v>366</v>
      </c>
      <c r="E3777">
        <v>30100117</v>
      </c>
      <c r="H3777" t="s">
        <v>2607</v>
      </c>
      <c r="K3777">
        <v>0</v>
      </c>
      <c r="M3777">
        <v>0</v>
      </c>
      <c r="O3777">
        <v>0</v>
      </c>
    </row>
    <row r="3778" spans="3:15" x14ac:dyDescent="0.3">
      <c r="C3778" t="s">
        <v>1807</v>
      </c>
      <c r="D3778" t="s">
        <v>366</v>
      </c>
      <c r="E3778">
        <v>30100217</v>
      </c>
      <c r="H3778" t="s">
        <v>2608</v>
      </c>
      <c r="K3778">
        <v>0</v>
      </c>
      <c r="M3778">
        <v>0</v>
      </c>
      <c r="O3778">
        <v>0</v>
      </c>
    </row>
    <row r="3779" spans="3:15" x14ac:dyDescent="0.3">
      <c r="C3779" t="s">
        <v>1807</v>
      </c>
      <c r="D3779" t="s">
        <v>366</v>
      </c>
      <c r="E3779">
        <v>39999903</v>
      </c>
      <c r="H3779" t="s">
        <v>1787</v>
      </c>
      <c r="K3779" s="37">
        <v>-2078623708.73</v>
      </c>
      <c r="M3779" s="37">
        <v>-2078623708.73</v>
      </c>
      <c r="O3779">
        <v>0</v>
      </c>
    </row>
    <row r="3780" spans="3:15" x14ac:dyDescent="0.3">
      <c r="C3780" t="s">
        <v>1807</v>
      </c>
      <c r="D3780" t="s">
        <v>366</v>
      </c>
      <c r="E3780">
        <v>39999917</v>
      </c>
      <c r="H3780" t="s">
        <v>1788</v>
      </c>
      <c r="K3780" s="37">
        <v>1234213188.52</v>
      </c>
      <c r="M3780" s="37">
        <v>1234213188.52</v>
      </c>
      <c r="O3780">
        <v>0</v>
      </c>
    </row>
    <row r="3781" spans="3:15" x14ac:dyDescent="0.3">
      <c r="C3781" t="s">
        <v>1807</v>
      </c>
      <c r="D3781" t="s">
        <v>366</v>
      </c>
      <c r="E3781">
        <v>40000117</v>
      </c>
      <c r="H3781" t="s">
        <v>2609</v>
      </c>
      <c r="K3781">
        <v>0</v>
      </c>
      <c r="M3781">
        <v>0</v>
      </c>
      <c r="O3781">
        <v>0</v>
      </c>
    </row>
    <row r="3782" spans="3:15" x14ac:dyDescent="0.3">
      <c r="C3782" t="s">
        <v>1807</v>
      </c>
      <c r="D3782" t="s">
        <v>366</v>
      </c>
      <c r="E3782">
        <v>40000217</v>
      </c>
      <c r="H3782" t="s">
        <v>2610</v>
      </c>
      <c r="K3782">
        <v>0</v>
      </c>
      <c r="M3782">
        <v>0</v>
      </c>
      <c r="O3782">
        <v>0</v>
      </c>
    </row>
    <row r="3783" spans="3:15" x14ac:dyDescent="0.3">
      <c r="C3783" t="s">
        <v>1807</v>
      </c>
      <c r="D3783" t="s">
        <v>366</v>
      </c>
      <c r="E3783">
        <v>40000317</v>
      </c>
      <c r="H3783" t="s">
        <v>2611</v>
      </c>
      <c r="K3783">
        <v>0</v>
      </c>
      <c r="M3783">
        <v>0</v>
      </c>
      <c r="O3783">
        <v>0</v>
      </c>
    </row>
    <row r="3784" spans="3:15" x14ac:dyDescent="0.3">
      <c r="C3784" t="s">
        <v>1807</v>
      </c>
      <c r="D3784" t="s">
        <v>366</v>
      </c>
      <c r="E3784">
        <v>40030117</v>
      </c>
      <c r="H3784" t="s">
        <v>2612</v>
      </c>
      <c r="K3784">
        <v>0</v>
      </c>
      <c r="M3784">
        <v>0</v>
      </c>
      <c r="O3784">
        <v>0</v>
      </c>
    </row>
    <row r="3785" spans="3:15" x14ac:dyDescent="0.3">
      <c r="C3785" t="s">
        <v>1807</v>
      </c>
      <c r="D3785" t="s">
        <v>366</v>
      </c>
      <c r="E3785">
        <v>40030217</v>
      </c>
      <c r="H3785" t="s">
        <v>2613</v>
      </c>
      <c r="K3785">
        <v>0</v>
      </c>
      <c r="M3785">
        <v>0</v>
      </c>
      <c r="O3785">
        <v>0</v>
      </c>
    </row>
    <row r="3786" spans="3:15" x14ac:dyDescent="0.3">
      <c r="C3786" t="s">
        <v>1807</v>
      </c>
      <c r="D3786" t="s">
        <v>366</v>
      </c>
      <c r="E3786">
        <v>40030317</v>
      </c>
      <c r="H3786" t="s">
        <v>2614</v>
      </c>
      <c r="K3786">
        <v>0</v>
      </c>
      <c r="M3786">
        <v>0</v>
      </c>
      <c r="O3786">
        <v>0</v>
      </c>
    </row>
    <row r="3787" spans="3:15" x14ac:dyDescent="0.3">
      <c r="C3787" t="s">
        <v>1807</v>
      </c>
      <c r="D3787" t="s">
        <v>366</v>
      </c>
      <c r="E3787">
        <v>40030417</v>
      </c>
      <c r="H3787" t="s">
        <v>2615</v>
      </c>
      <c r="K3787">
        <v>0</v>
      </c>
      <c r="M3787">
        <v>0</v>
      </c>
      <c r="O3787">
        <v>0</v>
      </c>
    </row>
    <row r="3788" spans="3:15" x14ac:dyDescent="0.3">
      <c r="C3788" t="s">
        <v>1807</v>
      </c>
      <c r="D3788" t="s">
        <v>366</v>
      </c>
      <c r="E3788">
        <v>40030717</v>
      </c>
      <c r="H3788" t="s">
        <v>2616</v>
      </c>
      <c r="K3788">
        <v>0</v>
      </c>
      <c r="M3788">
        <v>0</v>
      </c>
      <c r="O3788">
        <v>0</v>
      </c>
    </row>
    <row r="3789" spans="3:15" x14ac:dyDescent="0.3">
      <c r="C3789" t="s">
        <v>1807</v>
      </c>
      <c r="D3789" t="s">
        <v>366</v>
      </c>
      <c r="E3789">
        <v>40030917</v>
      </c>
      <c r="H3789" t="s">
        <v>2617</v>
      </c>
      <c r="K3789">
        <v>0</v>
      </c>
      <c r="M3789">
        <v>0</v>
      </c>
      <c r="O3789">
        <v>0</v>
      </c>
    </row>
    <row r="3790" spans="3:15" x14ac:dyDescent="0.3">
      <c r="C3790" t="s">
        <v>1807</v>
      </c>
      <c r="D3790" t="s">
        <v>366</v>
      </c>
      <c r="E3790">
        <v>40040117</v>
      </c>
      <c r="H3790" t="s">
        <v>2618</v>
      </c>
      <c r="K3790">
        <v>0</v>
      </c>
      <c r="M3790">
        <v>0</v>
      </c>
      <c r="O3790">
        <v>0</v>
      </c>
    </row>
    <row r="3791" spans="3:15" x14ac:dyDescent="0.3">
      <c r="C3791" t="s">
        <v>1807</v>
      </c>
      <c r="D3791" t="s">
        <v>366</v>
      </c>
      <c r="E3791">
        <v>40040217</v>
      </c>
      <c r="H3791" t="s">
        <v>2619</v>
      </c>
      <c r="K3791">
        <v>0</v>
      </c>
      <c r="M3791">
        <v>0</v>
      </c>
      <c r="O3791">
        <v>0</v>
      </c>
    </row>
    <row r="3792" spans="3:15" x14ac:dyDescent="0.3">
      <c r="C3792" t="s">
        <v>1807</v>
      </c>
      <c r="D3792" t="s">
        <v>366</v>
      </c>
      <c r="E3792">
        <v>40040317</v>
      </c>
      <c r="H3792" t="s">
        <v>2620</v>
      </c>
      <c r="K3792">
        <v>0</v>
      </c>
      <c r="M3792">
        <v>0</v>
      </c>
      <c r="O3792">
        <v>0</v>
      </c>
    </row>
    <row r="3793" spans="3:15" x14ac:dyDescent="0.3">
      <c r="C3793" t="s">
        <v>1807</v>
      </c>
      <c r="D3793" t="s">
        <v>366</v>
      </c>
      <c r="E3793">
        <v>40040417</v>
      </c>
      <c r="H3793" t="s">
        <v>2621</v>
      </c>
      <c r="K3793">
        <v>0</v>
      </c>
      <c r="M3793">
        <v>0</v>
      </c>
      <c r="O3793">
        <v>0</v>
      </c>
    </row>
    <row r="3794" spans="3:15" x14ac:dyDescent="0.3">
      <c r="C3794" t="s">
        <v>1807</v>
      </c>
      <c r="D3794" t="s">
        <v>366</v>
      </c>
      <c r="E3794">
        <v>40040517</v>
      </c>
      <c r="H3794" t="s">
        <v>2622</v>
      </c>
      <c r="K3794">
        <v>0</v>
      </c>
      <c r="M3794">
        <v>0</v>
      </c>
      <c r="O3794">
        <v>0</v>
      </c>
    </row>
    <row r="3795" spans="3:15" x14ac:dyDescent="0.3">
      <c r="C3795" t="s">
        <v>1807</v>
      </c>
      <c r="D3795" t="s">
        <v>366</v>
      </c>
      <c r="E3795">
        <v>40050017</v>
      </c>
      <c r="H3795" t="s">
        <v>2623</v>
      </c>
      <c r="K3795">
        <v>0</v>
      </c>
      <c r="M3795">
        <v>0</v>
      </c>
      <c r="O3795">
        <v>0</v>
      </c>
    </row>
    <row r="3796" spans="3:15" x14ac:dyDescent="0.3">
      <c r="C3796" t="s">
        <v>1807</v>
      </c>
      <c r="D3796" t="s">
        <v>366</v>
      </c>
      <c r="E3796">
        <v>40050217</v>
      </c>
      <c r="H3796" t="s">
        <v>2624</v>
      </c>
      <c r="K3796">
        <v>0</v>
      </c>
      <c r="M3796">
        <v>0</v>
      </c>
      <c r="O3796">
        <v>0</v>
      </c>
    </row>
    <row r="3797" spans="3:15" x14ac:dyDescent="0.3">
      <c r="C3797" t="s">
        <v>1807</v>
      </c>
      <c r="D3797" t="s">
        <v>366</v>
      </c>
      <c r="E3797">
        <v>40050317</v>
      </c>
      <c r="H3797" t="s">
        <v>2625</v>
      </c>
      <c r="K3797">
        <v>0</v>
      </c>
      <c r="M3797">
        <v>0</v>
      </c>
      <c r="O3797">
        <v>0</v>
      </c>
    </row>
    <row r="3798" spans="3:15" x14ac:dyDescent="0.3">
      <c r="C3798" t="s">
        <v>1807</v>
      </c>
      <c r="D3798" t="s">
        <v>366</v>
      </c>
      <c r="E3798">
        <v>40050417</v>
      </c>
      <c r="H3798" t="s">
        <v>2579</v>
      </c>
      <c r="K3798">
        <v>0</v>
      </c>
      <c r="M3798">
        <v>0</v>
      </c>
      <c r="O3798">
        <v>0</v>
      </c>
    </row>
    <row r="3799" spans="3:15" x14ac:dyDescent="0.3">
      <c r="C3799" t="s">
        <v>1807</v>
      </c>
      <c r="D3799" t="s">
        <v>366</v>
      </c>
      <c r="E3799">
        <v>40050517</v>
      </c>
      <c r="H3799" t="s">
        <v>2626</v>
      </c>
      <c r="K3799">
        <v>0</v>
      </c>
      <c r="M3799">
        <v>0</v>
      </c>
      <c r="O3799">
        <v>0</v>
      </c>
    </row>
    <row r="3800" spans="3:15" x14ac:dyDescent="0.3">
      <c r="C3800" t="s">
        <v>1807</v>
      </c>
      <c r="D3800" t="s">
        <v>366</v>
      </c>
      <c r="E3800">
        <v>40050617</v>
      </c>
      <c r="H3800" t="s">
        <v>2627</v>
      </c>
      <c r="K3800">
        <v>0</v>
      </c>
      <c r="M3800">
        <v>0</v>
      </c>
      <c r="O3800">
        <v>0</v>
      </c>
    </row>
    <row r="3801" spans="3:15" x14ac:dyDescent="0.3">
      <c r="C3801" t="s">
        <v>1807</v>
      </c>
      <c r="D3801" t="s">
        <v>366</v>
      </c>
      <c r="E3801">
        <v>40100017</v>
      </c>
      <c r="H3801" t="s">
        <v>2628</v>
      </c>
      <c r="K3801">
        <v>0</v>
      </c>
      <c r="M3801">
        <v>0</v>
      </c>
      <c r="O3801">
        <v>0</v>
      </c>
    </row>
    <row r="3802" spans="3:15" x14ac:dyDescent="0.3">
      <c r="C3802" t="s">
        <v>1807</v>
      </c>
      <c r="D3802" t="s">
        <v>366</v>
      </c>
      <c r="E3802">
        <v>40200017</v>
      </c>
      <c r="H3802" t="s">
        <v>2629</v>
      </c>
      <c r="K3802">
        <v>0</v>
      </c>
      <c r="M3802">
        <v>0</v>
      </c>
      <c r="O3802">
        <v>0</v>
      </c>
    </row>
    <row r="3803" spans="3:15" x14ac:dyDescent="0.3">
      <c r="C3803" t="s">
        <v>1807</v>
      </c>
      <c r="D3803" t="s">
        <v>366</v>
      </c>
      <c r="E3803">
        <v>40300017</v>
      </c>
      <c r="H3803" t="s">
        <v>2630</v>
      </c>
      <c r="K3803">
        <v>0</v>
      </c>
      <c r="M3803">
        <v>0</v>
      </c>
      <c r="O3803">
        <v>0</v>
      </c>
    </row>
    <row r="3804" spans="3:15" x14ac:dyDescent="0.3">
      <c r="C3804" t="s">
        <v>1807</v>
      </c>
      <c r="D3804" t="s">
        <v>366</v>
      </c>
      <c r="E3804">
        <v>40400017</v>
      </c>
      <c r="H3804" t="s">
        <v>2631</v>
      </c>
      <c r="K3804">
        <v>0</v>
      </c>
      <c r="M3804">
        <v>0</v>
      </c>
      <c r="O3804">
        <v>0</v>
      </c>
    </row>
    <row r="3805" spans="3:15" x14ac:dyDescent="0.3">
      <c r="C3805" t="s">
        <v>1807</v>
      </c>
      <c r="D3805" t="s">
        <v>366</v>
      </c>
      <c r="E3805">
        <v>41020017</v>
      </c>
      <c r="H3805" t="s">
        <v>1792</v>
      </c>
      <c r="K3805">
        <v>0</v>
      </c>
      <c r="M3805">
        <v>0</v>
      </c>
      <c r="O3805">
        <v>0</v>
      </c>
    </row>
    <row r="3806" spans="3:15" x14ac:dyDescent="0.3">
      <c r="C3806" t="s">
        <v>1807</v>
      </c>
      <c r="D3806" t="s">
        <v>366</v>
      </c>
      <c r="E3806">
        <v>41020117</v>
      </c>
      <c r="H3806" t="s">
        <v>1793</v>
      </c>
      <c r="K3806">
        <v>0</v>
      </c>
      <c r="M3806">
        <v>0</v>
      </c>
      <c r="O3806">
        <v>0</v>
      </c>
    </row>
    <row r="3807" spans="3:15" x14ac:dyDescent="0.3">
      <c r="C3807" t="s">
        <v>1807</v>
      </c>
      <c r="D3807" t="s">
        <v>366</v>
      </c>
      <c r="E3807">
        <v>41030017</v>
      </c>
      <c r="H3807" t="s">
        <v>1796</v>
      </c>
      <c r="K3807">
        <v>0</v>
      </c>
      <c r="M3807">
        <v>0</v>
      </c>
      <c r="O3807">
        <v>0</v>
      </c>
    </row>
    <row r="3808" spans="3:15" x14ac:dyDescent="0.3">
      <c r="C3808" t="s">
        <v>1807</v>
      </c>
      <c r="D3808" t="s">
        <v>366</v>
      </c>
      <c r="E3808">
        <v>41030117</v>
      </c>
      <c r="H3808" t="s">
        <v>2632</v>
      </c>
      <c r="K3808">
        <v>0</v>
      </c>
      <c r="M3808">
        <v>0</v>
      </c>
      <c r="O3808">
        <v>0</v>
      </c>
    </row>
    <row r="3809" spans="3:15" x14ac:dyDescent="0.3">
      <c r="C3809" t="s">
        <v>1807</v>
      </c>
      <c r="D3809" t="s">
        <v>366</v>
      </c>
      <c r="E3809">
        <v>41040017</v>
      </c>
      <c r="H3809" t="s">
        <v>2633</v>
      </c>
      <c r="K3809">
        <v>0</v>
      </c>
      <c r="M3809">
        <v>0</v>
      </c>
      <c r="O3809">
        <v>0</v>
      </c>
    </row>
    <row r="3810" spans="3:15" x14ac:dyDescent="0.3">
      <c r="C3810" t="s">
        <v>1807</v>
      </c>
      <c r="D3810" t="s">
        <v>366</v>
      </c>
      <c r="E3810">
        <v>41040117</v>
      </c>
      <c r="H3810" t="s">
        <v>2634</v>
      </c>
      <c r="K3810">
        <v>0</v>
      </c>
      <c r="M3810">
        <v>0</v>
      </c>
      <c r="O3810">
        <v>0</v>
      </c>
    </row>
    <row r="3811" spans="3:15" x14ac:dyDescent="0.3">
      <c r="C3811" t="s">
        <v>1807</v>
      </c>
      <c r="D3811" t="s">
        <v>366</v>
      </c>
      <c r="E3811">
        <v>41045017</v>
      </c>
      <c r="H3811" t="s">
        <v>2635</v>
      </c>
      <c r="K3811">
        <v>0</v>
      </c>
      <c r="M3811">
        <v>0</v>
      </c>
      <c r="O3811">
        <v>0</v>
      </c>
    </row>
    <row r="3812" spans="3:15" x14ac:dyDescent="0.3">
      <c r="C3812" t="s">
        <v>1807</v>
      </c>
      <c r="D3812" t="s">
        <v>366</v>
      </c>
      <c r="E3812">
        <v>41050017</v>
      </c>
      <c r="H3812" t="s">
        <v>2636</v>
      </c>
      <c r="K3812">
        <v>0</v>
      </c>
      <c r="M3812">
        <v>0</v>
      </c>
      <c r="O3812">
        <v>0</v>
      </c>
    </row>
    <row r="3813" spans="3:15" x14ac:dyDescent="0.3">
      <c r="C3813" t="s">
        <v>1807</v>
      </c>
      <c r="D3813" t="s">
        <v>366</v>
      </c>
      <c r="E3813">
        <v>41060017</v>
      </c>
      <c r="H3813" t="s">
        <v>2637</v>
      </c>
      <c r="K3813">
        <v>0</v>
      </c>
      <c r="M3813">
        <v>0</v>
      </c>
      <c r="O3813">
        <v>0</v>
      </c>
    </row>
    <row r="3814" spans="3:15" x14ac:dyDescent="0.3">
      <c r="C3814" t="s">
        <v>1807</v>
      </c>
      <c r="D3814" t="s">
        <v>366</v>
      </c>
      <c r="E3814">
        <v>43010217</v>
      </c>
      <c r="H3814" t="s">
        <v>2638</v>
      </c>
      <c r="K3814">
        <v>0</v>
      </c>
      <c r="M3814">
        <v>0</v>
      </c>
      <c r="O3814">
        <v>0</v>
      </c>
    </row>
    <row r="3815" spans="3:15" x14ac:dyDescent="0.3">
      <c r="C3815" t="s">
        <v>1807</v>
      </c>
      <c r="D3815" t="s">
        <v>366</v>
      </c>
      <c r="E3815">
        <v>45000017</v>
      </c>
      <c r="H3815" t="s">
        <v>2639</v>
      </c>
      <c r="K3815">
        <v>0</v>
      </c>
      <c r="M3815">
        <v>0</v>
      </c>
      <c r="O3815">
        <v>0</v>
      </c>
    </row>
    <row r="3816" spans="3:15" x14ac:dyDescent="0.3">
      <c r="C3816" t="s">
        <v>1807</v>
      </c>
      <c r="D3816" t="s">
        <v>366</v>
      </c>
      <c r="E3816">
        <v>45000117</v>
      </c>
      <c r="H3816" t="s">
        <v>2640</v>
      </c>
      <c r="K3816">
        <v>0</v>
      </c>
      <c r="M3816">
        <v>0</v>
      </c>
      <c r="O3816">
        <v>0</v>
      </c>
    </row>
    <row r="3817" spans="3:15" x14ac:dyDescent="0.3">
      <c r="C3817" t="s">
        <v>1807</v>
      </c>
      <c r="D3817" t="s">
        <v>366</v>
      </c>
      <c r="E3817">
        <v>50000117</v>
      </c>
      <c r="H3817" t="s">
        <v>2641</v>
      </c>
      <c r="K3817">
        <v>0</v>
      </c>
      <c r="M3817">
        <v>0</v>
      </c>
      <c r="O3817">
        <v>0</v>
      </c>
    </row>
    <row r="3818" spans="3:15" x14ac:dyDescent="0.3">
      <c r="C3818" t="s">
        <v>1807</v>
      </c>
      <c r="D3818" t="s">
        <v>366</v>
      </c>
      <c r="E3818">
        <v>50000217</v>
      </c>
      <c r="H3818" t="s">
        <v>2642</v>
      </c>
      <c r="K3818">
        <v>0</v>
      </c>
      <c r="M3818">
        <v>0</v>
      </c>
      <c r="O3818">
        <v>0</v>
      </c>
    </row>
    <row r="3819" spans="3:15" x14ac:dyDescent="0.3">
      <c r="C3819" t="s">
        <v>1807</v>
      </c>
      <c r="D3819" t="s">
        <v>366</v>
      </c>
      <c r="E3819">
        <v>50000317</v>
      </c>
      <c r="H3819" t="s">
        <v>2643</v>
      </c>
      <c r="K3819">
        <v>0</v>
      </c>
      <c r="M3819">
        <v>0</v>
      </c>
      <c r="O3819">
        <v>0</v>
      </c>
    </row>
    <row r="3820" spans="3:15" x14ac:dyDescent="0.3">
      <c r="C3820" t="s">
        <v>1807</v>
      </c>
      <c r="D3820" t="s">
        <v>366</v>
      </c>
      <c r="E3820">
        <v>50000417</v>
      </c>
      <c r="H3820" t="s">
        <v>2644</v>
      </c>
      <c r="K3820">
        <v>0</v>
      </c>
      <c r="M3820">
        <v>0</v>
      </c>
      <c r="O3820">
        <v>0</v>
      </c>
    </row>
    <row r="3821" spans="3:15" x14ac:dyDescent="0.3">
      <c r="C3821" t="s">
        <v>1807</v>
      </c>
      <c r="D3821" t="s">
        <v>366</v>
      </c>
      <c r="E3821">
        <v>50000517</v>
      </c>
      <c r="H3821" t="s">
        <v>2645</v>
      </c>
      <c r="K3821">
        <v>0</v>
      </c>
      <c r="M3821">
        <v>0</v>
      </c>
      <c r="O3821">
        <v>0</v>
      </c>
    </row>
    <row r="3822" spans="3:15" x14ac:dyDescent="0.3">
      <c r="C3822" t="s">
        <v>1807</v>
      </c>
      <c r="D3822" t="s">
        <v>366</v>
      </c>
      <c r="E3822">
        <v>50000617</v>
      </c>
      <c r="H3822" t="s">
        <v>2646</v>
      </c>
      <c r="K3822">
        <v>0</v>
      </c>
      <c r="M3822">
        <v>0</v>
      </c>
      <c r="O3822">
        <v>0</v>
      </c>
    </row>
    <row r="3823" spans="3:15" x14ac:dyDescent="0.3">
      <c r="C3823" t="s">
        <v>1807</v>
      </c>
      <c r="D3823" t="s">
        <v>366</v>
      </c>
      <c r="E3823">
        <v>50000717</v>
      </c>
      <c r="H3823" t="s">
        <v>2647</v>
      </c>
      <c r="K3823">
        <v>0</v>
      </c>
      <c r="M3823">
        <v>0</v>
      </c>
      <c r="O3823">
        <v>0</v>
      </c>
    </row>
    <row r="3824" spans="3:15" x14ac:dyDescent="0.3">
      <c r="C3824" t="s">
        <v>1807</v>
      </c>
      <c r="D3824" t="s">
        <v>366</v>
      </c>
      <c r="E3824">
        <v>50000817</v>
      </c>
      <c r="H3824" t="s">
        <v>2648</v>
      </c>
      <c r="K3824">
        <v>0</v>
      </c>
      <c r="M3824">
        <v>0</v>
      </c>
      <c r="O3824">
        <v>0</v>
      </c>
    </row>
    <row r="3825" spans="3:15" x14ac:dyDescent="0.3">
      <c r="C3825" t="s">
        <v>1807</v>
      </c>
      <c r="D3825" t="s">
        <v>366</v>
      </c>
      <c r="E3825">
        <v>50000917</v>
      </c>
      <c r="H3825" t="s">
        <v>2649</v>
      </c>
      <c r="K3825">
        <v>0</v>
      </c>
      <c r="M3825">
        <v>0</v>
      </c>
      <c r="O3825">
        <v>0</v>
      </c>
    </row>
    <row r="3826" spans="3:15" x14ac:dyDescent="0.3">
      <c r="C3826" t="s">
        <v>1807</v>
      </c>
      <c r="D3826" t="s">
        <v>366</v>
      </c>
      <c r="E3826">
        <v>50001017</v>
      </c>
      <c r="H3826" t="s">
        <v>2650</v>
      </c>
      <c r="K3826">
        <v>0</v>
      </c>
      <c r="M3826">
        <v>0</v>
      </c>
      <c r="O3826">
        <v>0</v>
      </c>
    </row>
    <row r="3827" spans="3:15" x14ac:dyDescent="0.3">
      <c r="C3827" t="s">
        <v>1807</v>
      </c>
      <c r="D3827" t="s">
        <v>366</v>
      </c>
      <c r="E3827">
        <v>50001117</v>
      </c>
      <c r="H3827" t="s">
        <v>2651</v>
      </c>
      <c r="K3827">
        <v>0</v>
      </c>
      <c r="M3827">
        <v>0</v>
      </c>
      <c r="O3827">
        <v>0</v>
      </c>
    </row>
    <row r="3828" spans="3:15" x14ac:dyDescent="0.3">
      <c r="C3828" t="s">
        <v>1807</v>
      </c>
      <c r="D3828" t="s">
        <v>366</v>
      </c>
      <c r="E3828">
        <v>50010317</v>
      </c>
      <c r="H3828" t="s">
        <v>1683</v>
      </c>
      <c r="K3828">
        <v>0</v>
      </c>
      <c r="M3828">
        <v>0</v>
      </c>
      <c r="O3828">
        <v>0</v>
      </c>
    </row>
    <row r="3829" spans="3:15" x14ac:dyDescent="0.3">
      <c r="C3829" t="s">
        <v>1807</v>
      </c>
      <c r="D3829" t="s">
        <v>366</v>
      </c>
      <c r="E3829">
        <v>50015017</v>
      </c>
      <c r="H3829" t="s">
        <v>2639</v>
      </c>
      <c r="K3829">
        <v>0</v>
      </c>
      <c r="M3829">
        <v>0</v>
      </c>
      <c r="O3829">
        <v>0</v>
      </c>
    </row>
    <row r="3830" spans="3:15" x14ac:dyDescent="0.3">
      <c r="C3830" t="s">
        <v>1807</v>
      </c>
      <c r="D3830" t="s">
        <v>366</v>
      </c>
      <c r="E3830">
        <v>50015117</v>
      </c>
      <c r="H3830" t="s">
        <v>2639</v>
      </c>
      <c r="K3830">
        <v>0</v>
      </c>
      <c r="M3830">
        <v>0</v>
      </c>
      <c r="O3830">
        <v>0</v>
      </c>
    </row>
    <row r="3831" spans="3:15" x14ac:dyDescent="0.3">
      <c r="C3831" t="s">
        <v>1807</v>
      </c>
      <c r="D3831" t="s">
        <v>366</v>
      </c>
      <c r="E3831">
        <v>50015217</v>
      </c>
      <c r="H3831" t="s">
        <v>2652</v>
      </c>
      <c r="K3831">
        <v>0</v>
      </c>
      <c r="M3831">
        <v>0</v>
      </c>
      <c r="O3831">
        <v>0</v>
      </c>
    </row>
    <row r="3832" spans="3:15" x14ac:dyDescent="0.3">
      <c r="C3832" t="s">
        <v>1807</v>
      </c>
      <c r="D3832" t="s">
        <v>366</v>
      </c>
      <c r="E3832">
        <v>50020017</v>
      </c>
      <c r="H3832" t="s">
        <v>2426</v>
      </c>
      <c r="K3832">
        <v>0</v>
      </c>
      <c r="M3832">
        <v>0</v>
      </c>
      <c r="O3832">
        <v>0</v>
      </c>
    </row>
    <row r="3833" spans="3:15" x14ac:dyDescent="0.3">
      <c r="C3833" t="s">
        <v>1807</v>
      </c>
      <c r="D3833" t="s">
        <v>366</v>
      </c>
      <c r="E3833">
        <v>50040017</v>
      </c>
      <c r="H3833" t="s">
        <v>2455</v>
      </c>
      <c r="K3833">
        <v>0</v>
      </c>
      <c r="M3833">
        <v>0</v>
      </c>
      <c r="O3833">
        <v>0</v>
      </c>
    </row>
    <row r="3834" spans="3:15" x14ac:dyDescent="0.3">
      <c r="C3834" t="s">
        <v>1807</v>
      </c>
      <c r="D3834" t="s">
        <v>366</v>
      </c>
      <c r="E3834">
        <v>50040117</v>
      </c>
      <c r="H3834" t="s">
        <v>2456</v>
      </c>
      <c r="K3834">
        <v>0</v>
      </c>
      <c r="M3834">
        <v>0</v>
      </c>
      <c r="O3834">
        <v>0</v>
      </c>
    </row>
    <row r="3835" spans="3:15" x14ac:dyDescent="0.3">
      <c r="C3835" t="s">
        <v>1807</v>
      </c>
      <c r="D3835" t="s">
        <v>366</v>
      </c>
      <c r="E3835">
        <v>50100017</v>
      </c>
      <c r="H3835" t="s">
        <v>2653</v>
      </c>
      <c r="K3835">
        <v>0</v>
      </c>
      <c r="M3835">
        <v>0</v>
      </c>
      <c r="O3835">
        <v>0</v>
      </c>
    </row>
    <row r="3836" spans="3:15" x14ac:dyDescent="0.3">
      <c r="C3836" t="s">
        <v>1807</v>
      </c>
      <c r="D3836" t="s">
        <v>366</v>
      </c>
      <c r="E3836">
        <v>50100117</v>
      </c>
      <c r="H3836" t="s">
        <v>2654</v>
      </c>
      <c r="K3836">
        <v>0</v>
      </c>
      <c r="M3836">
        <v>0</v>
      </c>
      <c r="O3836">
        <v>0</v>
      </c>
    </row>
    <row r="3837" spans="3:15" x14ac:dyDescent="0.3">
      <c r="C3837" t="s">
        <v>1807</v>
      </c>
      <c r="D3837" t="s">
        <v>366</v>
      </c>
      <c r="E3837">
        <v>50200017</v>
      </c>
      <c r="H3837" t="s">
        <v>2655</v>
      </c>
      <c r="K3837">
        <v>0</v>
      </c>
      <c r="M3837">
        <v>0</v>
      </c>
      <c r="O3837">
        <v>0</v>
      </c>
    </row>
    <row r="3838" spans="3:15" x14ac:dyDescent="0.3">
      <c r="C3838" t="s">
        <v>1807</v>
      </c>
      <c r="D3838" t="s">
        <v>366</v>
      </c>
      <c r="E3838">
        <v>50300017</v>
      </c>
      <c r="H3838" t="s">
        <v>2656</v>
      </c>
      <c r="K3838">
        <v>0</v>
      </c>
      <c r="M3838">
        <v>0</v>
      </c>
      <c r="O3838">
        <v>0</v>
      </c>
    </row>
    <row r="3839" spans="3:15" x14ac:dyDescent="0.3">
      <c r="C3839" t="s">
        <v>1807</v>
      </c>
      <c r="D3839" t="s">
        <v>366</v>
      </c>
      <c r="E3839">
        <v>50300117</v>
      </c>
      <c r="H3839" t="s">
        <v>2657</v>
      </c>
      <c r="K3839">
        <v>0</v>
      </c>
      <c r="M3839">
        <v>0</v>
      </c>
      <c r="O3839">
        <v>0</v>
      </c>
    </row>
    <row r="3840" spans="3:15" x14ac:dyDescent="0.3">
      <c r="C3840" t="s">
        <v>1807</v>
      </c>
      <c r="D3840" t="s">
        <v>366</v>
      </c>
      <c r="E3840">
        <v>50300217</v>
      </c>
      <c r="H3840" t="s">
        <v>2658</v>
      </c>
      <c r="K3840">
        <v>0</v>
      </c>
      <c r="M3840">
        <v>0</v>
      </c>
      <c r="O3840">
        <v>0</v>
      </c>
    </row>
    <row r="3841" spans="3:15" x14ac:dyDescent="0.3">
      <c r="C3841" t="s">
        <v>1807</v>
      </c>
      <c r="D3841" t="s">
        <v>366</v>
      </c>
      <c r="E3841">
        <v>50300317</v>
      </c>
      <c r="H3841" t="s">
        <v>2659</v>
      </c>
      <c r="K3841">
        <v>0</v>
      </c>
      <c r="M3841">
        <v>0</v>
      </c>
      <c r="O3841">
        <v>0</v>
      </c>
    </row>
    <row r="3842" spans="3:15" x14ac:dyDescent="0.3">
      <c r="C3842" t="s">
        <v>1807</v>
      </c>
      <c r="D3842" t="s">
        <v>366</v>
      </c>
      <c r="E3842">
        <v>50300417</v>
      </c>
      <c r="H3842" t="s">
        <v>2660</v>
      </c>
      <c r="K3842">
        <v>0</v>
      </c>
      <c r="M3842">
        <v>0</v>
      </c>
      <c r="O3842">
        <v>0</v>
      </c>
    </row>
    <row r="3843" spans="3:15" x14ac:dyDescent="0.3">
      <c r="C3843" t="s">
        <v>1807</v>
      </c>
      <c r="D3843" t="s">
        <v>366</v>
      </c>
      <c r="E3843">
        <v>50400017</v>
      </c>
      <c r="H3843" t="s">
        <v>2661</v>
      </c>
      <c r="K3843">
        <v>0</v>
      </c>
      <c r="M3843">
        <v>0</v>
      </c>
      <c r="O3843">
        <v>0</v>
      </c>
    </row>
    <row r="3844" spans="3:15" x14ac:dyDescent="0.3">
      <c r="C3844" t="s">
        <v>1807</v>
      </c>
      <c r="D3844" t="s">
        <v>366</v>
      </c>
      <c r="E3844">
        <v>50400117</v>
      </c>
      <c r="H3844" t="s">
        <v>2662</v>
      </c>
      <c r="K3844">
        <v>0</v>
      </c>
      <c r="M3844">
        <v>0</v>
      </c>
      <c r="O3844">
        <v>0</v>
      </c>
    </row>
    <row r="3845" spans="3:15" x14ac:dyDescent="0.3">
      <c r="C3845" t="s">
        <v>1807</v>
      </c>
      <c r="D3845" t="s">
        <v>366</v>
      </c>
      <c r="E3845">
        <v>50500017</v>
      </c>
      <c r="H3845" t="s">
        <v>2663</v>
      </c>
      <c r="K3845">
        <v>0</v>
      </c>
      <c r="M3845">
        <v>0</v>
      </c>
      <c r="O3845">
        <v>0</v>
      </c>
    </row>
    <row r="3846" spans="3:15" x14ac:dyDescent="0.3">
      <c r="C3846" t="s">
        <v>1807</v>
      </c>
      <c r="D3846" t="s">
        <v>366</v>
      </c>
      <c r="E3846">
        <v>50600017</v>
      </c>
      <c r="H3846" t="s">
        <v>2664</v>
      </c>
      <c r="K3846">
        <v>0</v>
      </c>
      <c r="M3846">
        <v>0</v>
      </c>
      <c r="O3846">
        <v>0</v>
      </c>
    </row>
    <row r="3847" spans="3:15" x14ac:dyDescent="0.3">
      <c r="C3847" t="s">
        <v>1807</v>
      </c>
      <c r="D3847" t="s">
        <v>366</v>
      </c>
      <c r="E3847">
        <v>50600117</v>
      </c>
      <c r="H3847" t="s">
        <v>2665</v>
      </c>
      <c r="K3847">
        <v>0</v>
      </c>
      <c r="M3847">
        <v>0</v>
      </c>
      <c r="O3847">
        <v>0</v>
      </c>
    </row>
    <row r="3848" spans="3:15" x14ac:dyDescent="0.3">
      <c r="C3848" t="s">
        <v>1807</v>
      </c>
      <c r="D3848" t="s">
        <v>366</v>
      </c>
      <c r="E3848">
        <v>50700117</v>
      </c>
      <c r="H3848" t="s">
        <v>2666</v>
      </c>
      <c r="K3848">
        <v>0</v>
      </c>
      <c r="M3848">
        <v>0</v>
      </c>
      <c r="O3848">
        <v>0</v>
      </c>
    </row>
    <row r="3849" spans="3:15" x14ac:dyDescent="0.3">
      <c r="C3849" t="s">
        <v>1807</v>
      </c>
      <c r="D3849" t="s">
        <v>366</v>
      </c>
      <c r="E3849">
        <v>50700217</v>
      </c>
      <c r="H3849" t="s">
        <v>2667</v>
      </c>
      <c r="K3849">
        <v>0</v>
      </c>
      <c r="M3849">
        <v>0</v>
      </c>
      <c r="O3849">
        <v>0</v>
      </c>
    </row>
    <row r="3850" spans="3:15" x14ac:dyDescent="0.3">
      <c r="C3850" t="s">
        <v>1807</v>
      </c>
      <c r="D3850" t="s">
        <v>366</v>
      </c>
      <c r="E3850">
        <v>50700317</v>
      </c>
      <c r="H3850" t="s">
        <v>2668</v>
      </c>
      <c r="K3850">
        <v>0</v>
      </c>
      <c r="M3850">
        <v>0</v>
      </c>
      <c r="O3850">
        <v>0</v>
      </c>
    </row>
    <row r="3851" spans="3:15" x14ac:dyDescent="0.3">
      <c r="C3851" t="s">
        <v>1807</v>
      </c>
      <c r="D3851" t="s">
        <v>366</v>
      </c>
      <c r="E3851">
        <v>50700417</v>
      </c>
      <c r="H3851" t="s">
        <v>2669</v>
      </c>
      <c r="K3851">
        <v>0</v>
      </c>
      <c r="M3851">
        <v>0</v>
      </c>
      <c r="O3851">
        <v>0</v>
      </c>
    </row>
    <row r="3852" spans="3:15" x14ac:dyDescent="0.3">
      <c r="C3852" t="s">
        <v>1807</v>
      </c>
      <c r="D3852" t="s">
        <v>366</v>
      </c>
      <c r="E3852">
        <v>50700517</v>
      </c>
      <c r="H3852" t="s">
        <v>2670</v>
      </c>
      <c r="K3852">
        <v>0</v>
      </c>
      <c r="M3852">
        <v>0</v>
      </c>
      <c r="O3852">
        <v>0</v>
      </c>
    </row>
    <row r="3853" spans="3:15" x14ac:dyDescent="0.3">
      <c r="C3853" t="s">
        <v>1807</v>
      </c>
      <c r="D3853" t="s">
        <v>366</v>
      </c>
      <c r="E3853">
        <v>50700617</v>
      </c>
      <c r="H3853" t="s">
        <v>2671</v>
      </c>
      <c r="K3853">
        <v>0</v>
      </c>
      <c r="M3853">
        <v>0</v>
      </c>
      <c r="O3853">
        <v>0</v>
      </c>
    </row>
    <row r="3854" spans="3:15" x14ac:dyDescent="0.3">
      <c r="C3854" t="s">
        <v>1807</v>
      </c>
      <c r="D3854" t="s">
        <v>366</v>
      </c>
      <c r="E3854">
        <v>50700717</v>
      </c>
      <c r="H3854" t="s">
        <v>2672</v>
      </c>
      <c r="K3854">
        <v>0</v>
      </c>
      <c r="M3854">
        <v>0</v>
      </c>
      <c r="O3854">
        <v>0</v>
      </c>
    </row>
    <row r="3855" spans="3:15" x14ac:dyDescent="0.3">
      <c r="C3855" t="s">
        <v>1807</v>
      </c>
      <c r="D3855" t="s">
        <v>366</v>
      </c>
      <c r="E3855">
        <v>50700817</v>
      </c>
      <c r="H3855" t="s">
        <v>2673</v>
      </c>
      <c r="K3855">
        <v>0</v>
      </c>
      <c r="M3855">
        <v>0</v>
      </c>
      <c r="O3855">
        <v>0</v>
      </c>
    </row>
    <row r="3856" spans="3:15" x14ac:dyDescent="0.3">
      <c r="C3856" t="s">
        <v>1807</v>
      </c>
      <c r="D3856" t="s">
        <v>366</v>
      </c>
      <c r="E3856">
        <v>50700917</v>
      </c>
      <c r="H3856" t="s">
        <v>2674</v>
      </c>
      <c r="K3856">
        <v>0</v>
      </c>
      <c r="M3856">
        <v>0</v>
      </c>
      <c r="O3856">
        <v>0</v>
      </c>
    </row>
    <row r="3857" spans="3:15" x14ac:dyDescent="0.3">
      <c r="C3857" t="s">
        <v>1807</v>
      </c>
      <c r="D3857" t="s">
        <v>366</v>
      </c>
      <c r="E3857">
        <v>50701017</v>
      </c>
      <c r="H3857" t="s">
        <v>2675</v>
      </c>
      <c r="K3857">
        <v>0</v>
      </c>
      <c r="M3857">
        <v>0</v>
      </c>
      <c r="O3857">
        <v>0</v>
      </c>
    </row>
    <row r="3858" spans="3:15" x14ac:dyDescent="0.3">
      <c r="C3858" t="s">
        <v>1807</v>
      </c>
      <c r="D3858" t="s">
        <v>366</v>
      </c>
      <c r="E3858">
        <v>50701117</v>
      </c>
      <c r="H3858" t="s">
        <v>2676</v>
      </c>
      <c r="K3858">
        <v>0</v>
      </c>
      <c r="M3858">
        <v>0</v>
      </c>
      <c r="O3858">
        <v>0</v>
      </c>
    </row>
    <row r="3859" spans="3:15" x14ac:dyDescent="0.3">
      <c r="C3859" t="s">
        <v>1807</v>
      </c>
      <c r="D3859" t="s">
        <v>366</v>
      </c>
      <c r="E3859">
        <v>50701217</v>
      </c>
      <c r="H3859" t="s">
        <v>2677</v>
      </c>
      <c r="K3859">
        <v>0</v>
      </c>
      <c r="M3859">
        <v>0</v>
      </c>
      <c r="O3859">
        <v>0</v>
      </c>
    </row>
    <row r="3860" spans="3:15" x14ac:dyDescent="0.3">
      <c r="C3860" t="s">
        <v>1807</v>
      </c>
      <c r="D3860" t="s">
        <v>366</v>
      </c>
      <c r="E3860">
        <v>50701317</v>
      </c>
      <c r="H3860" t="s">
        <v>2678</v>
      </c>
      <c r="K3860">
        <v>0</v>
      </c>
      <c r="M3860">
        <v>0</v>
      </c>
      <c r="O3860">
        <v>0</v>
      </c>
    </row>
    <row r="3861" spans="3:15" x14ac:dyDescent="0.3">
      <c r="C3861" t="s">
        <v>1807</v>
      </c>
      <c r="D3861" t="s">
        <v>366</v>
      </c>
      <c r="E3861">
        <v>50701417</v>
      </c>
      <c r="H3861" t="s">
        <v>2679</v>
      </c>
      <c r="K3861">
        <v>0</v>
      </c>
      <c r="M3861">
        <v>0</v>
      </c>
      <c r="O3861">
        <v>0</v>
      </c>
    </row>
    <row r="3862" spans="3:15" x14ac:dyDescent="0.3">
      <c r="C3862" t="s">
        <v>1807</v>
      </c>
      <c r="D3862" t="s">
        <v>366</v>
      </c>
      <c r="E3862">
        <v>50800017</v>
      </c>
      <c r="H3862" t="s">
        <v>2680</v>
      </c>
      <c r="K3862">
        <v>0</v>
      </c>
      <c r="M3862">
        <v>0</v>
      </c>
      <c r="O3862">
        <v>0</v>
      </c>
    </row>
    <row r="3863" spans="3:15" x14ac:dyDescent="0.3">
      <c r="C3863" t="s">
        <v>1807</v>
      </c>
      <c r="D3863" t="s">
        <v>366</v>
      </c>
      <c r="E3863">
        <v>50800117</v>
      </c>
      <c r="H3863" t="s">
        <v>2681</v>
      </c>
      <c r="K3863">
        <v>0</v>
      </c>
      <c r="M3863">
        <v>0</v>
      </c>
      <c r="O3863">
        <v>0</v>
      </c>
    </row>
    <row r="3864" spans="3:15" x14ac:dyDescent="0.3">
      <c r="C3864" t="s">
        <v>1807</v>
      </c>
      <c r="D3864" t="s">
        <v>366</v>
      </c>
      <c r="E3864">
        <v>50800217</v>
      </c>
      <c r="H3864" t="s">
        <v>2682</v>
      </c>
      <c r="K3864">
        <v>0</v>
      </c>
      <c r="M3864">
        <v>0</v>
      </c>
      <c r="O3864">
        <v>0</v>
      </c>
    </row>
    <row r="3865" spans="3:15" x14ac:dyDescent="0.3">
      <c r="C3865" t="s">
        <v>1807</v>
      </c>
      <c r="D3865" t="s">
        <v>366</v>
      </c>
      <c r="E3865">
        <v>50800317</v>
      </c>
      <c r="H3865" t="s">
        <v>2683</v>
      </c>
      <c r="K3865">
        <v>0</v>
      </c>
      <c r="M3865">
        <v>0</v>
      </c>
      <c r="O3865">
        <v>0</v>
      </c>
    </row>
    <row r="3866" spans="3:15" x14ac:dyDescent="0.3">
      <c r="C3866" t="s">
        <v>1807</v>
      </c>
      <c r="D3866" t="s">
        <v>366</v>
      </c>
      <c r="E3866">
        <v>50900017</v>
      </c>
      <c r="H3866" t="s">
        <v>2684</v>
      </c>
      <c r="K3866">
        <v>0</v>
      </c>
      <c r="M3866">
        <v>0</v>
      </c>
      <c r="O3866">
        <v>0</v>
      </c>
    </row>
    <row r="3867" spans="3:15" x14ac:dyDescent="0.3">
      <c r="C3867" t="s">
        <v>1807</v>
      </c>
      <c r="D3867" t="s">
        <v>366</v>
      </c>
      <c r="E3867">
        <v>50900117</v>
      </c>
      <c r="H3867" t="s">
        <v>2685</v>
      </c>
      <c r="K3867">
        <v>0</v>
      </c>
      <c r="M3867">
        <v>0</v>
      </c>
      <c r="O3867">
        <v>0</v>
      </c>
    </row>
    <row r="3868" spans="3:15" x14ac:dyDescent="0.3">
      <c r="C3868" t="s">
        <v>1807</v>
      </c>
      <c r="D3868" t="s">
        <v>366</v>
      </c>
      <c r="E3868">
        <v>50900217</v>
      </c>
      <c r="H3868" t="s">
        <v>2686</v>
      </c>
      <c r="K3868">
        <v>0</v>
      </c>
      <c r="M3868">
        <v>0</v>
      </c>
      <c r="O3868">
        <v>0</v>
      </c>
    </row>
    <row r="3869" spans="3:15" x14ac:dyDescent="0.3">
      <c r="C3869" t="s">
        <v>1807</v>
      </c>
      <c r="D3869" t="s">
        <v>366</v>
      </c>
      <c r="E3869">
        <v>50900317</v>
      </c>
      <c r="H3869" t="s">
        <v>2687</v>
      </c>
      <c r="K3869">
        <v>0</v>
      </c>
      <c r="M3869">
        <v>0</v>
      </c>
      <c r="O3869">
        <v>0</v>
      </c>
    </row>
    <row r="3870" spans="3:15" x14ac:dyDescent="0.3">
      <c r="C3870" t="s">
        <v>1807</v>
      </c>
      <c r="D3870" t="s">
        <v>366</v>
      </c>
      <c r="E3870">
        <v>50900417</v>
      </c>
      <c r="H3870" t="s">
        <v>2688</v>
      </c>
      <c r="K3870">
        <v>0</v>
      </c>
      <c r="M3870">
        <v>0</v>
      </c>
      <c r="O3870">
        <v>0</v>
      </c>
    </row>
    <row r="3871" spans="3:15" x14ac:dyDescent="0.3">
      <c r="C3871" t="s">
        <v>1807</v>
      </c>
      <c r="D3871" t="s">
        <v>366</v>
      </c>
      <c r="E3871">
        <v>50900517</v>
      </c>
      <c r="H3871" t="s">
        <v>2689</v>
      </c>
      <c r="K3871">
        <v>0</v>
      </c>
      <c r="M3871">
        <v>0</v>
      </c>
      <c r="O3871">
        <v>0</v>
      </c>
    </row>
    <row r="3872" spans="3:15" x14ac:dyDescent="0.3">
      <c r="C3872" t="s">
        <v>1807</v>
      </c>
      <c r="D3872" t="s">
        <v>366</v>
      </c>
      <c r="E3872">
        <v>51010017</v>
      </c>
      <c r="H3872" t="s">
        <v>1579</v>
      </c>
      <c r="K3872">
        <v>0</v>
      </c>
      <c r="M3872">
        <v>0</v>
      </c>
      <c r="O3872">
        <v>0</v>
      </c>
    </row>
    <row r="3873" spans="3:15" x14ac:dyDescent="0.3">
      <c r="C3873" t="s">
        <v>1807</v>
      </c>
      <c r="D3873" t="s">
        <v>366</v>
      </c>
      <c r="E3873">
        <v>51010117</v>
      </c>
      <c r="H3873" t="s">
        <v>1580</v>
      </c>
      <c r="K3873">
        <v>0</v>
      </c>
      <c r="M3873">
        <v>0</v>
      </c>
      <c r="O3873">
        <v>0</v>
      </c>
    </row>
    <row r="3874" spans="3:15" x14ac:dyDescent="0.3">
      <c r="C3874" t="s">
        <v>1807</v>
      </c>
      <c r="D3874" t="s">
        <v>366</v>
      </c>
      <c r="E3874">
        <v>51010217</v>
      </c>
      <c r="H3874" t="s">
        <v>1581</v>
      </c>
      <c r="K3874">
        <v>0</v>
      </c>
      <c r="M3874">
        <v>0</v>
      </c>
      <c r="O3874">
        <v>0</v>
      </c>
    </row>
    <row r="3875" spans="3:15" x14ac:dyDescent="0.3">
      <c r="C3875" t="s">
        <v>1807</v>
      </c>
      <c r="D3875" t="s">
        <v>366</v>
      </c>
      <c r="E3875">
        <v>51010317</v>
      </c>
      <c r="H3875" t="s">
        <v>1582</v>
      </c>
      <c r="K3875">
        <v>0</v>
      </c>
      <c r="M3875">
        <v>0</v>
      </c>
      <c r="O3875">
        <v>0</v>
      </c>
    </row>
    <row r="3876" spans="3:15" x14ac:dyDescent="0.3">
      <c r="C3876" t="s">
        <v>1807</v>
      </c>
      <c r="D3876" t="s">
        <v>366</v>
      </c>
      <c r="E3876">
        <v>51010417</v>
      </c>
      <c r="H3876" t="s">
        <v>1583</v>
      </c>
      <c r="K3876">
        <v>0</v>
      </c>
      <c r="M3876">
        <v>0</v>
      </c>
      <c r="O3876">
        <v>0</v>
      </c>
    </row>
    <row r="3877" spans="3:15" x14ac:dyDescent="0.3">
      <c r="C3877" t="s">
        <v>1807</v>
      </c>
      <c r="D3877" t="s">
        <v>366</v>
      </c>
      <c r="E3877">
        <v>51010517</v>
      </c>
      <c r="H3877" t="s">
        <v>1584</v>
      </c>
      <c r="K3877">
        <v>0</v>
      </c>
      <c r="M3877">
        <v>0</v>
      </c>
      <c r="O3877">
        <v>0</v>
      </c>
    </row>
    <row r="3878" spans="3:15" x14ac:dyDescent="0.3">
      <c r="C3878" t="s">
        <v>1807</v>
      </c>
      <c r="D3878" t="s">
        <v>366</v>
      </c>
      <c r="E3878">
        <v>51010617</v>
      </c>
      <c r="H3878" t="s">
        <v>1611</v>
      </c>
      <c r="K3878">
        <v>0</v>
      </c>
      <c r="M3878">
        <v>0</v>
      </c>
      <c r="O3878">
        <v>0</v>
      </c>
    </row>
    <row r="3879" spans="3:15" x14ac:dyDescent="0.3">
      <c r="C3879" t="s">
        <v>1807</v>
      </c>
      <c r="D3879" t="s">
        <v>366</v>
      </c>
      <c r="E3879">
        <v>51010717</v>
      </c>
      <c r="H3879" t="s">
        <v>1585</v>
      </c>
      <c r="K3879">
        <v>0</v>
      </c>
      <c r="M3879">
        <v>0</v>
      </c>
      <c r="O3879">
        <v>0</v>
      </c>
    </row>
    <row r="3880" spans="3:15" x14ac:dyDescent="0.3">
      <c r="C3880" t="s">
        <v>1807</v>
      </c>
      <c r="D3880" t="s">
        <v>366</v>
      </c>
      <c r="E3880">
        <v>51010817</v>
      </c>
      <c r="H3880" t="s">
        <v>1586</v>
      </c>
      <c r="K3880">
        <v>0</v>
      </c>
      <c r="M3880">
        <v>0</v>
      </c>
      <c r="O3880">
        <v>0</v>
      </c>
    </row>
    <row r="3881" spans="3:15" x14ac:dyDescent="0.3">
      <c r="C3881" t="s">
        <v>1807</v>
      </c>
      <c r="D3881" t="s">
        <v>366</v>
      </c>
      <c r="E3881">
        <v>51010917</v>
      </c>
      <c r="H3881" t="s">
        <v>1587</v>
      </c>
      <c r="K3881">
        <v>0</v>
      </c>
      <c r="M3881">
        <v>0</v>
      </c>
      <c r="O3881">
        <v>0</v>
      </c>
    </row>
    <row r="3882" spans="3:15" x14ac:dyDescent="0.3">
      <c r="C3882" t="s">
        <v>1807</v>
      </c>
      <c r="D3882" t="s">
        <v>366</v>
      </c>
      <c r="E3882">
        <v>51011017</v>
      </c>
      <c r="H3882" t="s">
        <v>1588</v>
      </c>
      <c r="K3882">
        <v>0</v>
      </c>
      <c r="M3882">
        <v>0</v>
      </c>
      <c r="O3882">
        <v>0</v>
      </c>
    </row>
    <row r="3883" spans="3:15" x14ac:dyDescent="0.3">
      <c r="C3883" t="s">
        <v>1807</v>
      </c>
      <c r="D3883" t="s">
        <v>366</v>
      </c>
      <c r="E3883">
        <v>51011117</v>
      </c>
      <c r="H3883" t="s">
        <v>1589</v>
      </c>
      <c r="K3883">
        <v>0</v>
      </c>
      <c r="M3883">
        <v>0</v>
      </c>
      <c r="O3883">
        <v>0</v>
      </c>
    </row>
    <row r="3884" spans="3:15" x14ac:dyDescent="0.3">
      <c r="C3884" t="s">
        <v>1807</v>
      </c>
      <c r="D3884" t="s">
        <v>366</v>
      </c>
      <c r="E3884">
        <v>51011317</v>
      </c>
      <c r="H3884" t="s">
        <v>1591</v>
      </c>
      <c r="K3884">
        <v>0</v>
      </c>
      <c r="M3884">
        <v>0</v>
      </c>
      <c r="O3884">
        <v>0</v>
      </c>
    </row>
    <row r="3885" spans="3:15" x14ac:dyDescent="0.3">
      <c r="C3885" t="s">
        <v>1807</v>
      </c>
      <c r="D3885" t="s">
        <v>366</v>
      </c>
      <c r="E3885">
        <v>51011417</v>
      </c>
      <c r="H3885" t="s">
        <v>1592</v>
      </c>
      <c r="K3885">
        <v>0</v>
      </c>
      <c r="M3885">
        <v>0</v>
      </c>
      <c r="O3885">
        <v>0</v>
      </c>
    </row>
    <row r="3886" spans="3:15" x14ac:dyDescent="0.3">
      <c r="C3886" t="s">
        <v>1807</v>
      </c>
      <c r="D3886" t="s">
        <v>366</v>
      </c>
      <c r="E3886">
        <v>51011517</v>
      </c>
      <c r="H3886" t="s">
        <v>1593</v>
      </c>
      <c r="K3886">
        <v>0</v>
      </c>
      <c r="M3886">
        <v>0</v>
      </c>
      <c r="O3886">
        <v>0</v>
      </c>
    </row>
    <row r="3887" spans="3:15" x14ac:dyDescent="0.3">
      <c r="C3887" t="s">
        <v>1807</v>
      </c>
      <c r="D3887" t="s">
        <v>366</v>
      </c>
      <c r="E3887">
        <v>51011617</v>
      </c>
      <c r="H3887" t="s">
        <v>1594</v>
      </c>
      <c r="K3887">
        <v>0</v>
      </c>
      <c r="M3887">
        <v>0</v>
      </c>
      <c r="O3887">
        <v>0</v>
      </c>
    </row>
    <row r="3888" spans="3:15" x14ac:dyDescent="0.3">
      <c r="C3888" t="s">
        <v>1807</v>
      </c>
      <c r="D3888" t="s">
        <v>366</v>
      </c>
      <c r="E3888">
        <v>51011717</v>
      </c>
      <c r="H3888" t="s">
        <v>1612</v>
      </c>
      <c r="K3888">
        <v>0</v>
      </c>
      <c r="M3888">
        <v>0</v>
      </c>
      <c r="O3888">
        <v>0</v>
      </c>
    </row>
    <row r="3889" spans="3:15" x14ac:dyDescent="0.3">
      <c r="C3889" t="s">
        <v>1807</v>
      </c>
      <c r="D3889" t="s">
        <v>366</v>
      </c>
      <c r="E3889">
        <v>51011817</v>
      </c>
      <c r="H3889" t="s">
        <v>1595</v>
      </c>
      <c r="K3889">
        <v>0</v>
      </c>
      <c r="M3889">
        <v>0</v>
      </c>
      <c r="O3889">
        <v>0</v>
      </c>
    </row>
    <row r="3890" spans="3:15" x14ac:dyDescent="0.3">
      <c r="C3890" t="s">
        <v>1807</v>
      </c>
      <c r="D3890" t="s">
        <v>366</v>
      </c>
      <c r="E3890">
        <v>51011917</v>
      </c>
      <c r="H3890" t="s">
        <v>1596</v>
      </c>
      <c r="K3890">
        <v>0</v>
      </c>
      <c r="M3890">
        <v>0</v>
      </c>
      <c r="O3890">
        <v>0</v>
      </c>
    </row>
    <row r="3891" spans="3:15" x14ac:dyDescent="0.3">
      <c r="C3891" t="s">
        <v>1807</v>
      </c>
      <c r="D3891" t="s">
        <v>366</v>
      </c>
      <c r="E3891">
        <v>51012017</v>
      </c>
      <c r="H3891" t="s">
        <v>1597</v>
      </c>
      <c r="K3891">
        <v>0</v>
      </c>
      <c r="M3891">
        <v>0</v>
      </c>
      <c r="O3891">
        <v>0</v>
      </c>
    </row>
    <row r="3892" spans="3:15" x14ac:dyDescent="0.3">
      <c r="C3892" t="s">
        <v>1807</v>
      </c>
      <c r="D3892" t="s">
        <v>366</v>
      </c>
      <c r="E3892">
        <v>51012117</v>
      </c>
      <c r="H3892" t="s">
        <v>1598</v>
      </c>
      <c r="K3892">
        <v>0</v>
      </c>
      <c r="M3892">
        <v>0</v>
      </c>
      <c r="O3892">
        <v>0</v>
      </c>
    </row>
    <row r="3893" spans="3:15" x14ac:dyDescent="0.3">
      <c r="C3893" t="s">
        <v>1807</v>
      </c>
      <c r="D3893" t="s">
        <v>366</v>
      </c>
      <c r="E3893">
        <v>51012217</v>
      </c>
      <c r="H3893" t="s">
        <v>1599</v>
      </c>
      <c r="K3893">
        <v>0</v>
      </c>
      <c r="M3893">
        <v>0</v>
      </c>
      <c r="O3893">
        <v>0</v>
      </c>
    </row>
    <row r="3894" spans="3:15" x14ac:dyDescent="0.3">
      <c r="C3894" t="s">
        <v>1807</v>
      </c>
      <c r="D3894" t="s">
        <v>366</v>
      </c>
      <c r="E3894">
        <v>51012317</v>
      </c>
      <c r="H3894" t="s">
        <v>1600</v>
      </c>
      <c r="K3894">
        <v>0</v>
      </c>
      <c r="M3894">
        <v>0</v>
      </c>
      <c r="O3894">
        <v>0</v>
      </c>
    </row>
    <row r="3895" spans="3:15" x14ac:dyDescent="0.3">
      <c r="C3895" t="s">
        <v>1807</v>
      </c>
      <c r="D3895" t="s">
        <v>366</v>
      </c>
      <c r="E3895">
        <v>51012517</v>
      </c>
      <c r="H3895" t="s">
        <v>1602</v>
      </c>
      <c r="K3895">
        <v>0</v>
      </c>
      <c r="M3895">
        <v>0</v>
      </c>
      <c r="O3895">
        <v>0</v>
      </c>
    </row>
    <row r="3896" spans="3:15" x14ac:dyDescent="0.3">
      <c r="C3896" t="s">
        <v>1807</v>
      </c>
      <c r="D3896" t="s">
        <v>366</v>
      </c>
      <c r="E3896">
        <v>51012617</v>
      </c>
      <c r="H3896" t="s">
        <v>1603</v>
      </c>
      <c r="K3896">
        <v>0</v>
      </c>
      <c r="M3896">
        <v>0</v>
      </c>
      <c r="O3896">
        <v>0</v>
      </c>
    </row>
    <row r="3897" spans="3:15" x14ac:dyDescent="0.3">
      <c r="C3897" t="s">
        <v>1807</v>
      </c>
      <c r="D3897" t="s">
        <v>366</v>
      </c>
      <c r="E3897">
        <v>51012817</v>
      </c>
      <c r="H3897" t="s">
        <v>1605</v>
      </c>
      <c r="K3897">
        <v>0</v>
      </c>
      <c r="M3897">
        <v>0</v>
      </c>
      <c r="O3897">
        <v>0</v>
      </c>
    </row>
    <row r="3898" spans="3:15" x14ac:dyDescent="0.3">
      <c r="C3898" t="s">
        <v>1807</v>
      </c>
      <c r="D3898" t="s">
        <v>366</v>
      </c>
      <c r="E3898">
        <v>51012917</v>
      </c>
      <c r="H3898" t="s">
        <v>2690</v>
      </c>
      <c r="K3898">
        <v>0</v>
      </c>
      <c r="M3898">
        <v>0</v>
      </c>
      <c r="O3898">
        <v>0</v>
      </c>
    </row>
    <row r="3899" spans="3:15" x14ac:dyDescent="0.3">
      <c r="C3899" t="s">
        <v>1807</v>
      </c>
      <c r="D3899" t="s">
        <v>366</v>
      </c>
      <c r="E3899">
        <v>51013017</v>
      </c>
      <c r="H3899" t="s">
        <v>1607</v>
      </c>
      <c r="K3899">
        <v>0</v>
      </c>
      <c r="M3899">
        <v>0</v>
      </c>
      <c r="O3899">
        <v>0</v>
      </c>
    </row>
    <row r="3900" spans="3:15" x14ac:dyDescent="0.3">
      <c r="C3900" t="s">
        <v>1807</v>
      </c>
      <c r="D3900" t="s">
        <v>366</v>
      </c>
      <c r="E3900">
        <v>51013217</v>
      </c>
      <c r="H3900" t="s">
        <v>2360</v>
      </c>
      <c r="K3900">
        <v>0</v>
      </c>
      <c r="M3900">
        <v>0</v>
      </c>
      <c r="O3900">
        <v>0</v>
      </c>
    </row>
    <row r="3901" spans="3:15" x14ac:dyDescent="0.3">
      <c r="C3901" t="s">
        <v>1807</v>
      </c>
      <c r="D3901" t="s">
        <v>366</v>
      </c>
      <c r="E3901">
        <v>51013317</v>
      </c>
      <c r="H3901" t="s">
        <v>2361</v>
      </c>
      <c r="K3901">
        <v>0</v>
      </c>
      <c r="M3901">
        <v>0</v>
      </c>
      <c r="O3901">
        <v>0</v>
      </c>
    </row>
    <row r="3902" spans="3:15" x14ac:dyDescent="0.3">
      <c r="C3902" t="s">
        <v>1807</v>
      </c>
      <c r="D3902" t="s">
        <v>366</v>
      </c>
      <c r="E3902">
        <v>51013417</v>
      </c>
      <c r="H3902" t="s">
        <v>2362</v>
      </c>
      <c r="K3902">
        <v>0</v>
      </c>
      <c r="M3902">
        <v>0</v>
      </c>
      <c r="O3902">
        <v>0</v>
      </c>
    </row>
    <row r="3903" spans="3:15" x14ac:dyDescent="0.3">
      <c r="C3903" t="s">
        <v>1807</v>
      </c>
      <c r="D3903" t="s">
        <v>366</v>
      </c>
      <c r="E3903">
        <v>51013517</v>
      </c>
      <c r="H3903" t="s">
        <v>2691</v>
      </c>
      <c r="K3903">
        <v>0</v>
      </c>
      <c r="M3903">
        <v>0</v>
      </c>
      <c r="O3903">
        <v>0</v>
      </c>
    </row>
    <row r="3904" spans="3:15" x14ac:dyDescent="0.3">
      <c r="C3904" t="s">
        <v>1807</v>
      </c>
      <c r="D3904" t="s">
        <v>366</v>
      </c>
      <c r="E3904">
        <v>51013617</v>
      </c>
      <c r="H3904" t="s">
        <v>2692</v>
      </c>
      <c r="K3904">
        <v>0</v>
      </c>
      <c r="M3904">
        <v>0</v>
      </c>
      <c r="O3904">
        <v>0</v>
      </c>
    </row>
    <row r="3905" spans="3:15" x14ac:dyDescent="0.3">
      <c r="C3905" t="s">
        <v>1807</v>
      </c>
      <c r="D3905" t="s">
        <v>366</v>
      </c>
      <c r="E3905">
        <v>51013717</v>
      </c>
      <c r="H3905" t="s">
        <v>2365</v>
      </c>
      <c r="K3905">
        <v>0</v>
      </c>
      <c r="M3905">
        <v>0</v>
      </c>
      <c r="O3905">
        <v>0</v>
      </c>
    </row>
    <row r="3906" spans="3:15" x14ac:dyDescent="0.3">
      <c r="C3906" t="s">
        <v>1807</v>
      </c>
      <c r="D3906" t="s">
        <v>366</v>
      </c>
      <c r="E3906">
        <v>51013817</v>
      </c>
      <c r="H3906" t="s">
        <v>2366</v>
      </c>
      <c r="K3906">
        <v>0</v>
      </c>
      <c r="M3906">
        <v>0</v>
      </c>
      <c r="O3906">
        <v>0</v>
      </c>
    </row>
    <row r="3907" spans="3:15" x14ac:dyDescent="0.3">
      <c r="C3907" t="s">
        <v>1807</v>
      </c>
      <c r="D3907" t="s">
        <v>366</v>
      </c>
      <c r="E3907">
        <v>51013917</v>
      </c>
      <c r="H3907" t="s">
        <v>2367</v>
      </c>
      <c r="K3907">
        <v>0</v>
      </c>
      <c r="M3907">
        <v>0</v>
      </c>
      <c r="O3907">
        <v>0</v>
      </c>
    </row>
    <row r="3908" spans="3:15" x14ac:dyDescent="0.3">
      <c r="C3908" t="s">
        <v>1807</v>
      </c>
      <c r="D3908" t="s">
        <v>366</v>
      </c>
      <c r="E3908">
        <v>51014017</v>
      </c>
      <c r="H3908" t="s">
        <v>2368</v>
      </c>
      <c r="K3908">
        <v>0</v>
      </c>
      <c r="M3908">
        <v>0</v>
      </c>
      <c r="O3908">
        <v>0</v>
      </c>
    </row>
    <row r="3909" spans="3:15" x14ac:dyDescent="0.3">
      <c r="C3909" t="s">
        <v>1807</v>
      </c>
      <c r="D3909" t="s">
        <v>366</v>
      </c>
      <c r="E3909">
        <v>51014117</v>
      </c>
      <c r="H3909" t="s">
        <v>1609</v>
      </c>
      <c r="K3909">
        <v>0</v>
      </c>
      <c r="M3909">
        <v>0</v>
      </c>
      <c r="O3909">
        <v>0</v>
      </c>
    </row>
    <row r="3910" spans="3:15" x14ac:dyDescent="0.3">
      <c r="C3910" t="s">
        <v>1807</v>
      </c>
      <c r="D3910" t="s">
        <v>366</v>
      </c>
      <c r="E3910">
        <v>51014517</v>
      </c>
      <c r="H3910" t="s">
        <v>2370</v>
      </c>
      <c r="K3910">
        <v>0</v>
      </c>
      <c r="M3910">
        <v>0</v>
      </c>
      <c r="O3910">
        <v>0</v>
      </c>
    </row>
    <row r="3911" spans="3:15" x14ac:dyDescent="0.3">
      <c r="C3911" t="s">
        <v>1807</v>
      </c>
      <c r="D3911" t="s">
        <v>366</v>
      </c>
      <c r="E3911">
        <v>51014617</v>
      </c>
      <c r="H3911" t="s">
        <v>2371</v>
      </c>
      <c r="K3911">
        <v>0</v>
      </c>
      <c r="M3911">
        <v>0</v>
      </c>
      <c r="O3911">
        <v>0</v>
      </c>
    </row>
    <row r="3912" spans="3:15" x14ac:dyDescent="0.3">
      <c r="C3912" t="s">
        <v>1807</v>
      </c>
      <c r="D3912" t="s">
        <v>366</v>
      </c>
      <c r="E3912">
        <v>51014717</v>
      </c>
      <c r="H3912" t="s">
        <v>2693</v>
      </c>
      <c r="K3912">
        <v>0</v>
      </c>
      <c r="M3912">
        <v>0</v>
      </c>
      <c r="O3912">
        <v>0</v>
      </c>
    </row>
    <row r="3913" spans="3:15" x14ac:dyDescent="0.3">
      <c r="C3913" t="s">
        <v>1807</v>
      </c>
      <c r="D3913" t="s">
        <v>366</v>
      </c>
      <c r="E3913">
        <v>51014817</v>
      </c>
      <c r="H3913" t="s">
        <v>2694</v>
      </c>
      <c r="K3913">
        <v>0</v>
      </c>
      <c r="M3913">
        <v>0</v>
      </c>
      <c r="O3913">
        <v>0</v>
      </c>
    </row>
    <row r="3914" spans="3:15" x14ac:dyDescent="0.3">
      <c r="C3914" t="s">
        <v>1807</v>
      </c>
      <c r="D3914" t="s">
        <v>366</v>
      </c>
      <c r="E3914">
        <v>51014917</v>
      </c>
      <c r="H3914" t="s">
        <v>1783</v>
      </c>
      <c r="K3914">
        <v>0</v>
      </c>
      <c r="M3914">
        <v>0</v>
      </c>
      <c r="O3914">
        <v>0</v>
      </c>
    </row>
    <row r="3915" spans="3:15" x14ac:dyDescent="0.3">
      <c r="C3915" t="s">
        <v>1807</v>
      </c>
      <c r="D3915" t="s">
        <v>366</v>
      </c>
      <c r="E3915">
        <v>51015017</v>
      </c>
      <c r="H3915" t="s">
        <v>2380</v>
      </c>
      <c r="K3915">
        <v>0</v>
      </c>
      <c r="M3915">
        <v>0</v>
      </c>
      <c r="O3915">
        <v>0</v>
      </c>
    </row>
    <row r="3916" spans="3:15" x14ac:dyDescent="0.3">
      <c r="C3916" t="s">
        <v>1807</v>
      </c>
      <c r="D3916" t="s">
        <v>366</v>
      </c>
      <c r="E3916">
        <v>51015117</v>
      </c>
      <c r="H3916" t="s">
        <v>2695</v>
      </c>
      <c r="K3916">
        <v>0</v>
      </c>
      <c r="M3916">
        <v>0</v>
      </c>
      <c r="O3916">
        <v>0</v>
      </c>
    </row>
    <row r="3917" spans="3:15" x14ac:dyDescent="0.3">
      <c r="C3917" t="s">
        <v>1807</v>
      </c>
      <c r="D3917" t="s">
        <v>366</v>
      </c>
      <c r="E3917">
        <v>51015217</v>
      </c>
      <c r="H3917" t="s">
        <v>2696</v>
      </c>
      <c r="K3917">
        <v>0</v>
      </c>
      <c r="M3917">
        <v>0</v>
      </c>
      <c r="O3917">
        <v>0</v>
      </c>
    </row>
    <row r="3918" spans="3:15" x14ac:dyDescent="0.3">
      <c r="C3918" t="s">
        <v>1807</v>
      </c>
      <c r="D3918" t="s">
        <v>366</v>
      </c>
      <c r="E3918">
        <v>51015317</v>
      </c>
      <c r="H3918" t="s">
        <v>2375</v>
      </c>
      <c r="K3918">
        <v>0</v>
      </c>
      <c r="M3918">
        <v>0</v>
      </c>
      <c r="O3918">
        <v>0</v>
      </c>
    </row>
    <row r="3919" spans="3:15" x14ac:dyDescent="0.3">
      <c r="C3919" t="s">
        <v>1807</v>
      </c>
      <c r="D3919" t="s">
        <v>366</v>
      </c>
      <c r="E3919">
        <v>51015417</v>
      </c>
      <c r="H3919" t="s">
        <v>2376</v>
      </c>
      <c r="K3919">
        <v>0</v>
      </c>
      <c r="M3919">
        <v>0</v>
      </c>
      <c r="O3919">
        <v>0</v>
      </c>
    </row>
    <row r="3920" spans="3:15" x14ac:dyDescent="0.3">
      <c r="C3920" t="s">
        <v>1807</v>
      </c>
      <c r="D3920" t="s">
        <v>366</v>
      </c>
      <c r="E3920">
        <v>51015517</v>
      </c>
      <c r="H3920" t="s">
        <v>2697</v>
      </c>
      <c r="K3920">
        <v>0</v>
      </c>
      <c r="M3920">
        <v>0</v>
      </c>
      <c r="O3920">
        <v>0</v>
      </c>
    </row>
    <row r="3921" spans="3:15" x14ac:dyDescent="0.3">
      <c r="C3921" t="s">
        <v>1807</v>
      </c>
      <c r="D3921" t="s">
        <v>366</v>
      </c>
      <c r="E3921">
        <v>51015617</v>
      </c>
      <c r="H3921" t="s">
        <v>1577</v>
      </c>
      <c r="K3921">
        <v>0</v>
      </c>
      <c r="M3921">
        <v>0</v>
      </c>
      <c r="O3921">
        <v>0</v>
      </c>
    </row>
    <row r="3922" spans="3:15" x14ac:dyDescent="0.3">
      <c r="C3922" t="s">
        <v>1807</v>
      </c>
      <c r="D3922" t="s">
        <v>366</v>
      </c>
      <c r="E3922">
        <v>51020017</v>
      </c>
      <c r="H3922" t="s">
        <v>1613</v>
      </c>
      <c r="K3922">
        <v>0</v>
      </c>
      <c r="M3922">
        <v>0</v>
      </c>
      <c r="O3922">
        <v>0</v>
      </c>
    </row>
    <row r="3923" spans="3:15" x14ac:dyDescent="0.3">
      <c r="C3923" t="s">
        <v>1807</v>
      </c>
      <c r="D3923" t="s">
        <v>366</v>
      </c>
      <c r="E3923">
        <v>51020217</v>
      </c>
      <c r="H3923" t="s">
        <v>1615</v>
      </c>
      <c r="K3923">
        <v>0</v>
      </c>
      <c r="M3923">
        <v>0</v>
      </c>
      <c r="O3923">
        <v>0</v>
      </c>
    </row>
    <row r="3924" spans="3:15" x14ac:dyDescent="0.3">
      <c r="C3924" t="s">
        <v>1807</v>
      </c>
      <c r="D3924" t="s">
        <v>366</v>
      </c>
      <c r="E3924">
        <v>51020317</v>
      </c>
      <c r="H3924" t="s">
        <v>1616</v>
      </c>
      <c r="K3924">
        <v>0</v>
      </c>
      <c r="M3924">
        <v>0</v>
      </c>
      <c r="O3924">
        <v>0</v>
      </c>
    </row>
    <row r="3925" spans="3:15" x14ac:dyDescent="0.3">
      <c r="C3925" t="s">
        <v>1807</v>
      </c>
      <c r="D3925" t="s">
        <v>366</v>
      </c>
      <c r="E3925">
        <v>51020417</v>
      </c>
      <c r="H3925" t="s">
        <v>1617</v>
      </c>
      <c r="K3925">
        <v>0</v>
      </c>
      <c r="M3925">
        <v>0</v>
      </c>
      <c r="O3925">
        <v>0</v>
      </c>
    </row>
    <row r="3926" spans="3:15" x14ac:dyDescent="0.3">
      <c r="C3926" t="s">
        <v>1807</v>
      </c>
      <c r="D3926" t="s">
        <v>366</v>
      </c>
      <c r="E3926">
        <v>51020517</v>
      </c>
      <c r="H3926" t="s">
        <v>1618</v>
      </c>
      <c r="K3926">
        <v>0</v>
      </c>
      <c r="M3926">
        <v>0</v>
      </c>
      <c r="O3926">
        <v>0</v>
      </c>
    </row>
    <row r="3927" spans="3:15" x14ac:dyDescent="0.3">
      <c r="C3927" t="s">
        <v>1807</v>
      </c>
      <c r="D3927" t="s">
        <v>366</v>
      </c>
      <c r="E3927">
        <v>51020617</v>
      </c>
      <c r="H3927" t="s">
        <v>1619</v>
      </c>
      <c r="K3927">
        <v>0</v>
      </c>
      <c r="M3927">
        <v>0</v>
      </c>
      <c r="O3927">
        <v>0</v>
      </c>
    </row>
    <row r="3928" spans="3:15" x14ac:dyDescent="0.3">
      <c r="C3928" t="s">
        <v>1807</v>
      </c>
      <c r="D3928" t="s">
        <v>366</v>
      </c>
      <c r="E3928">
        <v>51020717</v>
      </c>
      <c r="H3928" t="s">
        <v>1620</v>
      </c>
      <c r="K3928">
        <v>0</v>
      </c>
      <c r="M3928">
        <v>0</v>
      </c>
      <c r="O3928">
        <v>0</v>
      </c>
    </row>
    <row r="3929" spans="3:15" x14ac:dyDescent="0.3">
      <c r="C3929" t="s">
        <v>1807</v>
      </c>
      <c r="D3929" t="s">
        <v>366</v>
      </c>
      <c r="E3929">
        <v>51020817</v>
      </c>
      <c r="H3929" t="s">
        <v>2382</v>
      </c>
      <c r="K3929">
        <v>0</v>
      </c>
      <c r="M3929">
        <v>0</v>
      </c>
      <c r="O3929">
        <v>0</v>
      </c>
    </row>
    <row r="3930" spans="3:15" x14ac:dyDescent="0.3">
      <c r="C3930" t="s">
        <v>1807</v>
      </c>
      <c r="D3930" t="s">
        <v>366</v>
      </c>
      <c r="E3930">
        <v>51020917</v>
      </c>
      <c r="H3930" t="s">
        <v>2383</v>
      </c>
      <c r="K3930">
        <v>0</v>
      </c>
      <c r="M3930">
        <v>0</v>
      </c>
      <c r="O3930">
        <v>0</v>
      </c>
    </row>
    <row r="3931" spans="3:15" x14ac:dyDescent="0.3">
      <c r="C3931" t="s">
        <v>1807</v>
      </c>
      <c r="D3931" t="s">
        <v>366</v>
      </c>
      <c r="E3931">
        <v>51021017</v>
      </c>
      <c r="H3931" t="s">
        <v>2384</v>
      </c>
      <c r="K3931">
        <v>0</v>
      </c>
      <c r="M3931">
        <v>0</v>
      </c>
      <c r="O3931">
        <v>0</v>
      </c>
    </row>
    <row r="3932" spans="3:15" x14ac:dyDescent="0.3">
      <c r="C3932" t="s">
        <v>1807</v>
      </c>
      <c r="D3932" t="s">
        <v>366</v>
      </c>
      <c r="E3932">
        <v>51021117</v>
      </c>
      <c r="H3932" t="s">
        <v>2385</v>
      </c>
      <c r="K3932">
        <v>0</v>
      </c>
      <c r="M3932">
        <v>0</v>
      </c>
      <c r="O3932">
        <v>0</v>
      </c>
    </row>
    <row r="3933" spans="3:15" x14ac:dyDescent="0.3">
      <c r="C3933" t="s">
        <v>1807</v>
      </c>
      <c r="D3933" t="s">
        <v>366</v>
      </c>
      <c r="E3933">
        <v>51021317</v>
      </c>
      <c r="H3933" t="s">
        <v>2386</v>
      </c>
      <c r="K3933">
        <v>0</v>
      </c>
      <c r="M3933">
        <v>0</v>
      </c>
      <c r="O3933">
        <v>0</v>
      </c>
    </row>
    <row r="3934" spans="3:15" x14ac:dyDescent="0.3">
      <c r="C3934" t="s">
        <v>1807</v>
      </c>
      <c r="D3934" t="s">
        <v>366</v>
      </c>
      <c r="E3934">
        <v>51021417</v>
      </c>
      <c r="H3934" t="s">
        <v>2387</v>
      </c>
      <c r="K3934">
        <v>0</v>
      </c>
      <c r="M3934">
        <v>0</v>
      </c>
      <c r="O3934">
        <v>0</v>
      </c>
    </row>
    <row r="3935" spans="3:15" x14ac:dyDescent="0.3">
      <c r="C3935" t="s">
        <v>1807</v>
      </c>
      <c r="D3935" t="s">
        <v>366</v>
      </c>
      <c r="E3935">
        <v>51021517</v>
      </c>
      <c r="H3935" t="s">
        <v>2388</v>
      </c>
      <c r="K3935">
        <v>0</v>
      </c>
      <c r="M3935">
        <v>0</v>
      </c>
      <c r="O3935">
        <v>0</v>
      </c>
    </row>
    <row r="3936" spans="3:15" x14ac:dyDescent="0.3">
      <c r="C3936" t="s">
        <v>1807</v>
      </c>
      <c r="D3936" t="s">
        <v>366</v>
      </c>
      <c r="E3936">
        <v>51021617</v>
      </c>
      <c r="H3936" t="s">
        <v>2377</v>
      </c>
      <c r="K3936">
        <v>0</v>
      </c>
      <c r="M3936">
        <v>0</v>
      </c>
      <c r="O3936">
        <v>0</v>
      </c>
    </row>
    <row r="3937" spans="3:15" x14ac:dyDescent="0.3">
      <c r="C3937" t="s">
        <v>1807</v>
      </c>
      <c r="D3937" t="s">
        <v>366</v>
      </c>
      <c r="E3937">
        <v>51021817</v>
      </c>
      <c r="H3937" t="s">
        <v>2389</v>
      </c>
      <c r="K3937">
        <v>0</v>
      </c>
      <c r="M3937">
        <v>0</v>
      </c>
      <c r="O3937">
        <v>0</v>
      </c>
    </row>
    <row r="3938" spans="3:15" x14ac:dyDescent="0.3">
      <c r="C3938" t="s">
        <v>1807</v>
      </c>
      <c r="D3938" t="s">
        <v>366</v>
      </c>
      <c r="E3938">
        <v>51021917</v>
      </c>
      <c r="H3938" t="s">
        <v>2390</v>
      </c>
      <c r="K3938">
        <v>0</v>
      </c>
      <c r="M3938">
        <v>0</v>
      </c>
      <c r="O3938">
        <v>0</v>
      </c>
    </row>
    <row r="3939" spans="3:15" x14ac:dyDescent="0.3">
      <c r="C3939" t="s">
        <v>1807</v>
      </c>
      <c r="D3939" t="s">
        <v>366</v>
      </c>
      <c r="E3939">
        <v>51022017</v>
      </c>
      <c r="H3939" t="s">
        <v>2378</v>
      </c>
      <c r="K3939">
        <v>0</v>
      </c>
      <c r="M3939">
        <v>0</v>
      </c>
      <c r="O3939">
        <v>0</v>
      </c>
    </row>
    <row r="3940" spans="3:15" x14ac:dyDescent="0.3">
      <c r="C3940" t="s">
        <v>1807</v>
      </c>
      <c r="D3940" t="s">
        <v>366</v>
      </c>
      <c r="E3940">
        <v>51022117</v>
      </c>
      <c r="H3940" t="s">
        <v>2379</v>
      </c>
      <c r="K3940">
        <v>0</v>
      </c>
      <c r="M3940">
        <v>0</v>
      </c>
      <c r="O3940">
        <v>0</v>
      </c>
    </row>
    <row r="3941" spans="3:15" x14ac:dyDescent="0.3">
      <c r="C3941" t="s">
        <v>1807</v>
      </c>
      <c r="D3941" t="s">
        <v>366</v>
      </c>
      <c r="E3941">
        <v>51022317</v>
      </c>
      <c r="H3941" t="s">
        <v>2408</v>
      </c>
      <c r="K3941">
        <v>0</v>
      </c>
      <c r="M3941">
        <v>0</v>
      </c>
      <c r="O3941">
        <v>0</v>
      </c>
    </row>
    <row r="3942" spans="3:15" x14ac:dyDescent="0.3">
      <c r="C3942" t="s">
        <v>1807</v>
      </c>
      <c r="D3942" t="s">
        <v>366</v>
      </c>
      <c r="E3942">
        <v>51030017</v>
      </c>
      <c r="H3942" t="s">
        <v>1621</v>
      </c>
      <c r="K3942">
        <v>0</v>
      </c>
      <c r="M3942">
        <v>0</v>
      </c>
      <c r="O3942">
        <v>0</v>
      </c>
    </row>
    <row r="3943" spans="3:15" x14ac:dyDescent="0.3">
      <c r="C3943" t="s">
        <v>1807</v>
      </c>
      <c r="D3943" t="s">
        <v>366</v>
      </c>
      <c r="E3943">
        <v>51030117</v>
      </c>
      <c r="H3943" t="s">
        <v>1621</v>
      </c>
      <c r="K3943">
        <v>0</v>
      </c>
      <c r="M3943">
        <v>0</v>
      </c>
      <c r="O3943">
        <v>0</v>
      </c>
    </row>
    <row r="3944" spans="3:15" x14ac:dyDescent="0.3">
      <c r="C3944" t="s">
        <v>1807</v>
      </c>
      <c r="D3944" t="s">
        <v>366</v>
      </c>
      <c r="E3944">
        <v>51030217</v>
      </c>
      <c r="H3944" t="s">
        <v>2409</v>
      </c>
      <c r="K3944">
        <v>0</v>
      </c>
      <c r="M3944">
        <v>0</v>
      </c>
      <c r="O3944">
        <v>0</v>
      </c>
    </row>
    <row r="3945" spans="3:15" x14ac:dyDescent="0.3">
      <c r="C3945" t="s">
        <v>1807</v>
      </c>
      <c r="D3945" t="s">
        <v>366</v>
      </c>
      <c r="E3945">
        <v>51030317</v>
      </c>
      <c r="H3945" t="s">
        <v>2410</v>
      </c>
      <c r="K3945">
        <v>0</v>
      </c>
      <c r="M3945">
        <v>0</v>
      </c>
      <c r="O3945">
        <v>0</v>
      </c>
    </row>
    <row r="3946" spans="3:15" x14ac:dyDescent="0.3">
      <c r="C3946" t="s">
        <v>1807</v>
      </c>
      <c r="D3946" t="s">
        <v>366</v>
      </c>
      <c r="E3946">
        <v>51030417</v>
      </c>
      <c r="H3946" t="s">
        <v>2411</v>
      </c>
      <c r="K3946">
        <v>0</v>
      </c>
      <c r="M3946">
        <v>0</v>
      </c>
      <c r="O3946">
        <v>0</v>
      </c>
    </row>
    <row r="3947" spans="3:15" x14ac:dyDescent="0.3">
      <c r="C3947" t="s">
        <v>1807</v>
      </c>
      <c r="D3947" t="s">
        <v>366</v>
      </c>
      <c r="E3947">
        <v>51030517</v>
      </c>
      <c r="H3947" t="s">
        <v>2411</v>
      </c>
      <c r="K3947">
        <v>0</v>
      </c>
      <c r="M3947">
        <v>0</v>
      </c>
      <c r="O3947">
        <v>0</v>
      </c>
    </row>
    <row r="3948" spans="3:15" x14ac:dyDescent="0.3">
      <c r="C3948" t="s">
        <v>1807</v>
      </c>
      <c r="D3948" t="s">
        <v>366</v>
      </c>
      <c r="E3948">
        <v>51040017</v>
      </c>
      <c r="H3948" t="s">
        <v>1623</v>
      </c>
      <c r="K3948">
        <v>0</v>
      </c>
      <c r="M3948">
        <v>0</v>
      </c>
      <c r="O3948">
        <v>0</v>
      </c>
    </row>
    <row r="3949" spans="3:15" x14ac:dyDescent="0.3">
      <c r="C3949" t="s">
        <v>1807</v>
      </c>
      <c r="D3949" t="s">
        <v>366</v>
      </c>
      <c r="E3949">
        <v>51040117</v>
      </c>
      <c r="H3949" t="s">
        <v>1624</v>
      </c>
      <c r="K3949">
        <v>0</v>
      </c>
      <c r="M3949">
        <v>0</v>
      </c>
      <c r="O3949">
        <v>0</v>
      </c>
    </row>
    <row r="3950" spans="3:15" x14ac:dyDescent="0.3">
      <c r="C3950" t="s">
        <v>1807</v>
      </c>
      <c r="D3950" t="s">
        <v>366</v>
      </c>
      <c r="E3950">
        <v>51040217</v>
      </c>
      <c r="H3950" t="s">
        <v>1625</v>
      </c>
      <c r="K3950">
        <v>0</v>
      </c>
      <c r="M3950">
        <v>0</v>
      </c>
      <c r="O3950">
        <v>0</v>
      </c>
    </row>
    <row r="3951" spans="3:15" x14ac:dyDescent="0.3">
      <c r="C3951" t="s">
        <v>1807</v>
      </c>
      <c r="D3951" t="s">
        <v>366</v>
      </c>
      <c r="E3951">
        <v>51040317</v>
      </c>
      <c r="H3951" t="s">
        <v>1626</v>
      </c>
      <c r="K3951">
        <v>0</v>
      </c>
      <c r="M3951">
        <v>0</v>
      </c>
      <c r="O3951">
        <v>0</v>
      </c>
    </row>
    <row r="3952" spans="3:15" x14ac:dyDescent="0.3">
      <c r="C3952" t="s">
        <v>1807</v>
      </c>
      <c r="D3952" t="s">
        <v>366</v>
      </c>
      <c r="E3952">
        <v>51040417</v>
      </c>
      <c r="H3952" t="s">
        <v>1627</v>
      </c>
      <c r="K3952">
        <v>0</v>
      </c>
      <c r="M3952">
        <v>0</v>
      </c>
      <c r="O3952">
        <v>0</v>
      </c>
    </row>
    <row r="3953" spans="3:15" x14ac:dyDescent="0.3">
      <c r="C3953" t="s">
        <v>1807</v>
      </c>
      <c r="D3953" t="s">
        <v>366</v>
      </c>
      <c r="E3953">
        <v>51040517</v>
      </c>
      <c r="H3953" t="s">
        <v>1628</v>
      </c>
      <c r="K3953">
        <v>0</v>
      </c>
      <c r="M3953">
        <v>0</v>
      </c>
      <c r="O3953">
        <v>0</v>
      </c>
    </row>
    <row r="3954" spans="3:15" x14ac:dyDescent="0.3">
      <c r="C3954" t="s">
        <v>1807</v>
      </c>
      <c r="D3954" t="s">
        <v>366</v>
      </c>
      <c r="E3954">
        <v>51040617</v>
      </c>
      <c r="H3954" t="s">
        <v>1629</v>
      </c>
      <c r="K3954">
        <v>0</v>
      </c>
      <c r="M3954">
        <v>0</v>
      </c>
      <c r="O3954">
        <v>0</v>
      </c>
    </row>
    <row r="3955" spans="3:15" x14ac:dyDescent="0.3">
      <c r="C3955" t="s">
        <v>1807</v>
      </c>
      <c r="D3955" t="s">
        <v>366</v>
      </c>
      <c r="E3955">
        <v>51040717</v>
      </c>
      <c r="H3955" t="s">
        <v>1674</v>
      </c>
      <c r="K3955">
        <v>0</v>
      </c>
      <c r="M3955">
        <v>0</v>
      </c>
      <c r="O3955">
        <v>0</v>
      </c>
    </row>
    <row r="3956" spans="3:15" x14ac:dyDescent="0.3">
      <c r="C3956" t="s">
        <v>1807</v>
      </c>
      <c r="D3956" t="s">
        <v>366</v>
      </c>
      <c r="E3956">
        <v>51050017</v>
      </c>
      <c r="H3956" t="s">
        <v>1630</v>
      </c>
      <c r="K3956">
        <v>0</v>
      </c>
      <c r="M3956">
        <v>0</v>
      </c>
      <c r="O3956">
        <v>0</v>
      </c>
    </row>
    <row r="3957" spans="3:15" x14ac:dyDescent="0.3">
      <c r="C3957" t="s">
        <v>1807</v>
      </c>
      <c r="D3957" t="s">
        <v>366</v>
      </c>
      <c r="E3957">
        <v>51050117</v>
      </c>
      <c r="H3957" t="s">
        <v>1631</v>
      </c>
      <c r="K3957">
        <v>0</v>
      </c>
      <c r="M3957">
        <v>0</v>
      </c>
      <c r="O3957">
        <v>0</v>
      </c>
    </row>
    <row r="3958" spans="3:15" x14ac:dyDescent="0.3">
      <c r="C3958" t="s">
        <v>1807</v>
      </c>
      <c r="D3958" t="s">
        <v>366</v>
      </c>
      <c r="E3958">
        <v>51050217</v>
      </c>
      <c r="H3958" t="s">
        <v>1632</v>
      </c>
      <c r="K3958">
        <v>0</v>
      </c>
      <c r="M3958">
        <v>0</v>
      </c>
      <c r="O3958">
        <v>0</v>
      </c>
    </row>
    <row r="3959" spans="3:15" x14ac:dyDescent="0.3">
      <c r="C3959" t="s">
        <v>1807</v>
      </c>
      <c r="D3959" t="s">
        <v>366</v>
      </c>
      <c r="E3959">
        <v>51050417</v>
      </c>
      <c r="H3959" t="s">
        <v>1634</v>
      </c>
      <c r="K3959">
        <v>0</v>
      </c>
      <c r="M3959">
        <v>0</v>
      </c>
      <c r="O3959">
        <v>0</v>
      </c>
    </row>
    <row r="3960" spans="3:15" x14ac:dyDescent="0.3">
      <c r="C3960" t="s">
        <v>1807</v>
      </c>
      <c r="D3960" t="s">
        <v>366</v>
      </c>
      <c r="E3960">
        <v>51050517</v>
      </c>
      <c r="H3960" t="s">
        <v>1799</v>
      </c>
      <c r="K3960">
        <v>0</v>
      </c>
      <c r="M3960">
        <v>0</v>
      </c>
      <c r="O3960">
        <v>0</v>
      </c>
    </row>
    <row r="3961" spans="3:15" x14ac:dyDescent="0.3">
      <c r="C3961" t="s">
        <v>1807</v>
      </c>
      <c r="D3961" t="s">
        <v>366</v>
      </c>
      <c r="E3961">
        <v>51050617</v>
      </c>
      <c r="H3961" t="s">
        <v>1636</v>
      </c>
      <c r="K3961">
        <v>0</v>
      </c>
      <c r="M3961">
        <v>0</v>
      </c>
      <c r="O3961">
        <v>0</v>
      </c>
    </row>
    <row r="3962" spans="3:15" x14ac:dyDescent="0.3">
      <c r="C3962" t="s">
        <v>1807</v>
      </c>
      <c r="D3962" t="s">
        <v>366</v>
      </c>
      <c r="E3962">
        <v>51050717</v>
      </c>
      <c r="H3962" t="s">
        <v>2698</v>
      </c>
      <c r="K3962">
        <v>0</v>
      </c>
      <c r="M3962">
        <v>0</v>
      </c>
      <c r="O3962">
        <v>0</v>
      </c>
    </row>
    <row r="3963" spans="3:15" x14ac:dyDescent="0.3">
      <c r="C3963" t="s">
        <v>1807</v>
      </c>
      <c r="D3963" t="s">
        <v>366</v>
      </c>
      <c r="E3963">
        <v>51050817</v>
      </c>
      <c r="H3963" t="s">
        <v>2392</v>
      </c>
      <c r="K3963">
        <v>0</v>
      </c>
      <c r="M3963">
        <v>0</v>
      </c>
      <c r="O3963">
        <v>0</v>
      </c>
    </row>
    <row r="3964" spans="3:15" x14ac:dyDescent="0.3">
      <c r="C3964" t="s">
        <v>1807</v>
      </c>
      <c r="D3964" t="s">
        <v>366</v>
      </c>
      <c r="E3964">
        <v>51050917</v>
      </c>
      <c r="H3964" t="s">
        <v>2413</v>
      </c>
      <c r="K3964">
        <v>0</v>
      </c>
      <c r="M3964">
        <v>0</v>
      </c>
      <c r="O3964">
        <v>0</v>
      </c>
    </row>
    <row r="3965" spans="3:15" x14ac:dyDescent="0.3">
      <c r="C3965" t="s">
        <v>1807</v>
      </c>
      <c r="D3965" t="s">
        <v>366</v>
      </c>
      <c r="E3965">
        <v>51051017</v>
      </c>
      <c r="H3965" t="s">
        <v>1676</v>
      </c>
      <c r="K3965">
        <v>0</v>
      </c>
      <c r="M3965">
        <v>0</v>
      </c>
      <c r="O3965">
        <v>0</v>
      </c>
    </row>
    <row r="3966" spans="3:15" x14ac:dyDescent="0.3">
      <c r="C3966" t="s">
        <v>1807</v>
      </c>
      <c r="D3966" t="s">
        <v>366</v>
      </c>
      <c r="E3966">
        <v>51051117</v>
      </c>
      <c r="H3966" t="s">
        <v>2699</v>
      </c>
      <c r="K3966">
        <v>0</v>
      </c>
      <c r="M3966">
        <v>0</v>
      </c>
      <c r="O3966">
        <v>0</v>
      </c>
    </row>
    <row r="3967" spans="3:15" x14ac:dyDescent="0.3">
      <c r="C3967" t="s">
        <v>1807</v>
      </c>
      <c r="D3967" t="s">
        <v>366</v>
      </c>
      <c r="E3967">
        <v>51051217</v>
      </c>
      <c r="H3967" t="s">
        <v>1784</v>
      </c>
      <c r="K3967">
        <v>0</v>
      </c>
      <c r="M3967">
        <v>0</v>
      </c>
      <c r="O3967">
        <v>0</v>
      </c>
    </row>
    <row r="3968" spans="3:15" x14ac:dyDescent="0.3">
      <c r="C3968" t="s">
        <v>1807</v>
      </c>
      <c r="D3968" t="s">
        <v>366</v>
      </c>
      <c r="E3968">
        <v>51060017</v>
      </c>
      <c r="H3968" t="s">
        <v>1637</v>
      </c>
      <c r="K3968">
        <v>0</v>
      </c>
      <c r="M3968">
        <v>0</v>
      </c>
      <c r="O3968">
        <v>0</v>
      </c>
    </row>
    <row r="3969" spans="3:15" x14ac:dyDescent="0.3">
      <c r="C3969" t="s">
        <v>1807</v>
      </c>
      <c r="D3969" t="s">
        <v>366</v>
      </c>
      <c r="E3969">
        <v>51060117</v>
      </c>
      <c r="H3969" t="s">
        <v>2700</v>
      </c>
      <c r="K3969">
        <v>0</v>
      </c>
      <c r="M3969">
        <v>0</v>
      </c>
      <c r="O3969">
        <v>0</v>
      </c>
    </row>
    <row r="3970" spans="3:15" x14ac:dyDescent="0.3">
      <c r="C3970" t="s">
        <v>1807</v>
      </c>
      <c r="D3970" t="s">
        <v>366</v>
      </c>
      <c r="E3970">
        <v>51060317</v>
      </c>
      <c r="H3970" t="s">
        <v>1640</v>
      </c>
      <c r="K3970">
        <v>0</v>
      </c>
      <c r="M3970">
        <v>0</v>
      </c>
      <c r="O3970">
        <v>0</v>
      </c>
    </row>
    <row r="3971" spans="3:15" x14ac:dyDescent="0.3">
      <c r="C3971" t="s">
        <v>1807</v>
      </c>
      <c r="D3971" t="s">
        <v>366</v>
      </c>
      <c r="E3971">
        <v>51060417</v>
      </c>
      <c r="H3971" t="s">
        <v>1641</v>
      </c>
      <c r="K3971">
        <v>0</v>
      </c>
      <c r="M3971">
        <v>0</v>
      </c>
      <c r="O3971">
        <v>0</v>
      </c>
    </row>
    <row r="3972" spans="3:15" x14ac:dyDescent="0.3">
      <c r="C3972" t="s">
        <v>1807</v>
      </c>
      <c r="D3972" t="s">
        <v>366</v>
      </c>
      <c r="E3972">
        <v>51060517</v>
      </c>
      <c r="H3972" t="s">
        <v>1642</v>
      </c>
      <c r="K3972">
        <v>0</v>
      </c>
      <c r="M3972">
        <v>0</v>
      </c>
      <c r="O3972">
        <v>0</v>
      </c>
    </row>
    <row r="3973" spans="3:15" x14ac:dyDescent="0.3">
      <c r="C3973" t="s">
        <v>1807</v>
      </c>
      <c r="D3973" t="s">
        <v>366</v>
      </c>
      <c r="E3973">
        <v>51060717</v>
      </c>
      <c r="H3973" t="s">
        <v>2433</v>
      </c>
      <c r="K3973">
        <v>0</v>
      </c>
      <c r="M3973">
        <v>0</v>
      </c>
      <c r="O3973">
        <v>0</v>
      </c>
    </row>
    <row r="3974" spans="3:15" x14ac:dyDescent="0.3">
      <c r="C3974" t="s">
        <v>1807</v>
      </c>
      <c r="D3974" t="s">
        <v>366</v>
      </c>
      <c r="E3974">
        <v>51060817</v>
      </c>
      <c r="H3974" t="s">
        <v>2393</v>
      </c>
      <c r="K3974">
        <v>0</v>
      </c>
      <c r="M3974">
        <v>0</v>
      </c>
      <c r="O3974">
        <v>0</v>
      </c>
    </row>
    <row r="3975" spans="3:15" x14ac:dyDescent="0.3">
      <c r="C3975" t="s">
        <v>1807</v>
      </c>
      <c r="D3975" t="s">
        <v>366</v>
      </c>
      <c r="E3975">
        <v>51060917</v>
      </c>
      <c r="H3975" t="s">
        <v>2394</v>
      </c>
      <c r="K3975">
        <v>0</v>
      </c>
      <c r="M3975">
        <v>0</v>
      </c>
      <c r="O3975">
        <v>0</v>
      </c>
    </row>
    <row r="3976" spans="3:15" x14ac:dyDescent="0.3">
      <c r="C3976" t="s">
        <v>1807</v>
      </c>
      <c r="D3976" t="s">
        <v>366</v>
      </c>
      <c r="E3976">
        <v>51061017</v>
      </c>
      <c r="H3976" t="s">
        <v>2395</v>
      </c>
      <c r="K3976">
        <v>0</v>
      </c>
      <c r="M3976">
        <v>0</v>
      </c>
      <c r="O3976">
        <v>0</v>
      </c>
    </row>
    <row r="3977" spans="3:15" x14ac:dyDescent="0.3">
      <c r="C3977" t="s">
        <v>1807</v>
      </c>
      <c r="D3977" t="s">
        <v>366</v>
      </c>
      <c r="E3977">
        <v>51061117</v>
      </c>
      <c r="H3977" t="s">
        <v>2415</v>
      </c>
      <c r="K3977">
        <v>0</v>
      </c>
      <c r="M3977">
        <v>0</v>
      </c>
      <c r="O3977">
        <v>0</v>
      </c>
    </row>
    <row r="3978" spans="3:15" x14ac:dyDescent="0.3">
      <c r="C3978" t="s">
        <v>1807</v>
      </c>
      <c r="D3978" t="s">
        <v>366</v>
      </c>
      <c r="E3978">
        <v>51061217</v>
      </c>
      <c r="H3978" t="s">
        <v>2701</v>
      </c>
      <c r="K3978">
        <v>0</v>
      </c>
      <c r="M3978">
        <v>0</v>
      </c>
      <c r="O3978">
        <v>0</v>
      </c>
    </row>
    <row r="3979" spans="3:15" x14ac:dyDescent="0.3">
      <c r="C3979" t="s">
        <v>1807</v>
      </c>
      <c r="D3979" t="s">
        <v>366</v>
      </c>
      <c r="E3979">
        <v>51061317</v>
      </c>
      <c r="H3979" t="s">
        <v>2417</v>
      </c>
      <c r="K3979">
        <v>0</v>
      </c>
      <c r="M3979">
        <v>0</v>
      </c>
      <c r="O3979">
        <v>0</v>
      </c>
    </row>
    <row r="3980" spans="3:15" x14ac:dyDescent="0.3">
      <c r="C3980" t="s">
        <v>1807</v>
      </c>
      <c r="D3980" t="s">
        <v>366</v>
      </c>
      <c r="E3980">
        <v>51070017</v>
      </c>
      <c r="H3980" t="s">
        <v>1643</v>
      </c>
      <c r="K3980">
        <v>0</v>
      </c>
      <c r="M3980">
        <v>0</v>
      </c>
      <c r="O3980">
        <v>0</v>
      </c>
    </row>
    <row r="3981" spans="3:15" x14ac:dyDescent="0.3">
      <c r="C3981" t="s">
        <v>1807</v>
      </c>
      <c r="D3981" t="s">
        <v>366</v>
      </c>
      <c r="E3981">
        <v>51070217</v>
      </c>
      <c r="H3981" t="s">
        <v>1644</v>
      </c>
      <c r="K3981">
        <v>0</v>
      </c>
      <c r="M3981">
        <v>0</v>
      </c>
      <c r="O3981">
        <v>0</v>
      </c>
    </row>
    <row r="3982" spans="3:15" x14ac:dyDescent="0.3">
      <c r="C3982" t="s">
        <v>1807</v>
      </c>
      <c r="D3982" t="s">
        <v>366</v>
      </c>
      <c r="E3982">
        <v>51070317</v>
      </c>
      <c r="H3982" t="s">
        <v>1645</v>
      </c>
      <c r="K3982">
        <v>0</v>
      </c>
      <c r="M3982">
        <v>0</v>
      </c>
      <c r="O3982">
        <v>0</v>
      </c>
    </row>
    <row r="3983" spans="3:15" x14ac:dyDescent="0.3">
      <c r="C3983" t="s">
        <v>1807</v>
      </c>
      <c r="D3983" t="s">
        <v>366</v>
      </c>
      <c r="E3983">
        <v>51070417</v>
      </c>
      <c r="H3983" t="s">
        <v>1646</v>
      </c>
      <c r="K3983">
        <v>0</v>
      </c>
      <c r="M3983">
        <v>0</v>
      </c>
      <c r="O3983">
        <v>0</v>
      </c>
    </row>
    <row r="3984" spans="3:15" x14ac:dyDescent="0.3">
      <c r="C3984" t="s">
        <v>1807</v>
      </c>
      <c r="D3984" t="s">
        <v>366</v>
      </c>
      <c r="E3984">
        <v>51070517</v>
      </c>
      <c r="H3984" t="s">
        <v>1647</v>
      </c>
      <c r="K3984">
        <v>0</v>
      </c>
      <c r="M3984">
        <v>0</v>
      </c>
      <c r="O3984">
        <v>0</v>
      </c>
    </row>
    <row r="3985" spans="3:15" x14ac:dyDescent="0.3">
      <c r="C3985" t="s">
        <v>1807</v>
      </c>
      <c r="D3985" t="s">
        <v>366</v>
      </c>
      <c r="E3985">
        <v>51080017</v>
      </c>
      <c r="H3985" t="s">
        <v>1648</v>
      </c>
      <c r="K3985">
        <v>0</v>
      </c>
      <c r="M3985">
        <v>0</v>
      </c>
      <c r="O3985">
        <v>0</v>
      </c>
    </row>
    <row r="3986" spans="3:15" x14ac:dyDescent="0.3">
      <c r="C3986" t="s">
        <v>1807</v>
      </c>
      <c r="D3986" t="s">
        <v>366</v>
      </c>
      <c r="E3986">
        <v>51080117</v>
      </c>
      <c r="H3986" t="s">
        <v>1649</v>
      </c>
      <c r="K3986">
        <v>0</v>
      </c>
      <c r="M3986">
        <v>0</v>
      </c>
      <c r="O3986">
        <v>0</v>
      </c>
    </row>
    <row r="3987" spans="3:15" x14ac:dyDescent="0.3">
      <c r="C3987" t="s">
        <v>1807</v>
      </c>
      <c r="D3987" t="s">
        <v>366</v>
      </c>
      <c r="E3987">
        <v>51080217</v>
      </c>
      <c r="H3987" t="s">
        <v>1650</v>
      </c>
      <c r="K3987">
        <v>0</v>
      </c>
      <c r="M3987">
        <v>0</v>
      </c>
      <c r="O3987">
        <v>0</v>
      </c>
    </row>
    <row r="3988" spans="3:15" x14ac:dyDescent="0.3">
      <c r="C3988" t="s">
        <v>1807</v>
      </c>
      <c r="D3988" t="s">
        <v>366</v>
      </c>
      <c r="E3988">
        <v>51080317</v>
      </c>
      <c r="H3988" t="s">
        <v>1651</v>
      </c>
      <c r="K3988">
        <v>0</v>
      </c>
      <c r="M3988">
        <v>0</v>
      </c>
      <c r="O3988">
        <v>0</v>
      </c>
    </row>
    <row r="3989" spans="3:15" x14ac:dyDescent="0.3">
      <c r="C3989" t="s">
        <v>1807</v>
      </c>
      <c r="D3989" t="s">
        <v>366</v>
      </c>
      <c r="E3989">
        <v>51087017</v>
      </c>
      <c r="H3989" t="s">
        <v>2396</v>
      </c>
      <c r="K3989">
        <v>0</v>
      </c>
      <c r="M3989">
        <v>0</v>
      </c>
      <c r="O3989">
        <v>0</v>
      </c>
    </row>
    <row r="3990" spans="3:15" x14ac:dyDescent="0.3">
      <c r="C3990" t="s">
        <v>1807</v>
      </c>
      <c r="D3990" t="s">
        <v>366</v>
      </c>
      <c r="E3990">
        <v>51087117</v>
      </c>
      <c r="H3990" t="s">
        <v>1670</v>
      </c>
      <c r="K3990">
        <v>0</v>
      </c>
      <c r="M3990">
        <v>0</v>
      </c>
      <c r="O3990">
        <v>0</v>
      </c>
    </row>
    <row r="3991" spans="3:15" x14ac:dyDescent="0.3">
      <c r="C3991" t="s">
        <v>1807</v>
      </c>
      <c r="D3991" t="s">
        <v>366</v>
      </c>
      <c r="E3991">
        <v>51090017</v>
      </c>
      <c r="H3991" t="s">
        <v>1652</v>
      </c>
      <c r="K3991">
        <v>0</v>
      </c>
      <c r="M3991">
        <v>0</v>
      </c>
      <c r="O3991">
        <v>0</v>
      </c>
    </row>
    <row r="3992" spans="3:15" x14ac:dyDescent="0.3">
      <c r="C3992" t="s">
        <v>1807</v>
      </c>
      <c r="D3992" t="s">
        <v>366</v>
      </c>
      <c r="E3992">
        <v>51090117</v>
      </c>
      <c r="H3992" t="s">
        <v>1653</v>
      </c>
      <c r="K3992">
        <v>0</v>
      </c>
      <c r="M3992">
        <v>0</v>
      </c>
      <c r="O3992">
        <v>0</v>
      </c>
    </row>
    <row r="3993" spans="3:15" x14ac:dyDescent="0.3">
      <c r="C3993" t="s">
        <v>1807</v>
      </c>
      <c r="D3993" t="s">
        <v>366</v>
      </c>
      <c r="E3993">
        <v>51090217</v>
      </c>
      <c r="H3993" t="s">
        <v>1654</v>
      </c>
      <c r="K3993">
        <v>0</v>
      </c>
      <c r="M3993">
        <v>0</v>
      </c>
      <c r="O3993">
        <v>0</v>
      </c>
    </row>
    <row r="3994" spans="3:15" x14ac:dyDescent="0.3">
      <c r="C3994" t="s">
        <v>1807</v>
      </c>
      <c r="D3994" t="s">
        <v>366</v>
      </c>
      <c r="E3994">
        <v>51110017</v>
      </c>
      <c r="H3994" t="s">
        <v>2702</v>
      </c>
      <c r="K3994">
        <v>0</v>
      </c>
      <c r="M3994">
        <v>0</v>
      </c>
      <c r="O3994">
        <v>0</v>
      </c>
    </row>
    <row r="3995" spans="3:15" x14ac:dyDescent="0.3">
      <c r="C3995" t="s">
        <v>1807</v>
      </c>
      <c r="D3995" t="s">
        <v>366</v>
      </c>
      <c r="E3995">
        <v>51110117</v>
      </c>
      <c r="H3995" t="s">
        <v>2703</v>
      </c>
      <c r="K3995">
        <v>0</v>
      </c>
      <c r="M3995">
        <v>0</v>
      </c>
      <c r="O3995">
        <v>0</v>
      </c>
    </row>
    <row r="3996" spans="3:15" x14ac:dyDescent="0.3">
      <c r="C3996" t="s">
        <v>1807</v>
      </c>
      <c r="D3996" t="s">
        <v>366</v>
      </c>
      <c r="E3996">
        <v>51110217</v>
      </c>
      <c r="H3996" t="s">
        <v>2704</v>
      </c>
      <c r="K3996">
        <v>0</v>
      </c>
      <c r="M3996">
        <v>0</v>
      </c>
      <c r="O3996">
        <v>0</v>
      </c>
    </row>
    <row r="3997" spans="3:15" x14ac:dyDescent="0.3">
      <c r="C3997" t="s">
        <v>1807</v>
      </c>
      <c r="D3997" t="s">
        <v>366</v>
      </c>
      <c r="E3997">
        <v>51110417</v>
      </c>
      <c r="H3997" t="s">
        <v>2705</v>
      </c>
      <c r="K3997">
        <v>0</v>
      </c>
      <c r="M3997">
        <v>0</v>
      </c>
      <c r="O3997">
        <v>0</v>
      </c>
    </row>
    <row r="3998" spans="3:15" x14ac:dyDescent="0.3">
      <c r="C3998" t="s">
        <v>1807</v>
      </c>
      <c r="D3998" t="s">
        <v>366</v>
      </c>
      <c r="E3998">
        <v>51110517</v>
      </c>
      <c r="H3998" t="s">
        <v>1660</v>
      </c>
      <c r="K3998">
        <v>0</v>
      </c>
      <c r="M3998">
        <v>0</v>
      </c>
      <c r="O3998">
        <v>0</v>
      </c>
    </row>
    <row r="3999" spans="3:15" x14ac:dyDescent="0.3">
      <c r="C3999" t="s">
        <v>1807</v>
      </c>
      <c r="D3999" t="s">
        <v>366</v>
      </c>
      <c r="E3999">
        <v>51110817</v>
      </c>
      <c r="H3999" t="s">
        <v>2706</v>
      </c>
      <c r="K3999">
        <v>0</v>
      </c>
      <c r="M3999">
        <v>0</v>
      </c>
      <c r="O3999">
        <v>0</v>
      </c>
    </row>
    <row r="4000" spans="3:15" x14ac:dyDescent="0.3">
      <c r="C4000" t="s">
        <v>1807</v>
      </c>
      <c r="D4000" t="s">
        <v>366</v>
      </c>
      <c r="E4000">
        <v>51120017</v>
      </c>
      <c r="H4000" t="s">
        <v>1664</v>
      </c>
      <c r="K4000">
        <v>0</v>
      </c>
      <c r="M4000">
        <v>0</v>
      </c>
      <c r="O4000">
        <v>0</v>
      </c>
    </row>
    <row r="4001" spans="3:15" x14ac:dyDescent="0.3">
      <c r="C4001" t="s">
        <v>1807</v>
      </c>
      <c r="D4001" t="s">
        <v>366</v>
      </c>
      <c r="E4001">
        <v>51120117</v>
      </c>
      <c r="H4001" t="s">
        <v>1665</v>
      </c>
      <c r="K4001">
        <v>0</v>
      </c>
      <c r="M4001">
        <v>0</v>
      </c>
      <c r="O4001">
        <v>0</v>
      </c>
    </row>
    <row r="4002" spans="3:15" x14ac:dyDescent="0.3">
      <c r="C4002" t="s">
        <v>1807</v>
      </c>
      <c r="D4002" t="s">
        <v>366</v>
      </c>
      <c r="E4002">
        <v>51120317</v>
      </c>
      <c r="H4002" t="s">
        <v>1671</v>
      </c>
      <c r="K4002">
        <v>0</v>
      </c>
      <c r="M4002">
        <v>0</v>
      </c>
      <c r="O4002">
        <v>0</v>
      </c>
    </row>
    <row r="4003" spans="3:15" x14ac:dyDescent="0.3">
      <c r="C4003" t="s">
        <v>1807</v>
      </c>
      <c r="D4003" t="s">
        <v>366</v>
      </c>
      <c r="E4003">
        <v>51120417</v>
      </c>
      <c r="H4003" t="s">
        <v>1668</v>
      </c>
      <c r="K4003">
        <v>0</v>
      </c>
      <c r="M4003">
        <v>0</v>
      </c>
      <c r="O4003">
        <v>0</v>
      </c>
    </row>
    <row r="4004" spans="3:15" x14ac:dyDescent="0.3">
      <c r="C4004" t="s">
        <v>1807</v>
      </c>
      <c r="D4004" t="s">
        <v>366</v>
      </c>
      <c r="E4004">
        <v>51120517</v>
      </c>
      <c r="H4004" t="s">
        <v>2399</v>
      </c>
      <c r="K4004">
        <v>0</v>
      </c>
      <c r="M4004">
        <v>0</v>
      </c>
      <c r="O4004">
        <v>0</v>
      </c>
    </row>
    <row r="4005" spans="3:15" x14ac:dyDescent="0.3">
      <c r="C4005" t="s">
        <v>1807</v>
      </c>
      <c r="D4005" t="s">
        <v>366</v>
      </c>
      <c r="E4005">
        <v>51120617</v>
      </c>
      <c r="H4005" t="s">
        <v>2435</v>
      </c>
      <c r="K4005">
        <v>0</v>
      </c>
      <c r="M4005">
        <v>0</v>
      </c>
      <c r="O4005">
        <v>0</v>
      </c>
    </row>
    <row r="4006" spans="3:15" x14ac:dyDescent="0.3">
      <c r="C4006" t="s">
        <v>1807</v>
      </c>
      <c r="D4006" t="s">
        <v>366</v>
      </c>
      <c r="E4006">
        <v>51120717</v>
      </c>
      <c r="H4006" t="s">
        <v>1678</v>
      </c>
      <c r="K4006">
        <v>0</v>
      </c>
      <c r="M4006">
        <v>0</v>
      </c>
      <c r="O4006">
        <v>0</v>
      </c>
    </row>
    <row r="4007" spans="3:15" x14ac:dyDescent="0.3">
      <c r="C4007" t="s">
        <v>1807</v>
      </c>
      <c r="D4007" t="s">
        <v>366</v>
      </c>
      <c r="E4007">
        <v>51120817</v>
      </c>
      <c r="H4007" t="s">
        <v>2400</v>
      </c>
      <c r="K4007">
        <v>0</v>
      </c>
      <c r="M4007">
        <v>0</v>
      </c>
      <c r="O4007">
        <v>0</v>
      </c>
    </row>
    <row r="4008" spans="3:15" x14ac:dyDescent="0.3">
      <c r="C4008" t="s">
        <v>1807</v>
      </c>
      <c r="D4008" t="s">
        <v>366</v>
      </c>
      <c r="E4008">
        <v>51120917</v>
      </c>
      <c r="H4008" t="s">
        <v>2401</v>
      </c>
      <c r="K4008">
        <v>0</v>
      </c>
      <c r="M4008">
        <v>0</v>
      </c>
      <c r="O4008">
        <v>0</v>
      </c>
    </row>
    <row r="4009" spans="3:15" x14ac:dyDescent="0.3">
      <c r="C4009" t="s">
        <v>1807</v>
      </c>
      <c r="D4009" t="s">
        <v>366</v>
      </c>
      <c r="E4009">
        <v>51130017</v>
      </c>
      <c r="H4009" t="s">
        <v>1669</v>
      </c>
      <c r="K4009">
        <v>0</v>
      </c>
      <c r="M4009">
        <v>0</v>
      </c>
      <c r="O4009">
        <v>0</v>
      </c>
    </row>
    <row r="4010" spans="3:15" x14ac:dyDescent="0.3">
      <c r="C4010" t="s">
        <v>1807</v>
      </c>
      <c r="D4010" t="s">
        <v>366</v>
      </c>
      <c r="E4010">
        <v>51130117</v>
      </c>
      <c r="H4010" t="s">
        <v>2707</v>
      </c>
      <c r="K4010">
        <v>0</v>
      </c>
      <c r="M4010">
        <v>0</v>
      </c>
      <c r="O4010">
        <v>0</v>
      </c>
    </row>
    <row r="4011" spans="3:15" x14ac:dyDescent="0.3">
      <c r="C4011" t="s">
        <v>1807</v>
      </c>
      <c r="D4011" t="s">
        <v>366</v>
      </c>
      <c r="E4011">
        <v>51130217</v>
      </c>
      <c r="H4011" t="s">
        <v>2708</v>
      </c>
      <c r="K4011">
        <v>0</v>
      </c>
      <c r="M4011">
        <v>0</v>
      </c>
      <c r="O4011">
        <v>0</v>
      </c>
    </row>
    <row r="4012" spans="3:15" x14ac:dyDescent="0.3">
      <c r="C4012" t="s">
        <v>1807</v>
      </c>
      <c r="D4012" t="s">
        <v>366</v>
      </c>
      <c r="E4012">
        <v>51131317</v>
      </c>
      <c r="H4012" t="s">
        <v>2337</v>
      </c>
      <c r="K4012">
        <v>0</v>
      </c>
      <c r="M4012">
        <v>0</v>
      </c>
      <c r="O4012">
        <v>0</v>
      </c>
    </row>
    <row r="4013" spans="3:15" x14ac:dyDescent="0.3">
      <c r="C4013" t="s">
        <v>1807</v>
      </c>
      <c r="D4013" t="s">
        <v>366</v>
      </c>
      <c r="E4013">
        <v>51140117</v>
      </c>
      <c r="H4013" t="s">
        <v>2709</v>
      </c>
      <c r="K4013">
        <v>0</v>
      </c>
      <c r="M4013">
        <v>0</v>
      </c>
      <c r="O4013">
        <v>0</v>
      </c>
    </row>
    <row r="4014" spans="3:15" x14ac:dyDescent="0.3">
      <c r="C4014" t="s">
        <v>1807</v>
      </c>
      <c r="D4014" t="s">
        <v>366</v>
      </c>
      <c r="E4014">
        <v>51140217</v>
      </c>
      <c r="H4014" t="s">
        <v>2710</v>
      </c>
      <c r="K4014">
        <v>0</v>
      </c>
      <c r="M4014">
        <v>0</v>
      </c>
      <c r="O4014">
        <v>0</v>
      </c>
    </row>
    <row r="4015" spans="3:15" x14ac:dyDescent="0.3">
      <c r="C4015" t="s">
        <v>1807</v>
      </c>
      <c r="D4015" t="s">
        <v>366</v>
      </c>
      <c r="E4015">
        <v>51140417</v>
      </c>
      <c r="H4015" t="s">
        <v>2711</v>
      </c>
      <c r="K4015">
        <v>0</v>
      </c>
      <c r="M4015">
        <v>0</v>
      </c>
      <c r="O4015">
        <v>0</v>
      </c>
    </row>
    <row r="4016" spans="3:15" x14ac:dyDescent="0.3">
      <c r="C4016" t="s">
        <v>1807</v>
      </c>
      <c r="D4016" t="s">
        <v>366</v>
      </c>
      <c r="E4016">
        <v>51140517</v>
      </c>
      <c r="H4016" t="s">
        <v>2407</v>
      </c>
      <c r="K4016">
        <v>0</v>
      </c>
      <c r="M4016">
        <v>0</v>
      </c>
      <c r="O4016">
        <v>0</v>
      </c>
    </row>
    <row r="4017" spans="3:18" x14ac:dyDescent="0.3">
      <c r="C4017" t="s">
        <v>1807</v>
      </c>
      <c r="D4017" t="s">
        <v>366</v>
      </c>
      <c r="E4017">
        <v>51141017</v>
      </c>
      <c r="H4017" t="s">
        <v>2712</v>
      </c>
      <c r="K4017">
        <v>0</v>
      </c>
      <c r="M4017">
        <v>0</v>
      </c>
      <c r="O4017">
        <v>0</v>
      </c>
    </row>
    <row r="4018" spans="3:18" x14ac:dyDescent="0.3">
      <c r="C4018" t="s">
        <v>1807</v>
      </c>
      <c r="D4018" t="s">
        <v>366</v>
      </c>
      <c r="E4018">
        <v>51141317</v>
      </c>
      <c r="H4018" t="s">
        <v>2713</v>
      </c>
      <c r="K4018">
        <v>0</v>
      </c>
      <c r="M4018">
        <v>0</v>
      </c>
      <c r="O4018">
        <v>0</v>
      </c>
    </row>
    <row r="4019" spans="3:18" x14ac:dyDescent="0.3">
      <c r="C4019" t="s">
        <v>1807</v>
      </c>
      <c r="D4019" t="s">
        <v>366</v>
      </c>
      <c r="E4019">
        <v>51142017</v>
      </c>
      <c r="H4019" t="s">
        <v>2714</v>
      </c>
      <c r="K4019">
        <v>0</v>
      </c>
      <c r="M4019">
        <v>0</v>
      </c>
      <c r="O4019">
        <v>0</v>
      </c>
    </row>
    <row r="4020" spans="3:18" x14ac:dyDescent="0.3">
      <c r="E4020" t="s">
        <v>1803</v>
      </c>
      <c r="K4020">
        <v>0</v>
      </c>
      <c r="M4020">
        <v>0</v>
      </c>
      <c r="O4020">
        <v>0</v>
      </c>
      <c r="R4020" t="s">
        <v>1763</v>
      </c>
    </row>
    <row r="4021" spans="3:18" x14ac:dyDescent="0.3">
      <c r="E4021" t="s">
        <v>1804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0F128-AC52-4E59-BCE0-4A30C4D480CC}">
  <sheetPr>
    <tabColor rgb="FF00B050"/>
  </sheetPr>
  <dimension ref="A1:T176"/>
  <sheetViews>
    <sheetView workbookViewId="0">
      <pane xSplit="2" ySplit="2" topLeftCell="C151" activePane="bottomRight" state="frozen"/>
      <selection pane="topRight" activeCell="C1" sqref="C1"/>
      <selection pane="bottomLeft" activeCell="A3" sqref="A3"/>
      <selection pane="bottomRight" activeCell="B160" sqref="B160"/>
    </sheetView>
  </sheetViews>
  <sheetFormatPr defaultRowHeight="14.4" x14ac:dyDescent="0.3"/>
  <cols>
    <col min="1" max="1" width="23.6640625" customWidth="1"/>
    <col min="2" max="2" width="41.33203125" bestFit="1" customWidth="1"/>
    <col min="3" max="3" width="14.88671875" bestFit="1" customWidth="1"/>
    <col min="4" max="4" width="12.6640625" bestFit="1" customWidth="1"/>
    <col min="5" max="5" width="13.88671875" bestFit="1" customWidth="1"/>
    <col min="6" max="6" width="7.33203125" bestFit="1" customWidth="1"/>
    <col min="7" max="7" width="14.88671875" bestFit="1" customWidth="1"/>
    <col min="8" max="8" width="13.88671875" bestFit="1" customWidth="1"/>
    <col min="9" max="9" width="9.33203125" bestFit="1" customWidth="1"/>
    <col min="10" max="10" width="12.6640625" bestFit="1" customWidth="1"/>
    <col min="11" max="11" width="11.33203125" customWidth="1"/>
    <col min="12" max="12" width="13.88671875" bestFit="1" customWidth="1"/>
    <col min="13" max="13" width="14.88671875" bestFit="1" customWidth="1"/>
    <col min="14" max="14" width="12.6640625" bestFit="1" customWidth="1"/>
    <col min="15" max="15" width="13.88671875" bestFit="1" customWidth="1"/>
    <col min="16" max="16" width="9.33203125" bestFit="1" customWidth="1"/>
    <col min="17" max="17" width="14.88671875" bestFit="1" customWidth="1"/>
    <col min="19" max="19" width="12.44140625" bestFit="1" customWidth="1"/>
    <col min="20" max="20" width="9.44140625" bestFit="1" customWidth="1"/>
  </cols>
  <sheetData>
    <row r="1" spans="1:20" x14ac:dyDescent="0.3">
      <c r="C1" s="132" t="s">
        <v>2719</v>
      </c>
      <c r="D1" s="132"/>
      <c r="E1" s="132"/>
      <c r="F1" s="132"/>
      <c r="G1" s="132"/>
      <c r="H1" s="132" t="s">
        <v>2720</v>
      </c>
      <c r="I1" s="132"/>
      <c r="J1" s="132"/>
      <c r="K1" s="132"/>
      <c r="L1" s="132"/>
      <c r="M1" s="132" t="s">
        <v>2721</v>
      </c>
      <c r="N1" s="132"/>
      <c r="O1" s="132"/>
      <c r="P1" s="132"/>
      <c r="Q1" s="132"/>
    </row>
    <row r="2" spans="1:20" ht="27.6" x14ac:dyDescent="0.3">
      <c r="A2" s="79" t="s">
        <v>47</v>
      </c>
      <c r="B2" s="79" t="s">
        <v>49</v>
      </c>
      <c r="C2" s="84" t="s">
        <v>33</v>
      </c>
      <c r="D2" s="84" t="s">
        <v>2722</v>
      </c>
      <c r="E2" s="84" t="s">
        <v>2723</v>
      </c>
      <c r="F2" s="84" t="s">
        <v>2724</v>
      </c>
      <c r="G2" s="85" t="s">
        <v>340</v>
      </c>
      <c r="H2" s="84" t="s">
        <v>33</v>
      </c>
      <c r="I2" s="84" t="s">
        <v>2722</v>
      </c>
      <c r="J2" s="84" t="s">
        <v>2723</v>
      </c>
      <c r="K2" s="84" t="s">
        <v>2724</v>
      </c>
      <c r="L2" s="85" t="s">
        <v>340</v>
      </c>
      <c r="M2" s="84" t="s">
        <v>33</v>
      </c>
      <c r="N2" s="84" t="s">
        <v>2722</v>
      </c>
      <c r="O2" s="84" t="s">
        <v>2723</v>
      </c>
      <c r="P2" s="84" t="s">
        <v>2724</v>
      </c>
      <c r="Q2" s="85" t="s">
        <v>340</v>
      </c>
    </row>
    <row r="3" spans="1:20" x14ac:dyDescent="0.3">
      <c r="A3" s="80">
        <v>501180</v>
      </c>
      <c r="B3" s="81" t="s">
        <v>2850</v>
      </c>
      <c r="C3" s="99">
        <v>11431.209233332691</v>
      </c>
      <c r="D3" s="99">
        <v>0</v>
      </c>
      <c r="E3" s="99">
        <v>0</v>
      </c>
      <c r="F3" s="99">
        <v>0</v>
      </c>
      <c r="G3" s="87">
        <f>SUM(C3:F3)</f>
        <v>11431.209233332691</v>
      </c>
      <c r="H3" s="98">
        <v>0</v>
      </c>
      <c r="I3" s="98">
        <v>0</v>
      </c>
      <c r="J3" s="98">
        <v>0</v>
      </c>
      <c r="K3" s="98">
        <v>0</v>
      </c>
      <c r="L3" s="91">
        <f>SUM(H3:K3)</f>
        <v>0</v>
      </c>
      <c r="M3" s="98">
        <f>C3-H3</f>
        <v>11431.209233332691</v>
      </c>
      <c r="N3" s="98">
        <f t="shared" ref="N3:Q3" si="0">D3-I3</f>
        <v>0</v>
      </c>
      <c r="O3" s="98">
        <f t="shared" si="0"/>
        <v>0</v>
      </c>
      <c r="P3" s="98">
        <f t="shared" si="0"/>
        <v>0</v>
      </c>
      <c r="Q3" s="91">
        <f t="shared" si="0"/>
        <v>11431.209233332691</v>
      </c>
      <c r="R3" t="s">
        <v>61</v>
      </c>
      <c r="S3" s="90">
        <v>1</v>
      </c>
      <c r="T3" s="36"/>
    </row>
    <row r="4" spans="1:20" x14ac:dyDescent="0.3">
      <c r="A4" s="80">
        <v>501125</v>
      </c>
      <c r="B4" s="81" t="s">
        <v>2851</v>
      </c>
      <c r="C4" s="99">
        <v>67382.998148066428</v>
      </c>
      <c r="D4" s="99">
        <v>0</v>
      </c>
      <c r="E4" s="99">
        <v>0</v>
      </c>
      <c r="F4" s="99">
        <v>0</v>
      </c>
      <c r="G4" s="87">
        <f t="shared" ref="G4:G67" si="1">SUM(C4:F4)</f>
        <v>67382.998148066428</v>
      </c>
      <c r="H4" s="98">
        <v>9579.8563080116037</v>
      </c>
      <c r="I4" s="98">
        <v>0</v>
      </c>
      <c r="J4" s="98">
        <v>0</v>
      </c>
      <c r="K4" s="98">
        <v>0</v>
      </c>
      <c r="L4" s="91">
        <f t="shared" ref="L4:L67" si="2">SUM(H4:K4)</f>
        <v>9579.8563080116037</v>
      </c>
      <c r="M4" s="98">
        <f t="shared" ref="M4:M67" si="3">C4-H4</f>
        <v>57803.141840054828</v>
      </c>
      <c r="N4" s="98">
        <f t="shared" ref="N4:N67" si="4">D4-I4</f>
        <v>0</v>
      </c>
      <c r="O4" s="98">
        <f t="shared" ref="O4:O67" si="5">E4-J4</f>
        <v>0</v>
      </c>
      <c r="P4" s="98">
        <f t="shared" ref="P4:P67" si="6">F4-K4</f>
        <v>0</v>
      </c>
      <c r="Q4" s="91">
        <f t="shared" ref="Q4:Q67" si="7">G4-L4</f>
        <v>57803.141840054828</v>
      </c>
      <c r="R4" t="s">
        <v>61</v>
      </c>
      <c r="S4" s="90">
        <v>1</v>
      </c>
      <c r="T4" s="36"/>
    </row>
    <row r="5" spans="1:20" x14ac:dyDescent="0.3">
      <c r="A5" s="80">
        <v>501172</v>
      </c>
      <c r="B5" s="81" t="s">
        <v>2852</v>
      </c>
      <c r="C5" s="99">
        <v>490572.25951477466</v>
      </c>
      <c r="D5" s="99">
        <v>0</v>
      </c>
      <c r="E5" s="99">
        <v>0</v>
      </c>
      <c r="F5" s="99">
        <v>0</v>
      </c>
      <c r="G5" s="87">
        <f t="shared" si="1"/>
        <v>490572.25951477466</v>
      </c>
      <c r="H5" s="98">
        <v>157.40269008280441</v>
      </c>
      <c r="I5" s="98">
        <v>0</v>
      </c>
      <c r="J5" s="98">
        <v>0</v>
      </c>
      <c r="K5" s="98">
        <v>0</v>
      </c>
      <c r="L5" s="91">
        <f t="shared" si="2"/>
        <v>157.40269008280441</v>
      </c>
      <c r="M5" s="98">
        <f t="shared" si="3"/>
        <v>490414.85682469187</v>
      </c>
      <c r="N5" s="98">
        <f t="shared" si="4"/>
        <v>0</v>
      </c>
      <c r="O5" s="98">
        <f t="shared" si="5"/>
        <v>0</v>
      </c>
      <c r="P5" s="98">
        <f t="shared" si="6"/>
        <v>0</v>
      </c>
      <c r="Q5" s="91">
        <f t="shared" si="7"/>
        <v>490414.85682469187</v>
      </c>
      <c r="R5" t="s">
        <v>61</v>
      </c>
      <c r="S5" s="90">
        <v>1</v>
      </c>
      <c r="T5" s="36"/>
    </row>
    <row r="6" spans="1:20" x14ac:dyDescent="0.3">
      <c r="A6" s="80">
        <v>501111</v>
      </c>
      <c r="B6" s="81" t="s">
        <v>2852</v>
      </c>
      <c r="C6" s="99">
        <v>164949.81931038594</v>
      </c>
      <c r="D6" s="99">
        <v>0</v>
      </c>
      <c r="E6" s="99">
        <v>0</v>
      </c>
      <c r="F6" s="99">
        <v>0</v>
      </c>
      <c r="G6" s="87">
        <f t="shared" si="1"/>
        <v>164949.81931038594</v>
      </c>
      <c r="H6" s="98">
        <v>26.048262853556796</v>
      </c>
      <c r="I6" s="98">
        <v>0</v>
      </c>
      <c r="J6" s="98">
        <v>0</v>
      </c>
      <c r="K6" s="98">
        <v>0</v>
      </c>
      <c r="L6" s="91">
        <f t="shared" si="2"/>
        <v>26.048262853556796</v>
      </c>
      <c r="M6" s="98">
        <f t="shared" si="3"/>
        <v>164923.77104753238</v>
      </c>
      <c r="N6" s="98">
        <f t="shared" si="4"/>
        <v>0</v>
      </c>
      <c r="O6" s="98">
        <f t="shared" si="5"/>
        <v>0</v>
      </c>
      <c r="P6" s="98">
        <f t="shared" si="6"/>
        <v>0</v>
      </c>
      <c r="Q6" s="91">
        <f t="shared" si="7"/>
        <v>164923.77104753238</v>
      </c>
      <c r="R6" t="s">
        <v>61</v>
      </c>
      <c r="S6" s="90">
        <v>1</v>
      </c>
      <c r="T6" s="36"/>
    </row>
    <row r="7" spans="1:20" x14ac:dyDescent="0.3">
      <c r="A7" s="80">
        <v>501166</v>
      </c>
      <c r="B7" s="81" t="s">
        <v>2853</v>
      </c>
      <c r="C7" s="99">
        <v>116221.08002379059</v>
      </c>
      <c r="D7" s="99">
        <v>0</v>
      </c>
      <c r="E7" s="99">
        <v>0</v>
      </c>
      <c r="F7" s="99">
        <v>0</v>
      </c>
      <c r="G7" s="87">
        <f t="shared" si="1"/>
        <v>116221.08002379059</v>
      </c>
      <c r="H7" s="98">
        <v>85016.709279690316</v>
      </c>
      <c r="I7" s="98">
        <v>0</v>
      </c>
      <c r="J7" s="98">
        <v>0</v>
      </c>
      <c r="K7" s="98">
        <v>0</v>
      </c>
      <c r="L7" s="91">
        <f t="shared" si="2"/>
        <v>85016.709279690316</v>
      </c>
      <c r="M7" s="98">
        <f t="shared" si="3"/>
        <v>31204.370744100277</v>
      </c>
      <c r="N7" s="98">
        <f t="shared" si="4"/>
        <v>0</v>
      </c>
      <c r="O7" s="98">
        <f t="shared" si="5"/>
        <v>0</v>
      </c>
      <c r="P7" s="98">
        <f t="shared" si="6"/>
        <v>0</v>
      </c>
      <c r="Q7" s="91">
        <f t="shared" si="7"/>
        <v>31204.370744100277</v>
      </c>
      <c r="R7" t="s">
        <v>61</v>
      </c>
      <c r="S7" s="90">
        <v>1</v>
      </c>
      <c r="T7" s="36"/>
    </row>
    <row r="8" spans="1:20" x14ac:dyDescent="0.3">
      <c r="A8" s="80">
        <v>501173</v>
      </c>
      <c r="B8" s="81" t="s">
        <v>2853</v>
      </c>
      <c r="C8" s="99">
        <v>44020.704921167686</v>
      </c>
      <c r="D8" s="99">
        <v>0</v>
      </c>
      <c r="E8" s="99">
        <v>0</v>
      </c>
      <c r="F8" s="99">
        <v>0</v>
      </c>
      <c r="G8" s="87">
        <f t="shared" si="1"/>
        <v>44020.704921167686</v>
      </c>
      <c r="H8" s="98">
        <v>0</v>
      </c>
      <c r="I8" s="98">
        <v>0</v>
      </c>
      <c r="J8" s="98">
        <v>0</v>
      </c>
      <c r="K8" s="98">
        <v>0</v>
      </c>
      <c r="L8" s="91">
        <f t="shared" si="2"/>
        <v>0</v>
      </c>
      <c r="M8" s="98">
        <f t="shared" si="3"/>
        <v>44020.704921167686</v>
      </c>
      <c r="N8" s="98">
        <f t="shared" si="4"/>
        <v>0</v>
      </c>
      <c r="O8" s="98">
        <f t="shared" si="5"/>
        <v>0</v>
      </c>
      <c r="P8" s="98">
        <f t="shared" si="6"/>
        <v>0</v>
      </c>
      <c r="Q8" s="91">
        <f t="shared" si="7"/>
        <v>44020.704921167686</v>
      </c>
      <c r="R8" t="s">
        <v>61</v>
      </c>
      <c r="S8" s="90">
        <v>1</v>
      </c>
      <c r="T8" s="36"/>
    </row>
    <row r="9" spans="1:20" x14ac:dyDescent="0.3">
      <c r="A9" s="80">
        <v>501129</v>
      </c>
      <c r="B9" s="81" t="s">
        <v>2854</v>
      </c>
      <c r="C9" s="99">
        <v>2809.9836134982893</v>
      </c>
      <c r="D9" s="99">
        <v>0</v>
      </c>
      <c r="E9" s="99">
        <v>0</v>
      </c>
      <c r="F9" s="99">
        <v>0</v>
      </c>
      <c r="G9" s="87">
        <f t="shared" si="1"/>
        <v>2809.9836134982893</v>
      </c>
      <c r="H9" s="98">
        <v>2614.9194267140715</v>
      </c>
      <c r="I9" s="98">
        <v>0</v>
      </c>
      <c r="J9" s="98">
        <v>0</v>
      </c>
      <c r="K9" s="98">
        <v>0</v>
      </c>
      <c r="L9" s="91">
        <f t="shared" si="2"/>
        <v>2614.9194267140715</v>
      </c>
      <c r="M9" s="98">
        <f t="shared" si="3"/>
        <v>195.06418678421778</v>
      </c>
      <c r="N9" s="98">
        <f t="shared" si="4"/>
        <v>0</v>
      </c>
      <c r="O9" s="98">
        <f t="shared" si="5"/>
        <v>0</v>
      </c>
      <c r="P9" s="98">
        <f t="shared" si="6"/>
        <v>0</v>
      </c>
      <c r="Q9" s="91">
        <f t="shared" si="7"/>
        <v>195.06418678421778</v>
      </c>
      <c r="R9" t="s">
        <v>61</v>
      </c>
      <c r="S9" s="90">
        <v>1</v>
      </c>
      <c r="T9" s="36"/>
    </row>
    <row r="10" spans="1:20" x14ac:dyDescent="0.3">
      <c r="A10" s="80">
        <v>501209</v>
      </c>
      <c r="B10" s="81" t="s">
        <v>2855</v>
      </c>
      <c r="C10" s="99">
        <v>12360423.345792627</v>
      </c>
      <c r="D10" s="99">
        <v>0</v>
      </c>
      <c r="E10" s="99">
        <v>0</v>
      </c>
      <c r="F10" s="99">
        <v>0</v>
      </c>
      <c r="G10" s="87">
        <f t="shared" si="1"/>
        <v>12360423.345792627</v>
      </c>
      <c r="H10" s="98">
        <v>117094.06304442382</v>
      </c>
      <c r="I10" s="98">
        <v>0</v>
      </c>
      <c r="J10" s="98">
        <v>0</v>
      </c>
      <c r="K10" s="98">
        <v>0</v>
      </c>
      <c r="L10" s="91">
        <f t="shared" si="2"/>
        <v>117094.06304442382</v>
      </c>
      <c r="M10" s="98">
        <f t="shared" si="3"/>
        <v>12243329.282748204</v>
      </c>
      <c r="N10" s="98">
        <f t="shared" si="4"/>
        <v>0</v>
      </c>
      <c r="O10" s="98">
        <f t="shared" si="5"/>
        <v>0</v>
      </c>
      <c r="P10" s="98">
        <f t="shared" si="6"/>
        <v>0</v>
      </c>
      <c r="Q10" s="91">
        <f t="shared" si="7"/>
        <v>12243329.282748204</v>
      </c>
      <c r="R10" t="s">
        <v>61</v>
      </c>
      <c r="S10" s="90">
        <v>1</v>
      </c>
      <c r="T10" s="36"/>
    </row>
    <row r="11" spans="1:20" x14ac:dyDescent="0.3">
      <c r="A11" s="80">
        <v>501265</v>
      </c>
      <c r="B11" s="81" t="s">
        <v>2856</v>
      </c>
      <c r="C11" s="99">
        <v>230370.49779143871</v>
      </c>
      <c r="D11" s="99">
        <v>0</v>
      </c>
      <c r="E11" s="99">
        <v>0</v>
      </c>
      <c r="F11" s="99">
        <v>0</v>
      </c>
      <c r="G11" s="87">
        <f t="shared" si="1"/>
        <v>230370.49779143871</v>
      </c>
      <c r="H11" s="98">
        <v>34800.035774001342</v>
      </c>
      <c r="I11" s="98">
        <v>0</v>
      </c>
      <c r="J11" s="98">
        <v>0</v>
      </c>
      <c r="K11" s="98">
        <v>0</v>
      </c>
      <c r="L11" s="91">
        <f t="shared" si="2"/>
        <v>34800.035774001342</v>
      </c>
      <c r="M11" s="98">
        <f t="shared" si="3"/>
        <v>195570.46201743738</v>
      </c>
      <c r="N11" s="98">
        <f t="shared" si="4"/>
        <v>0</v>
      </c>
      <c r="O11" s="98">
        <f t="shared" si="5"/>
        <v>0</v>
      </c>
      <c r="P11" s="98">
        <f t="shared" si="6"/>
        <v>0</v>
      </c>
      <c r="Q11" s="91">
        <f t="shared" si="7"/>
        <v>195570.46201743738</v>
      </c>
      <c r="R11" t="s">
        <v>61</v>
      </c>
      <c r="S11" s="90">
        <v>1</v>
      </c>
      <c r="T11" s="36"/>
    </row>
    <row r="12" spans="1:20" x14ac:dyDescent="0.3">
      <c r="A12" s="80">
        <v>501161</v>
      </c>
      <c r="B12" s="81" t="s">
        <v>2856</v>
      </c>
      <c r="C12" s="99">
        <v>3184870.2614507116</v>
      </c>
      <c r="D12" s="99">
        <v>0</v>
      </c>
      <c r="E12" s="99">
        <v>0</v>
      </c>
      <c r="F12" s="99">
        <v>0</v>
      </c>
      <c r="G12" s="87">
        <f t="shared" si="1"/>
        <v>3184870.2614507116</v>
      </c>
      <c r="H12" s="98">
        <v>469614.4618795783</v>
      </c>
      <c r="I12" s="98">
        <v>0</v>
      </c>
      <c r="J12" s="98">
        <v>0</v>
      </c>
      <c r="K12" s="98">
        <v>0</v>
      </c>
      <c r="L12" s="91">
        <f t="shared" si="2"/>
        <v>469614.4618795783</v>
      </c>
      <c r="M12" s="98">
        <f t="shared" si="3"/>
        <v>2715255.7995711332</v>
      </c>
      <c r="N12" s="98">
        <f t="shared" si="4"/>
        <v>0</v>
      </c>
      <c r="O12" s="98">
        <f t="shared" si="5"/>
        <v>0</v>
      </c>
      <c r="P12" s="98">
        <f t="shared" si="6"/>
        <v>0</v>
      </c>
      <c r="Q12" s="91">
        <f t="shared" si="7"/>
        <v>2715255.7995711332</v>
      </c>
      <c r="R12" t="s">
        <v>61</v>
      </c>
      <c r="S12" s="90">
        <v>1</v>
      </c>
      <c r="T12" s="36"/>
    </row>
    <row r="13" spans="1:20" x14ac:dyDescent="0.3">
      <c r="A13" s="80">
        <v>501231</v>
      </c>
      <c r="B13" s="81" t="s">
        <v>2857</v>
      </c>
      <c r="C13" s="99">
        <v>96445.444967476913</v>
      </c>
      <c r="D13" s="99">
        <v>0</v>
      </c>
      <c r="E13" s="99">
        <v>0</v>
      </c>
      <c r="F13" s="99">
        <v>0</v>
      </c>
      <c r="G13" s="87">
        <f t="shared" si="1"/>
        <v>96445.444967476913</v>
      </c>
      <c r="H13" s="98">
        <v>86.040298066899965</v>
      </c>
      <c r="I13" s="98">
        <v>0</v>
      </c>
      <c r="J13" s="98">
        <v>0</v>
      </c>
      <c r="K13" s="98">
        <v>0</v>
      </c>
      <c r="L13" s="91">
        <f t="shared" si="2"/>
        <v>86.040298066899965</v>
      </c>
      <c r="M13" s="98">
        <f t="shared" si="3"/>
        <v>96359.404669410011</v>
      </c>
      <c r="N13" s="98">
        <f t="shared" si="4"/>
        <v>0</v>
      </c>
      <c r="O13" s="98">
        <f t="shared" si="5"/>
        <v>0</v>
      </c>
      <c r="P13" s="98">
        <f t="shared" si="6"/>
        <v>0</v>
      </c>
      <c r="Q13" s="91">
        <f t="shared" si="7"/>
        <v>96359.404669410011</v>
      </c>
      <c r="R13" t="s">
        <v>61</v>
      </c>
      <c r="S13" s="90">
        <v>1</v>
      </c>
      <c r="T13" s="36"/>
    </row>
    <row r="14" spans="1:20" x14ac:dyDescent="0.3">
      <c r="A14" s="80">
        <v>501137</v>
      </c>
      <c r="B14" s="81" t="s">
        <v>2858</v>
      </c>
      <c r="C14" s="99">
        <v>109137.7893055622</v>
      </c>
      <c r="D14" s="99">
        <v>0</v>
      </c>
      <c r="E14" s="99">
        <v>0</v>
      </c>
      <c r="F14" s="99">
        <v>0</v>
      </c>
      <c r="G14" s="87">
        <f t="shared" si="1"/>
        <v>109137.7893055622</v>
      </c>
      <c r="H14" s="98">
        <v>70064.176097323681</v>
      </c>
      <c r="I14" s="98">
        <v>0</v>
      </c>
      <c r="J14" s="98">
        <v>0</v>
      </c>
      <c r="K14" s="98">
        <v>0</v>
      </c>
      <c r="L14" s="91">
        <f t="shared" si="2"/>
        <v>70064.176097323681</v>
      </c>
      <c r="M14" s="98">
        <f t="shared" si="3"/>
        <v>39073.613208238516</v>
      </c>
      <c r="N14" s="98">
        <f t="shared" si="4"/>
        <v>0</v>
      </c>
      <c r="O14" s="98">
        <f t="shared" si="5"/>
        <v>0</v>
      </c>
      <c r="P14" s="98">
        <f t="shared" si="6"/>
        <v>0</v>
      </c>
      <c r="Q14" s="91">
        <f t="shared" si="7"/>
        <v>39073.613208238516</v>
      </c>
      <c r="R14" t="s">
        <v>61</v>
      </c>
      <c r="S14" s="90">
        <v>1</v>
      </c>
      <c r="T14" s="36"/>
    </row>
    <row r="15" spans="1:20" x14ac:dyDescent="0.3">
      <c r="A15" s="80">
        <v>501131</v>
      </c>
      <c r="B15" s="81" t="s">
        <v>2859</v>
      </c>
      <c r="C15" s="99">
        <v>1185.7137471079723</v>
      </c>
      <c r="D15" s="99">
        <v>0</v>
      </c>
      <c r="E15" s="99">
        <v>0</v>
      </c>
      <c r="F15" s="99">
        <v>0</v>
      </c>
      <c r="G15" s="87">
        <f t="shared" si="1"/>
        <v>1185.7137471079723</v>
      </c>
      <c r="H15" s="98">
        <v>606.04366988760921</v>
      </c>
      <c r="I15" s="98">
        <v>0</v>
      </c>
      <c r="J15" s="98">
        <v>0</v>
      </c>
      <c r="K15" s="98">
        <v>0</v>
      </c>
      <c r="L15" s="91">
        <f t="shared" si="2"/>
        <v>606.04366988760921</v>
      </c>
      <c r="M15" s="98">
        <f t="shared" si="3"/>
        <v>579.67007722036305</v>
      </c>
      <c r="N15" s="98">
        <f t="shared" si="4"/>
        <v>0</v>
      </c>
      <c r="O15" s="98">
        <f t="shared" si="5"/>
        <v>0</v>
      </c>
      <c r="P15" s="98">
        <f t="shared" si="6"/>
        <v>0</v>
      </c>
      <c r="Q15" s="91">
        <f t="shared" si="7"/>
        <v>579.67007722036305</v>
      </c>
      <c r="R15" t="s">
        <v>61</v>
      </c>
      <c r="S15" s="90">
        <v>1</v>
      </c>
      <c r="T15" s="36"/>
    </row>
    <row r="16" spans="1:20" x14ac:dyDescent="0.3">
      <c r="A16" s="80">
        <v>501114</v>
      </c>
      <c r="B16" s="81" t="s">
        <v>2859</v>
      </c>
      <c r="C16" s="99">
        <v>1100.674436210935</v>
      </c>
      <c r="D16" s="99">
        <v>0</v>
      </c>
      <c r="E16" s="99">
        <v>0</v>
      </c>
      <c r="F16" s="99">
        <v>0</v>
      </c>
      <c r="G16" s="87">
        <f t="shared" si="1"/>
        <v>1100.674436210935</v>
      </c>
      <c r="H16" s="98">
        <v>0</v>
      </c>
      <c r="I16" s="98">
        <v>0</v>
      </c>
      <c r="J16" s="98">
        <v>0</v>
      </c>
      <c r="K16" s="98">
        <v>0</v>
      </c>
      <c r="L16" s="91">
        <f t="shared" si="2"/>
        <v>0</v>
      </c>
      <c r="M16" s="98">
        <f t="shared" si="3"/>
        <v>1100.674436210935</v>
      </c>
      <c r="N16" s="98">
        <f t="shared" si="4"/>
        <v>0</v>
      </c>
      <c r="O16" s="98">
        <f t="shared" si="5"/>
        <v>0</v>
      </c>
      <c r="P16" s="98">
        <f t="shared" si="6"/>
        <v>0</v>
      </c>
      <c r="Q16" s="91">
        <f t="shared" si="7"/>
        <v>1100.674436210935</v>
      </c>
      <c r="R16" t="s">
        <v>61</v>
      </c>
      <c r="S16" s="90">
        <v>1</v>
      </c>
      <c r="T16" s="36"/>
    </row>
    <row r="17" spans="1:20" x14ac:dyDescent="0.3">
      <c r="A17" s="80">
        <v>501035</v>
      </c>
      <c r="B17" s="81" t="s">
        <v>2860</v>
      </c>
      <c r="C17" s="99">
        <v>1367.0613165971715</v>
      </c>
      <c r="D17" s="99">
        <v>0</v>
      </c>
      <c r="E17" s="99">
        <v>0</v>
      </c>
      <c r="F17" s="99">
        <v>0</v>
      </c>
      <c r="G17" s="87">
        <f t="shared" si="1"/>
        <v>1367.0613165971715</v>
      </c>
      <c r="H17" s="98">
        <v>1367.0613165971715</v>
      </c>
      <c r="I17" s="98">
        <v>0</v>
      </c>
      <c r="J17" s="98">
        <v>0</v>
      </c>
      <c r="K17" s="98">
        <v>0</v>
      </c>
      <c r="L17" s="91">
        <f t="shared" si="2"/>
        <v>1367.0613165971715</v>
      </c>
      <c r="M17" s="98">
        <f t="shared" si="3"/>
        <v>0</v>
      </c>
      <c r="N17" s="98">
        <f t="shared" si="4"/>
        <v>0</v>
      </c>
      <c r="O17" s="98">
        <f t="shared" si="5"/>
        <v>0</v>
      </c>
      <c r="P17" s="98">
        <f t="shared" si="6"/>
        <v>0</v>
      </c>
      <c r="Q17" s="91">
        <f t="shared" si="7"/>
        <v>0</v>
      </c>
      <c r="R17" t="s">
        <v>61</v>
      </c>
      <c r="S17" s="90">
        <v>1</v>
      </c>
      <c r="T17" s="36"/>
    </row>
    <row r="18" spans="1:20" x14ac:dyDescent="0.3">
      <c r="A18" s="80">
        <v>501086</v>
      </c>
      <c r="B18" s="81" t="s">
        <v>2861</v>
      </c>
      <c r="C18" s="99">
        <v>1258374.839645141</v>
      </c>
      <c r="D18" s="99">
        <v>0</v>
      </c>
      <c r="E18" s="99">
        <v>0</v>
      </c>
      <c r="F18" s="99">
        <v>0</v>
      </c>
      <c r="G18" s="87">
        <f t="shared" si="1"/>
        <v>1258374.839645141</v>
      </c>
      <c r="H18" s="98">
        <v>434862.74969007674</v>
      </c>
      <c r="I18" s="98">
        <v>0</v>
      </c>
      <c r="J18" s="98">
        <v>0</v>
      </c>
      <c r="K18" s="98">
        <v>0</v>
      </c>
      <c r="L18" s="91">
        <f t="shared" si="2"/>
        <v>434862.74969007674</v>
      </c>
      <c r="M18" s="98">
        <f t="shared" si="3"/>
        <v>823512.08995506424</v>
      </c>
      <c r="N18" s="98">
        <f t="shared" si="4"/>
        <v>0</v>
      </c>
      <c r="O18" s="98">
        <f t="shared" si="5"/>
        <v>0</v>
      </c>
      <c r="P18" s="98">
        <f t="shared" si="6"/>
        <v>0</v>
      </c>
      <c r="Q18" s="91">
        <f t="shared" si="7"/>
        <v>823512.08995506424</v>
      </c>
      <c r="R18" t="s">
        <v>61</v>
      </c>
      <c r="S18" s="90">
        <v>1</v>
      </c>
      <c r="T18" s="36"/>
    </row>
    <row r="19" spans="1:20" x14ac:dyDescent="0.3">
      <c r="A19" s="80">
        <v>501156</v>
      </c>
      <c r="B19" s="81" t="s">
        <v>2861</v>
      </c>
      <c r="C19" s="99">
        <v>1732609.9942814987</v>
      </c>
      <c r="D19" s="99">
        <v>0</v>
      </c>
      <c r="E19" s="99">
        <v>0</v>
      </c>
      <c r="F19" s="99">
        <v>0</v>
      </c>
      <c r="G19" s="87">
        <f t="shared" si="1"/>
        <v>1732609.9942814987</v>
      </c>
      <c r="H19" s="98">
        <v>1732609.9942814987</v>
      </c>
      <c r="I19" s="98">
        <v>0</v>
      </c>
      <c r="J19" s="98">
        <v>0</v>
      </c>
      <c r="K19" s="98">
        <v>0</v>
      </c>
      <c r="L19" s="91">
        <f t="shared" si="2"/>
        <v>1732609.9942814987</v>
      </c>
      <c r="M19" s="98">
        <f t="shared" si="3"/>
        <v>0</v>
      </c>
      <c r="N19" s="98">
        <f t="shared" si="4"/>
        <v>0</v>
      </c>
      <c r="O19" s="98">
        <f t="shared" si="5"/>
        <v>0</v>
      </c>
      <c r="P19" s="98">
        <f t="shared" si="6"/>
        <v>0</v>
      </c>
      <c r="Q19" s="91">
        <f t="shared" si="7"/>
        <v>0</v>
      </c>
      <c r="R19" t="s">
        <v>61</v>
      </c>
      <c r="S19" s="90">
        <v>1</v>
      </c>
      <c r="T19" s="36"/>
    </row>
    <row r="20" spans="1:20" x14ac:dyDescent="0.3">
      <c r="A20" s="80">
        <v>501100</v>
      </c>
      <c r="B20" s="81" t="s">
        <v>2862</v>
      </c>
      <c r="C20" s="99">
        <v>662513.37134817662</v>
      </c>
      <c r="D20" s="99">
        <v>0</v>
      </c>
      <c r="E20" s="99">
        <v>0</v>
      </c>
      <c r="F20" s="99">
        <v>0</v>
      </c>
      <c r="G20" s="87">
        <f t="shared" si="1"/>
        <v>662513.37134817662</v>
      </c>
      <c r="H20" s="98">
        <v>0</v>
      </c>
      <c r="I20" s="98">
        <v>0</v>
      </c>
      <c r="J20" s="98">
        <v>0</v>
      </c>
      <c r="K20" s="98">
        <v>0</v>
      </c>
      <c r="L20" s="91">
        <f t="shared" si="2"/>
        <v>0</v>
      </c>
      <c r="M20" s="98">
        <f t="shared" si="3"/>
        <v>662513.37134817662</v>
      </c>
      <c r="N20" s="98">
        <f t="shared" si="4"/>
        <v>0</v>
      </c>
      <c r="O20" s="98">
        <f t="shared" si="5"/>
        <v>0</v>
      </c>
      <c r="P20" s="98">
        <f t="shared" si="6"/>
        <v>0</v>
      </c>
      <c r="Q20" s="91">
        <f t="shared" si="7"/>
        <v>662513.37134817662</v>
      </c>
      <c r="R20" t="s">
        <v>61</v>
      </c>
      <c r="S20" s="90">
        <v>1</v>
      </c>
      <c r="T20" s="36"/>
    </row>
    <row r="21" spans="1:20" x14ac:dyDescent="0.3">
      <c r="A21" s="80">
        <v>501159</v>
      </c>
      <c r="B21" s="81" t="s">
        <v>2862</v>
      </c>
      <c r="C21" s="99">
        <v>1210892.4985131994</v>
      </c>
      <c r="D21" s="99">
        <v>0</v>
      </c>
      <c r="E21" s="99">
        <v>0</v>
      </c>
      <c r="F21" s="99">
        <v>0</v>
      </c>
      <c r="G21" s="87">
        <f t="shared" si="1"/>
        <v>1210892.4985131994</v>
      </c>
      <c r="H21" s="98">
        <v>0</v>
      </c>
      <c r="I21" s="98">
        <v>0</v>
      </c>
      <c r="J21" s="98">
        <v>0</v>
      </c>
      <c r="K21" s="98">
        <v>0</v>
      </c>
      <c r="L21" s="91">
        <f t="shared" si="2"/>
        <v>0</v>
      </c>
      <c r="M21" s="98">
        <f t="shared" si="3"/>
        <v>1210892.4985131994</v>
      </c>
      <c r="N21" s="98">
        <f t="shared" si="4"/>
        <v>0</v>
      </c>
      <c r="O21" s="98">
        <f t="shared" si="5"/>
        <v>0</v>
      </c>
      <c r="P21" s="98">
        <f t="shared" si="6"/>
        <v>0</v>
      </c>
      <c r="Q21" s="91">
        <f t="shared" si="7"/>
        <v>1210892.4985131994</v>
      </c>
      <c r="R21" t="s">
        <v>61</v>
      </c>
      <c r="S21" s="90">
        <v>1</v>
      </c>
      <c r="T21" s="36"/>
    </row>
    <row r="22" spans="1:20" x14ac:dyDescent="0.3">
      <c r="A22" s="80">
        <v>501234</v>
      </c>
      <c r="B22" s="81" t="s">
        <v>2863</v>
      </c>
      <c r="C22" s="99">
        <v>43973.622852913759</v>
      </c>
      <c r="D22" s="99">
        <v>0</v>
      </c>
      <c r="E22" s="99">
        <v>0</v>
      </c>
      <c r="F22" s="99">
        <v>0</v>
      </c>
      <c r="G22" s="87">
        <f t="shared" si="1"/>
        <v>43973.622852913759</v>
      </c>
      <c r="H22" s="98">
        <v>14163.943253551861</v>
      </c>
      <c r="I22" s="98">
        <v>0</v>
      </c>
      <c r="J22" s="98">
        <v>0</v>
      </c>
      <c r="K22" s="98">
        <v>0</v>
      </c>
      <c r="L22" s="91">
        <f t="shared" si="2"/>
        <v>14163.943253551861</v>
      </c>
      <c r="M22" s="98">
        <f t="shared" si="3"/>
        <v>29809.679599361898</v>
      </c>
      <c r="N22" s="98">
        <f t="shared" si="4"/>
        <v>0</v>
      </c>
      <c r="O22" s="98">
        <f t="shared" si="5"/>
        <v>0</v>
      </c>
      <c r="P22" s="98">
        <f t="shared" si="6"/>
        <v>0</v>
      </c>
      <c r="Q22" s="91">
        <f t="shared" si="7"/>
        <v>29809.679599361898</v>
      </c>
      <c r="R22" t="s">
        <v>61</v>
      </c>
      <c r="S22" s="90">
        <v>1</v>
      </c>
      <c r="T22" s="36"/>
    </row>
    <row r="23" spans="1:20" x14ac:dyDescent="0.3">
      <c r="A23" s="80">
        <v>501233</v>
      </c>
      <c r="B23" s="81" t="s">
        <v>2863</v>
      </c>
      <c r="C23" s="99">
        <v>133546.18408769974</v>
      </c>
      <c r="D23" s="99">
        <v>0</v>
      </c>
      <c r="E23" s="99">
        <v>0</v>
      </c>
      <c r="F23" s="99">
        <v>0</v>
      </c>
      <c r="G23" s="87">
        <f t="shared" si="1"/>
        <v>133546.18408769974</v>
      </c>
      <c r="H23" s="98">
        <v>204.63692250931578</v>
      </c>
      <c r="I23" s="98">
        <v>0</v>
      </c>
      <c r="J23" s="98">
        <v>0</v>
      </c>
      <c r="K23" s="98">
        <v>0</v>
      </c>
      <c r="L23" s="91">
        <f t="shared" si="2"/>
        <v>204.63692250931578</v>
      </c>
      <c r="M23" s="98">
        <f t="shared" si="3"/>
        <v>133341.54716519042</v>
      </c>
      <c r="N23" s="98">
        <f t="shared" si="4"/>
        <v>0</v>
      </c>
      <c r="O23" s="98">
        <f t="shared" si="5"/>
        <v>0</v>
      </c>
      <c r="P23" s="98">
        <f t="shared" si="6"/>
        <v>0</v>
      </c>
      <c r="Q23" s="91">
        <f t="shared" si="7"/>
        <v>133341.54716519042</v>
      </c>
      <c r="R23" t="s">
        <v>61</v>
      </c>
      <c r="S23" s="90">
        <v>1</v>
      </c>
      <c r="T23" s="36"/>
    </row>
    <row r="24" spans="1:20" x14ac:dyDescent="0.3">
      <c r="A24" s="80">
        <v>501222</v>
      </c>
      <c r="B24" s="81" t="s">
        <v>2864</v>
      </c>
      <c r="C24" s="99">
        <v>1164400.3035183859</v>
      </c>
      <c r="D24" s="99">
        <v>0</v>
      </c>
      <c r="E24" s="99">
        <v>0</v>
      </c>
      <c r="F24" s="99">
        <v>0</v>
      </c>
      <c r="G24" s="87">
        <f t="shared" si="1"/>
        <v>1164400.3035183859</v>
      </c>
      <c r="H24" s="98">
        <v>1828.8969121326281</v>
      </c>
      <c r="I24" s="98">
        <v>0</v>
      </c>
      <c r="J24" s="98">
        <v>0</v>
      </c>
      <c r="K24" s="98">
        <v>0</v>
      </c>
      <c r="L24" s="91">
        <f t="shared" si="2"/>
        <v>1828.8969121326281</v>
      </c>
      <c r="M24" s="98">
        <f t="shared" si="3"/>
        <v>1162571.4066062532</v>
      </c>
      <c r="N24" s="98">
        <f t="shared" si="4"/>
        <v>0</v>
      </c>
      <c r="O24" s="98">
        <f t="shared" si="5"/>
        <v>0</v>
      </c>
      <c r="P24" s="98">
        <f t="shared" si="6"/>
        <v>0</v>
      </c>
      <c r="Q24" s="91">
        <f t="shared" si="7"/>
        <v>1162571.4066062532</v>
      </c>
      <c r="R24" t="s">
        <v>61</v>
      </c>
      <c r="S24" s="90">
        <v>1</v>
      </c>
      <c r="T24" s="36"/>
    </row>
    <row r="25" spans="1:20" x14ac:dyDescent="0.3">
      <c r="A25" s="80">
        <v>501219</v>
      </c>
      <c r="B25" s="81" t="s">
        <v>2864</v>
      </c>
      <c r="C25" s="99">
        <v>3811039.6460305406</v>
      </c>
      <c r="D25" s="99">
        <v>0</v>
      </c>
      <c r="E25" s="99">
        <v>0</v>
      </c>
      <c r="F25" s="99">
        <v>0</v>
      </c>
      <c r="G25" s="87">
        <f t="shared" si="1"/>
        <v>3811039.6460305406</v>
      </c>
      <c r="H25" s="98">
        <v>2666.0064099069396</v>
      </c>
      <c r="I25" s="98">
        <v>0</v>
      </c>
      <c r="J25" s="98">
        <v>0</v>
      </c>
      <c r="K25" s="98">
        <v>0</v>
      </c>
      <c r="L25" s="91">
        <f t="shared" si="2"/>
        <v>2666.0064099069396</v>
      </c>
      <c r="M25" s="98">
        <f t="shared" si="3"/>
        <v>3808373.6396206338</v>
      </c>
      <c r="N25" s="98">
        <f t="shared" si="4"/>
        <v>0</v>
      </c>
      <c r="O25" s="98">
        <f t="shared" si="5"/>
        <v>0</v>
      </c>
      <c r="P25" s="98">
        <f t="shared" si="6"/>
        <v>0</v>
      </c>
      <c r="Q25" s="91">
        <f t="shared" si="7"/>
        <v>3808373.6396206338</v>
      </c>
      <c r="R25" t="s">
        <v>61</v>
      </c>
      <c r="S25" s="90">
        <v>1</v>
      </c>
      <c r="T25" s="36"/>
    </row>
    <row r="26" spans="1:20" x14ac:dyDescent="0.3">
      <c r="A26" s="80">
        <v>501232</v>
      </c>
      <c r="B26" s="81" t="s">
        <v>2865</v>
      </c>
      <c r="C26" s="99">
        <v>350563.17240792804</v>
      </c>
      <c r="D26" s="99">
        <v>0</v>
      </c>
      <c r="E26" s="99">
        <v>0</v>
      </c>
      <c r="F26" s="99">
        <v>0</v>
      </c>
      <c r="G26" s="87">
        <f t="shared" si="1"/>
        <v>350563.17240792804</v>
      </c>
      <c r="H26" s="98">
        <v>3799.2584545281074</v>
      </c>
      <c r="I26" s="98">
        <v>0</v>
      </c>
      <c r="J26" s="98">
        <v>0</v>
      </c>
      <c r="K26" s="98">
        <v>0</v>
      </c>
      <c r="L26" s="91">
        <f t="shared" si="2"/>
        <v>3799.2584545281074</v>
      </c>
      <c r="M26" s="98">
        <f t="shared" si="3"/>
        <v>346763.91395339993</v>
      </c>
      <c r="N26" s="98">
        <f t="shared" si="4"/>
        <v>0</v>
      </c>
      <c r="O26" s="98">
        <f t="shared" si="5"/>
        <v>0</v>
      </c>
      <c r="P26" s="98">
        <f t="shared" si="6"/>
        <v>0</v>
      </c>
      <c r="Q26" s="91">
        <f t="shared" si="7"/>
        <v>346763.91395339993</v>
      </c>
      <c r="R26" t="s">
        <v>61</v>
      </c>
      <c r="S26" s="90">
        <v>1</v>
      </c>
      <c r="T26" s="36"/>
    </row>
    <row r="27" spans="1:20" x14ac:dyDescent="0.3">
      <c r="A27" s="80">
        <v>501242</v>
      </c>
      <c r="B27" s="81" t="s">
        <v>2866</v>
      </c>
      <c r="C27" s="99">
        <v>416621.49555738037</v>
      </c>
      <c r="D27" s="99">
        <v>0</v>
      </c>
      <c r="E27" s="99">
        <v>0</v>
      </c>
      <c r="F27" s="99">
        <v>0</v>
      </c>
      <c r="G27" s="87">
        <f t="shared" si="1"/>
        <v>416621.49555738037</v>
      </c>
      <c r="H27" s="98">
        <v>385597.23821478424</v>
      </c>
      <c r="I27" s="98">
        <v>0</v>
      </c>
      <c r="J27" s="98">
        <v>0</v>
      </c>
      <c r="K27" s="98">
        <v>0</v>
      </c>
      <c r="L27" s="91">
        <f t="shared" si="2"/>
        <v>385597.23821478424</v>
      </c>
      <c r="M27" s="98">
        <f t="shared" si="3"/>
        <v>31024.257342596131</v>
      </c>
      <c r="N27" s="98">
        <f t="shared" si="4"/>
        <v>0</v>
      </c>
      <c r="O27" s="98">
        <f t="shared" si="5"/>
        <v>0</v>
      </c>
      <c r="P27" s="98">
        <f t="shared" si="6"/>
        <v>0</v>
      </c>
      <c r="Q27" s="91">
        <f t="shared" si="7"/>
        <v>31024.257342596131</v>
      </c>
      <c r="R27" t="s">
        <v>61</v>
      </c>
      <c r="S27" s="90">
        <v>1</v>
      </c>
      <c r="T27" s="36"/>
    </row>
    <row r="28" spans="1:20" x14ac:dyDescent="0.3">
      <c r="A28" s="80">
        <v>501208</v>
      </c>
      <c r="B28" s="81" t="s">
        <v>2866</v>
      </c>
      <c r="C28" s="99">
        <v>338697.76200865221</v>
      </c>
      <c r="D28" s="99">
        <v>0</v>
      </c>
      <c r="E28" s="99">
        <v>0</v>
      </c>
      <c r="F28" s="99">
        <v>0</v>
      </c>
      <c r="G28" s="87">
        <f t="shared" si="1"/>
        <v>338697.76200865221</v>
      </c>
      <c r="H28" s="98">
        <v>122479.39592723451</v>
      </c>
      <c r="I28" s="98">
        <v>0</v>
      </c>
      <c r="J28" s="98">
        <v>0</v>
      </c>
      <c r="K28" s="98">
        <v>0</v>
      </c>
      <c r="L28" s="91">
        <f t="shared" si="2"/>
        <v>122479.39592723451</v>
      </c>
      <c r="M28" s="98">
        <f t="shared" si="3"/>
        <v>216218.36608141771</v>
      </c>
      <c r="N28" s="98">
        <f t="shared" si="4"/>
        <v>0</v>
      </c>
      <c r="O28" s="98">
        <f t="shared" si="5"/>
        <v>0</v>
      </c>
      <c r="P28" s="98">
        <f t="shared" si="6"/>
        <v>0</v>
      </c>
      <c r="Q28" s="91">
        <f t="shared" si="7"/>
        <v>216218.36608141771</v>
      </c>
      <c r="R28" t="s">
        <v>61</v>
      </c>
      <c r="S28" s="90">
        <v>1</v>
      </c>
      <c r="T28" s="36"/>
    </row>
    <row r="29" spans="1:20" x14ac:dyDescent="0.3">
      <c r="A29" s="80">
        <v>501181</v>
      </c>
      <c r="B29" s="81" t="s">
        <v>2866</v>
      </c>
      <c r="C29" s="99">
        <v>374233.06342974672</v>
      </c>
      <c r="D29" s="99">
        <v>0</v>
      </c>
      <c r="E29" s="99">
        <v>0</v>
      </c>
      <c r="F29" s="99">
        <v>0</v>
      </c>
      <c r="G29" s="87">
        <f t="shared" si="1"/>
        <v>374233.06342974672</v>
      </c>
      <c r="H29" s="98">
        <v>9077.8032507038261</v>
      </c>
      <c r="I29" s="98">
        <v>0</v>
      </c>
      <c r="J29" s="98">
        <v>0</v>
      </c>
      <c r="K29" s="98">
        <v>0</v>
      </c>
      <c r="L29" s="91">
        <f t="shared" si="2"/>
        <v>9077.8032507038261</v>
      </c>
      <c r="M29" s="98">
        <f t="shared" si="3"/>
        <v>365155.26017904287</v>
      </c>
      <c r="N29" s="98">
        <f t="shared" si="4"/>
        <v>0</v>
      </c>
      <c r="O29" s="98">
        <f t="shared" si="5"/>
        <v>0</v>
      </c>
      <c r="P29" s="98">
        <f t="shared" si="6"/>
        <v>0</v>
      </c>
      <c r="Q29" s="91">
        <f t="shared" si="7"/>
        <v>365155.26017904287</v>
      </c>
      <c r="R29" t="s">
        <v>61</v>
      </c>
      <c r="S29" s="90">
        <v>1</v>
      </c>
      <c r="T29" s="36"/>
    </row>
    <row r="30" spans="1:20" x14ac:dyDescent="0.3">
      <c r="A30" s="80">
        <v>500784</v>
      </c>
      <c r="B30" s="81" t="s">
        <v>2867</v>
      </c>
      <c r="C30" s="99">
        <v>9106242.5243138894</v>
      </c>
      <c r="D30" s="99">
        <v>0</v>
      </c>
      <c r="E30" s="99">
        <v>0</v>
      </c>
      <c r="F30" s="99">
        <v>0</v>
      </c>
      <c r="G30" s="87">
        <f t="shared" si="1"/>
        <v>9106242.5243138894</v>
      </c>
      <c r="H30" s="98">
        <v>0</v>
      </c>
      <c r="I30" s="98">
        <v>0</v>
      </c>
      <c r="J30" s="98">
        <v>0</v>
      </c>
      <c r="K30" s="98">
        <v>0</v>
      </c>
      <c r="L30" s="91">
        <f t="shared" si="2"/>
        <v>0</v>
      </c>
      <c r="M30" s="98">
        <f t="shared" si="3"/>
        <v>9106242.5243138894</v>
      </c>
      <c r="N30" s="98">
        <f t="shared" si="4"/>
        <v>0</v>
      </c>
      <c r="O30" s="98">
        <f t="shared" si="5"/>
        <v>0</v>
      </c>
      <c r="P30" s="98">
        <f t="shared" si="6"/>
        <v>0</v>
      </c>
      <c r="Q30" s="91">
        <f t="shared" si="7"/>
        <v>9106242.5243138894</v>
      </c>
      <c r="R30" t="s">
        <v>61</v>
      </c>
      <c r="S30" s="90">
        <v>1</v>
      </c>
      <c r="T30" s="36"/>
    </row>
    <row r="31" spans="1:20" x14ac:dyDescent="0.3">
      <c r="A31" s="80">
        <v>501147</v>
      </c>
      <c r="B31" s="81" t="s">
        <v>2868</v>
      </c>
      <c r="C31" s="99">
        <v>187498.54927530317</v>
      </c>
      <c r="D31" s="99">
        <v>0</v>
      </c>
      <c r="E31" s="99">
        <v>0</v>
      </c>
      <c r="F31" s="99">
        <v>0</v>
      </c>
      <c r="G31" s="87">
        <f t="shared" si="1"/>
        <v>187498.54927530317</v>
      </c>
      <c r="H31" s="98">
        <v>4585.9797203843673</v>
      </c>
      <c r="I31" s="98">
        <v>0</v>
      </c>
      <c r="J31" s="98">
        <v>0</v>
      </c>
      <c r="K31" s="98">
        <v>0</v>
      </c>
      <c r="L31" s="91">
        <f t="shared" si="2"/>
        <v>4585.9797203843673</v>
      </c>
      <c r="M31" s="98">
        <f t="shared" si="3"/>
        <v>182912.56955491879</v>
      </c>
      <c r="N31" s="98">
        <f t="shared" si="4"/>
        <v>0</v>
      </c>
      <c r="O31" s="98">
        <f t="shared" si="5"/>
        <v>0</v>
      </c>
      <c r="P31" s="98">
        <f t="shared" si="6"/>
        <v>0</v>
      </c>
      <c r="Q31" s="91">
        <f t="shared" si="7"/>
        <v>182912.56955491879</v>
      </c>
      <c r="R31" t="s">
        <v>61</v>
      </c>
      <c r="S31" s="90">
        <v>1</v>
      </c>
      <c r="T31" s="36"/>
    </row>
    <row r="32" spans="1:20" x14ac:dyDescent="0.3">
      <c r="A32" s="80">
        <v>501141</v>
      </c>
      <c r="B32" s="81" t="s">
        <v>2869</v>
      </c>
      <c r="C32" s="99">
        <v>1259.322987918863</v>
      </c>
      <c r="D32" s="99">
        <v>0</v>
      </c>
      <c r="E32" s="99">
        <v>0</v>
      </c>
      <c r="F32" s="99">
        <v>0</v>
      </c>
      <c r="G32" s="87">
        <f t="shared" si="1"/>
        <v>1259.322987918863</v>
      </c>
      <c r="H32" s="98">
        <v>0</v>
      </c>
      <c r="I32" s="98">
        <v>0</v>
      </c>
      <c r="J32" s="98">
        <v>0</v>
      </c>
      <c r="K32" s="98">
        <v>0</v>
      </c>
      <c r="L32" s="91">
        <f t="shared" si="2"/>
        <v>0</v>
      </c>
      <c r="M32" s="98">
        <f t="shared" si="3"/>
        <v>1259.322987918863</v>
      </c>
      <c r="N32" s="98">
        <f t="shared" si="4"/>
        <v>0</v>
      </c>
      <c r="O32" s="98">
        <f t="shared" si="5"/>
        <v>0</v>
      </c>
      <c r="P32" s="98">
        <f t="shared" si="6"/>
        <v>0</v>
      </c>
      <c r="Q32" s="91">
        <f t="shared" si="7"/>
        <v>1259.322987918863</v>
      </c>
      <c r="R32" t="s">
        <v>61</v>
      </c>
      <c r="S32" s="90">
        <v>1</v>
      </c>
      <c r="T32" s="36"/>
    </row>
    <row r="33" spans="1:20" x14ac:dyDescent="0.3">
      <c r="A33" s="80">
        <v>501149</v>
      </c>
      <c r="B33" s="81" t="s">
        <v>2869</v>
      </c>
      <c r="C33" s="99">
        <v>1980.9099456070439</v>
      </c>
      <c r="D33" s="99">
        <v>0</v>
      </c>
      <c r="E33" s="99">
        <v>0</v>
      </c>
      <c r="F33" s="99">
        <v>0</v>
      </c>
      <c r="G33" s="87">
        <f t="shared" si="1"/>
        <v>1980.9099456070439</v>
      </c>
      <c r="H33" s="98">
        <v>656.66332604635488</v>
      </c>
      <c r="I33" s="98">
        <v>0</v>
      </c>
      <c r="J33" s="98">
        <v>0</v>
      </c>
      <c r="K33" s="98">
        <v>0</v>
      </c>
      <c r="L33" s="91">
        <f t="shared" si="2"/>
        <v>656.66332604635488</v>
      </c>
      <c r="M33" s="98">
        <f t="shared" si="3"/>
        <v>1324.2466195606889</v>
      </c>
      <c r="N33" s="98">
        <f t="shared" si="4"/>
        <v>0</v>
      </c>
      <c r="O33" s="98">
        <f t="shared" si="5"/>
        <v>0</v>
      </c>
      <c r="P33" s="98">
        <f t="shared" si="6"/>
        <v>0</v>
      </c>
      <c r="Q33" s="91">
        <f t="shared" si="7"/>
        <v>1324.2466195606889</v>
      </c>
      <c r="R33" t="s">
        <v>61</v>
      </c>
      <c r="S33" s="90">
        <v>1</v>
      </c>
      <c r="T33" s="36"/>
    </row>
    <row r="34" spans="1:20" x14ac:dyDescent="0.3">
      <c r="A34" s="80">
        <v>501190</v>
      </c>
      <c r="B34" s="81" t="s">
        <v>2870</v>
      </c>
      <c r="C34" s="99">
        <v>494692.17405451939</v>
      </c>
      <c r="D34" s="99">
        <v>0</v>
      </c>
      <c r="E34" s="99">
        <v>0</v>
      </c>
      <c r="F34" s="99">
        <v>0</v>
      </c>
      <c r="G34" s="87">
        <f t="shared" si="1"/>
        <v>494692.17405451939</v>
      </c>
      <c r="H34" s="98">
        <v>7002.7076413964287</v>
      </c>
      <c r="I34" s="98">
        <v>0</v>
      </c>
      <c r="J34" s="98">
        <v>0</v>
      </c>
      <c r="K34" s="98">
        <v>0</v>
      </c>
      <c r="L34" s="91">
        <f t="shared" si="2"/>
        <v>7002.7076413964287</v>
      </c>
      <c r="M34" s="98">
        <f t="shared" si="3"/>
        <v>487689.46641312295</v>
      </c>
      <c r="N34" s="98">
        <f t="shared" si="4"/>
        <v>0</v>
      </c>
      <c r="O34" s="98">
        <f t="shared" si="5"/>
        <v>0</v>
      </c>
      <c r="P34" s="98">
        <f t="shared" si="6"/>
        <v>0</v>
      </c>
      <c r="Q34" s="91">
        <f t="shared" si="7"/>
        <v>487689.46641312295</v>
      </c>
      <c r="R34" t="s">
        <v>61</v>
      </c>
      <c r="S34" s="90">
        <v>1</v>
      </c>
      <c r="T34" s="36"/>
    </row>
    <row r="35" spans="1:20" x14ac:dyDescent="0.3">
      <c r="A35" s="80">
        <v>501171</v>
      </c>
      <c r="B35" s="81" t="s">
        <v>2870</v>
      </c>
      <c r="C35" s="99">
        <v>260241.96460354206</v>
      </c>
      <c r="D35" s="99">
        <v>0</v>
      </c>
      <c r="E35" s="99">
        <v>0</v>
      </c>
      <c r="F35" s="99">
        <v>0</v>
      </c>
      <c r="G35" s="87">
        <f t="shared" si="1"/>
        <v>260241.96460354206</v>
      </c>
      <c r="H35" s="98">
        <v>0</v>
      </c>
      <c r="I35" s="98">
        <v>0</v>
      </c>
      <c r="J35" s="98">
        <v>0</v>
      </c>
      <c r="K35" s="98">
        <v>0</v>
      </c>
      <c r="L35" s="91">
        <f t="shared" si="2"/>
        <v>0</v>
      </c>
      <c r="M35" s="98">
        <f t="shared" si="3"/>
        <v>260241.96460354206</v>
      </c>
      <c r="N35" s="98">
        <f t="shared" si="4"/>
        <v>0</v>
      </c>
      <c r="O35" s="98">
        <f t="shared" si="5"/>
        <v>0</v>
      </c>
      <c r="P35" s="98">
        <f t="shared" si="6"/>
        <v>0</v>
      </c>
      <c r="Q35" s="91">
        <f t="shared" si="7"/>
        <v>260241.96460354206</v>
      </c>
      <c r="R35" t="s">
        <v>61</v>
      </c>
      <c r="S35" s="90">
        <v>1</v>
      </c>
      <c r="T35" s="36"/>
    </row>
    <row r="36" spans="1:20" x14ac:dyDescent="0.3">
      <c r="A36" s="80">
        <v>501130</v>
      </c>
      <c r="B36" s="81" t="s">
        <v>2871</v>
      </c>
      <c r="C36" s="99">
        <v>1770.0107039137156</v>
      </c>
      <c r="D36" s="99">
        <v>0</v>
      </c>
      <c r="E36" s="99">
        <v>0</v>
      </c>
      <c r="F36" s="99">
        <v>0</v>
      </c>
      <c r="G36" s="87">
        <f t="shared" si="1"/>
        <v>1770.0107039137156</v>
      </c>
      <c r="H36" s="98">
        <v>0</v>
      </c>
      <c r="I36" s="98">
        <v>0</v>
      </c>
      <c r="J36" s="98">
        <v>0</v>
      </c>
      <c r="K36" s="98">
        <v>0</v>
      </c>
      <c r="L36" s="91">
        <f t="shared" si="2"/>
        <v>0</v>
      </c>
      <c r="M36" s="98">
        <f t="shared" si="3"/>
        <v>1770.0107039137156</v>
      </c>
      <c r="N36" s="98">
        <f t="shared" si="4"/>
        <v>0</v>
      </c>
      <c r="O36" s="98">
        <f t="shared" si="5"/>
        <v>0</v>
      </c>
      <c r="P36" s="98">
        <f t="shared" si="6"/>
        <v>0</v>
      </c>
      <c r="Q36" s="91">
        <f t="shared" si="7"/>
        <v>1770.0107039137156</v>
      </c>
      <c r="R36" t="s">
        <v>61</v>
      </c>
      <c r="S36" s="90">
        <v>1</v>
      </c>
      <c r="T36" s="36"/>
    </row>
    <row r="37" spans="1:20" x14ac:dyDescent="0.3">
      <c r="A37" s="80">
        <v>501128</v>
      </c>
      <c r="B37" s="81" t="s">
        <v>2872</v>
      </c>
      <c r="C37" s="99">
        <v>493862.81471582793</v>
      </c>
      <c r="D37" s="99">
        <v>0</v>
      </c>
      <c r="E37" s="99">
        <v>0</v>
      </c>
      <c r="F37" s="99">
        <v>0</v>
      </c>
      <c r="G37" s="87">
        <f t="shared" si="1"/>
        <v>493862.81471582793</v>
      </c>
      <c r="H37" s="98">
        <v>156100.74623117776</v>
      </c>
      <c r="I37" s="98">
        <v>0</v>
      </c>
      <c r="J37" s="98">
        <v>0</v>
      </c>
      <c r="K37" s="98">
        <v>0</v>
      </c>
      <c r="L37" s="91">
        <f t="shared" si="2"/>
        <v>156100.74623117776</v>
      </c>
      <c r="M37" s="98">
        <f t="shared" si="3"/>
        <v>337762.06848465017</v>
      </c>
      <c r="N37" s="98">
        <f t="shared" si="4"/>
        <v>0</v>
      </c>
      <c r="O37" s="98">
        <f t="shared" si="5"/>
        <v>0</v>
      </c>
      <c r="P37" s="98">
        <f t="shared" si="6"/>
        <v>0</v>
      </c>
      <c r="Q37" s="91">
        <f t="shared" si="7"/>
        <v>337762.06848465017</v>
      </c>
      <c r="R37" t="s">
        <v>61</v>
      </c>
      <c r="S37" s="90">
        <v>1</v>
      </c>
      <c r="T37" s="36"/>
    </row>
    <row r="38" spans="1:20" x14ac:dyDescent="0.3">
      <c r="A38" s="80">
        <v>501210</v>
      </c>
      <c r="B38" s="81" t="s">
        <v>2873</v>
      </c>
      <c r="C38" s="99">
        <v>1369931.4383586831</v>
      </c>
      <c r="D38" s="99">
        <v>0</v>
      </c>
      <c r="E38" s="99">
        <v>0</v>
      </c>
      <c r="F38" s="99">
        <v>0</v>
      </c>
      <c r="G38" s="87">
        <f t="shared" si="1"/>
        <v>1369931.4383586831</v>
      </c>
      <c r="H38" s="98">
        <v>0</v>
      </c>
      <c r="I38" s="98">
        <v>0</v>
      </c>
      <c r="J38" s="98">
        <v>0</v>
      </c>
      <c r="K38" s="98">
        <v>0</v>
      </c>
      <c r="L38" s="91">
        <f t="shared" si="2"/>
        <v>0</v>
      </c>
      <c r="M38" s="98">
        <f t="shared" si="3"/>
        <v>1369931.4383586831</v>
      </c>
      <c r="N38" s="98">
        <f t="shared" si="4"/>
        <v>0</v>
      </c>
      <c r="O38" s="98">
        <f t="shared" si="5"/>
        <v>0</v>
      </c>
      <c r="P38" s="98">
        <f t="shared" si="6"/>
        <v>0</v>
      </c>
      <c r="Q38" s="91">
        <f t="shared" si="7"/>
        <v>1369931.4383586831</v>
      </c>
      <c r="R38" t="s">
        <v>61</v>
      </c>
      <c r="S38" s="90">
        <v>1</v>
      </c>
      <c r="T38" s="36"/>
    </row>
    <row r="39" spans="1:20" x14ac:dyDescent="0.3">
      <c r="A39" s="80">
        <v>501194</v>
      </c>
      <c r="B39" s="81" t="s">
        <v>2874</v>
      </c>
      <c r="C39" s="99">
        <v>939107.24023857783</v>
      </c>
      <c r="D39" s="99">
        <v>0</v>
      </c>
      <c r="E39" s="99">
        <v>0</v>
      </c>
      <c r="F39" s="99">
        <v>0</v>
      </c>
      <c r="G39" s="87">
        <f t="shared" si="1"/>
        <v>939107.24023857783</v>
      </c>
      <c r="H39" s="98">
        <v>226242.59815795621</v>
      </c>
      <c r="I39" s="98">
        <v>0</v>
      </c>
      <c r="J39" s="98">
        <v>0</v>
      </c>
      <c r="K39" s="98">
        <v>0</v>
      </c>
      <c r="L39" s="91">
        <f t="shared" si="2"/>
        <v>226242.59815795621</v>
      </c>
      <c r="M39" s="98">
        <f t="shared" si="3"/>
        <v>712864.64208062156</v>
      </c>
      <c r="N39" s="98">
        <f t="shared" si="4"/>
        <v>0</v>
      </c>
      <c r="O39" s="98">
        <f t="shared" si="5"/>
        <v>0</v>
      </c>
      <c r="P39" s="98">
        <f t="shared" si="6"/>
        <v>0</v>
      </c>
      <c r="Q39" s="91">
        <f t="shared" si="7"/>
        <v>712864.64208062156</v>
      </c>
      <c r="R39" t="s">
        <v>61</v>
      </c>
      <c r="S39" s="90">
        <v>1</v>
      </c>
      <c r="T39" s="36"/>
    </row>
    <row r="40" spans="1:20" x14ac:dyDescent="0.3">
      <c r="A40" s="80">
        <v>501246</v>
      </c>
      <c r="B40" s="81" t="s">
        <v>2875</v>
      </c>
      <c r="C40" s="99">
        <v>18847.523421346035</v>
      </c>
      <c r="D40" s="99">
        <v>0</v>
      </c>
      <c r="E40" s="99">
        <v>0</v>
      </c>
      <c r="F40" s="99">
        <v>0</v>
      </c>
      <c r="G40" s="87">
        <f t="shared" si="1"/>
        <v>18847.523421346035</v>
      </c>
      <c r="H40" s="98">
        <v>0</v>
      </c>
      <c r="I40" s="98">
        <v>0</v>
      </c>
      <c r="J40" s="98">
        <v>0</v>
      </c>
      <c r="K40" s="98">
        <v>0</v>
      </c>
      <c r="L40" s="91">
        <f t="shared" si="2"/>
        <v>0</v>
      </c>
      <c r="M40" s="98">
        <f t="shared" si="3"/>
        <v>18847.523421346035</v>
      </c>
      <c r="N40" s="98">
        <f t="shared" si="4"/>
        <v>0</v>
      </c>
      <c r="O40" s="98">
        <f t="shared" si="5"/>
        <v>0</v>
      </c>
      <c r="P40" s="98">
        <f t="shared" si="6"/>
        <v>0</v>
      </c>
      <c r="Q40" s="91">
        <f t="shared" si="7"/>
        <v>18847.523421346035</v>
      </c>
      <c r="R40" t="s">
        <v>61</v>
      </c>
      <c r="S40" s="90">
        <v>1</v>
      </c>
      <c r="T40" s="36"/>
    </row>
    <row r="41" spans="1:20" x14ac:dyDescent="0.3">
      <c r="A41" s="80">
        <v>501192</v>
      </c>
      <c r="B41" s="81" t="s">
        <v>2875</v>
      </c>
      <c r="C41" s="99">
        <v>273782.12654028309</v>
      </c>
      <c r="D41" s="99">
        <v>0</v>
      </c>
      <c r="E41" s="99">
        <v>0</v>
      </c>
      <c r="F41" s="99">
        <v>0</v>
      </c>
      <c r="G41" s="87">
        <f t="shared" si="1"/>
        <v>273782.12654028309</v>
      </c>
      <c r="H41" s="98">
        <v>4704.3945269042861</v>
      </c>
      <c r="I41" s="98">
        <v>0</v>
      </c>
      <c r="J41" s="98">
        <v>0</v>
      </c>
      <c r="K41" s="98">
        <v>0</v>
      </c>
      <c r="L41" s="91">
        <f t="shared" si="2"/>
        <v>4704.3945269042861</v>
      </c>
      <c r="M41" s="98">
        <f t="shared" si="3"/>
        <v>269077.73201337882</v>
      </c>
      <c r="N41" s="98">
        <f t="shared" si="4"/>
        <v>0</v>
      </c>
      <c r="O41" s="98">
        <f t="shared" si="5"/>
        <v>0</v>
      </c>
      <c r="P41" s="98">
        <f t="shared" si="6"/>
        <v>0</v>
      </c>
      <c r="Q41" s="91">
        <f t="shared" si="7"/>
        <v>269077.73201337882</v>
      </c>
      <c r="R41" t="s">
        <v>61</v>
      </c>
      <c r="S41" s="90">
        <v>1</v>
      </c>
      <c r="T41" s="36"/>
    </row>
    <row r="42" spans="1:20" x14ac:dyDescent="0.3">
      <c r="A42" s="80">
        <v>501191</v>
      </c>
      <c r="B42" s="81" t="s">
        <v>2875</v>
      </c>
      <c r="C42" s="99">
        <v>290320.96644852718</v>
      </c>
      <c r="D42" s="99">
        <v>0</v>
      </c>
      <c r="E42" s="99">
        <v>0</v>
      </c>
      <c r="F42" s="99">
        <v>0</v>
      </c>
      <c r="G42" s="87">
        <f t="shared" si="1"/>
        <v>290320.96644852718</v>
      </c>
      <c r="H42" s="98">
        <v>1257.4634159095208</v>
      </c>
      <c r="I42" s="98">
        <v>0</v>
      </c>
      <c r="J42" s="98">
        <v>0</v>
      </c>
      <c r="K42" s="98">
        <v>0</v>
      </c>
      <c r="L42" s="91">
        <f t="shared" si="2"/>
        <v>1257.4634159095208</v>
      </c>
      <c r="M42" s="98">
        <f t="shared" si="3"/>
        <v>289063.50303261768</v>
      </c>
      <c r="N42" s="98">
        <f t="shared" si="4"/>
        <v>0</v>
      </c>
      <c r="O42" s="98">
        <f t="shared" si="5"/>
        <v>0</v>
      </c>
      <c r="P42" s="98">
        <f t="shared" si="6"/>
        <v>0</v>
      </c>
      <c r="Q42" s="91">
        <f t="shared" si="7"/>
        <v>289063.50303261768</v>
      </c>
      <c r="R42" t="s">
        <v>61</v>
      </c>
      <c r="S42" s="90">
        <v>1</v>
      </c>
      <c r="T42" s="36"/>
    </row>
    <row r="43" spans="1:20" x14ac:dyDescent="0.3">
      <c r="A43" s="80">
        <v>501140</v>
      </c>
      <c r="B43" s="81" t="s">
        <v>2876</v>
      </c>
      <c r="C43" s="99">
        <v>49312.468971303409</v>
      </c>
      <c r="D43" s="99">
        <v>0</v>
      </c>
      <c r="E43" s="99">
        <v>0</v>
      </c>
      <c r="F43" s="99">
        <v>0</v>
      </c>
      <c r="G43" s="87">
        <f t="shared" si="1"/>
        <v>49312.468971303409</v>
      </c>
      <c r="H43" s="98">
        <v>4.0007894071740289</v>
      </c>
      <c r="I43" s="98">
        <v>0</v>
      </c>
      <c r="J43" s="98">
        <v>0</v>
      </c>
      <c r="K43" s="98">
        <v>0</v>
      </c>
      <c r="L43" s="91">
        <f t="shared" si="2"/>
        <v>4.0007894071740289</v>
      </c>
      <c r="M43" s="98">
        <f t="shared" si="3"/>
        <v>49308.468181896234</v>
      </c>
      <c r="N43" s="98">
        <f t="shared" si="4"/>
        <v>0</v>
      </c>
      <c r="O43" s="98">
        <f t="shared" si="5"/>
        <v>0</v>
      </c>
      <c r="P43" s="98">
        <f t="shared" si="6"/>
        <v>0</v>
      </c>
      <c r="Q43" s="91">
        <f t="shared" si="7"/>
        <v>49308.468181896234</v>
      </c>
      <c r="R43" t="s">
        <v>61</v>
      </c>
      <c r="S43" s="90">
        <v>1</v>
      </c>
      <c r="T43" s="36"/>
    </row>
    <row r="44" spans="1:20" x14ac:dyDescent="0.3">
      <c r="A44" s="80">
        <v>501195</v>
      </c>
      <c r="B44" s="81" t="s">
        <v>2876</v>
      </c>
      <c r="C44" s="99">
        <v>265533.69315080601</v>
      </c>
      <c r="D44" s="99">
        <v>0</v>
      </c>
      <c r="E44" s="99">
        <v>0</v>
      </c>
      <c r="F44" s="99">
        <v>0</v>
      </c>
      <c r="G44" s="87">
        <f t="shared" si="1"/>
        <v>265533.69315080601</v>
      </c>
      <c r="H44" s="98">
        <v>15.780932844309586</v>
      </c>
      <c r="I44" s="98">
        <v>0</v>
      </c>
      <c r="J44" s="98">
        <v>0</v>
      </c>
      <c r="K44" s="98">
        <v>0</v>
      </c>
      <c r="L44" s="91">
        <f t="shared" si="2"/>
        <v>15.780932844309586</v>
      </c>
      <c r="M44" s="98">
        <f t="shared" si="3"/>
        <v>265517.91221796168</v>
      </c>
      <c r="N44" s="98">
        <f t="shared" si="4"/>
        <v>0</v>
      </c>
      <c r="O44" s="98">
        <f t="shared" si="5"/>
        <v>0</v>
      </c>
      <c r="P44" s="98">
        <f t="shared" si="6"/>
        <v>0</v>
      </c>
      <c r="Q44" s="91">
        <f t="shared" si="7"/>
        <v>265517.91221796168</v>
      </c>
      <c r="R44" t="s">
        <v>61</v>
      </c>
      <c r="S44" s="90">
        <v>1</v>
      </c>
      <c r="T44" s="36"/>
    </row>
    <row r="45" spans="1:20" x14ac:dyDescent="0.3">
      <c r="A45" s="80">
        <v>501245</v>
      </c>
      <c r="B45" s="81" t="s">
        <v>2877</v>
      </c>
      <c r="C45" s="99">
        <v>355.89562780418748</v>
      </c>
      <c r="D45" s="99">
        <v>0</v>
      </c>
      <c r="E45" s="99">
        <v>0</v>
      </c>
      <c r="F45" s="99">
        <v>0</v>
      </c>
      <c r="G45" s="87">
        <f t="shared" si="1"/>
        <v>355.89562780418748</v>
      </c>
      <c r="H45" s="98">
        <v>15.656350205663179</v>
      </c>
      <c r="I45" s="98">
        <v>0</v>
      </c>
      <c r="J45" s="98">
        <v>0</v>
      </c>
      <c r="K45" s="98">
        <v>0</v>
      </c>
      <c r="L45" s="91">
        <f t="shared" si="2"/>
        <v>15.656350205663179</v>
      </c>
      <c r="M45" s="98">
        <f t="shared" si="3"/>
        <v>340.23927759852432</v>
      </c>
      <c r="N45" s="98">
        <f t="shared" si="4"/>
        <v>0</v>
      </c>
      <c r="O45" s="98">
        <f t="shared" si="5"/>
        <v>0</v>
      </c>
      <c r="P45" s="98">
        <f t="shared" si="6"/>
        <v>0</v>
      </c>
      <c r="Q45" s="91">
        <f t="shared" si="7"/>
        <v>340.23927759852432</v>
      </c>
      <c r="R45" t="s">
        <v>61</v>
      </c>
      <c r="S45" s="90">
        <v>1</v>
      </c>
      <c r="T45" s="36"/>
    </row>
    <row r="46" spans="1:20" x14ac:dyDescent="0.3">
      <c r="A46" s="80">
        <v>500749</v>
      </c>
      <c r="B46" s="81" t="s">
        <v>2878</v>
      </c>
      <c r="C46" s="99">
        <v>1853304.8396416949</v>
      </c>
      <c r="D46" s="99">
        <v>0</v>
      </c>
      <c r="E46" s="99">
        <v>0</v>
      </c>
      <c r="F46" s="99">
        <v>0</v>
      </c>
      <c r="G46" s="87">
        <f t="shared" si="1"/>
        <v>1853304.8396416949</v>
      </c>
      <c r="H46" s="98">
        <v>0</v>
      </c>
      <c r="I46" s="98">
        <v>0</v>
      </c>
      <c r="J46" s="98">
        <v>0</v>
      </c>
      <c r="K46" s="98">
        <v>0</v>
      </c>
      <c r="L46" s="91">
        <f t="shared" si="2"/>
        <v>0</v>
      </c>
      <c r="M46" s="98">
        <f t="shared" si="3"/>
        <v>1853304.8396416949</v>
      </c>
      <c r="N46" s="98">
        <f t="shared" si="4"/>
        <v>0</v>
      </c>
      <c r="O46" s="98">
        <f t="shared" si="5"/>
        <v>0</v>
      </c>
      <c r="P46" s="98">
        <f t="shared" si="6"/>
        <v>0</v>
      </c>
      <c r="Q46" s="91">
        <f t="shared" si="7"/>
        <v>1853304.8396416949</v>
      </c>
      <c r="R46" t="s">
        <v>61</v>
      </c>
      <c r="S46" s="90">
        <v>1</v>
      </c>
      <c r="T46" s="36"/>
    </row>
    <row r="47" spans="1:20" x14ac:dyDescent="0.3">
      <c r="A47" s="80">
        <v>501146</v>
      </c>
      <c r="B47" s="81" t="s">
        <v>2879</v>
      </c>
      <c r="C47" s="99">
        <v>9352786.9937993251</v>
      </c>
      <c r="D47" s="99">
        <v>0</v>
      </c>
      <c r="E47" s="99">
        <v>0</v>
      </c>
      <c r="F47" s="99">
        <v>0</v>
      </c>
      <c r="G47" s="87">
        <f t="shared" si="1"/>
        <v>9352786.9937993251</v>
      </c>
      <c r="H47" s="98">
        <v>0</v>
      </c>
      <c r="I47" s="98">
        <v>0</v>
      </c>
      <c r="J47" s="98">
        <v>0</v>
      </c>
      <c r="K47" s="98">
        <v>0</v>
      </c>
      <c r="L47" s="91">
        <f t="shared" si="2"/>
        <v>0</v>
      </c>
      <c r="M47" s="98">
        <f t="shared" si="3"/>
        <v>9352786.9937993251</v>
      </c>
      <c r="N47" s="98">
        <f t="shared" si="4"/>
        <v>0</v>
      </c>
      <c r="O47" s="98">
        <f t="shared" si="5"/>
        <v>0</v>
      </c>
      <c r="P47" s="98">
        <f t="shared" si="6"/>
        <v>0</v>
      </c>
      <c r="Q47" s="91">
        <f t="shared" si="7"/>
        <v>9352786.9937993251</v>
      </c>
      <c r="R47" t="s">
        <v>61</v>
      </c>
      <c r="S47" s="90">
        <v>1</v>
      </c>
      <c r="T47" s="36"/>
    </row>
    <row r="48" spans="1:20" x14ac:dyDescent="0.3">
      <c r="A48" s="80">
        <v>501145</v>
      </c>
      <c r="B48" s="81" t="s">
        <v>2880</v>
      </c>
      <c r="C48" s="99">
        <v>219782.88759159931</v>
      </c>
      <c r="D48" s="99">
        <v>0</v>
      </c>
      <c r="E48" s="99">
        <v>0</v>
      </c>
      <c r="F48" s="99">
        <v>0</v>
      </c>
      <c r="G48" s="87">
        <f t="shared" si="1"/>
        <v>219782.88759159931</v>
      </c>
      <c r="H48" s="98">
        <v>178908.12873055256</v>
      </c>
      <c r="I48" s="98">
        <v>0</v>
      </c>
      <c r="J48" s="98">
        <v>0</v>
      </c>
      <c r="K48" s="98">
        <v>0</v>
      </c>
      <c r="L48" s="91">
        <f t="shared" si="2"/>
        <v>178908.12873055256</v>
      </c>
      <c r="M48" s="98">
        <f t="shared" si="3"/>
        <v>40874.75886104675</v>
      </c>
      <c r="N48" s="98">
        <f t="shared" si="4"/>
        <v>0</v>
      </c>
      <c r="O48" s="98">
        <f t="shared" si="5"/>
        <v>0</v>
      </c>
      <c r="P48" s="98">
        <f t="shared" si="6"/>
        <v>0</v>
      </c>
      <c r="Q48" s="91">
        <f t="shared" si="7"/>
        <v>40874.75886104675</v>
      </c>
      <c r="R48" t="s">
        <v>61</v>
      </c>
      <c r="S48" s="90">
        <v>1</v>
      </c>
      <c r="T48" s="36"/>
    </row>
    <row r="49" spans="1:20" x14ac:dyDescent="0.3">
      <c r="A49" s="80">
        <v>501160</v>
      </c>
      <c r="B49" s="81" t="s">
        <v>2881</v>
      </c>
      <c r="C49" s="99">
        <v>4317.8518180227111</v>
      </c>
      <c r="D49" s="99">
        <v>0</v>
      </c>
      <c r="E49" s="99">
        <v>0</v>
      </c>
      <c r="F49" s="99">
        <v>0</v>
      </c>
      <c r="G49" s="87">
        <f t="shared" si="1"/>
        <v>4317.8518180227111</v>
      </c>
      <c r="H49" s="98">
        <v>33.486931163372176</v>
      </c>
      <c r="I49" s="98">
        <v>0</v>
      </c>
      <c r="J49" s="98">
        <v>0</v>
      </c>
      <c r="K49" s="98">
        <v>0</v>
      </c>
      <c r="L49" s="91">
        <f t="shared" si="2"/>
        <v>33.486931163372176</v>
      </c>
      <c r="M49" s="98">
        <f t="shared" si="3"/>
        <v>4284.3648868593391</v>
      </c>
      <c r="N49" s="98">
        <f t="shared" si="4"/>
        <v>0</v>
      </c>
      <c r="O49" s="98">
        <f t="shared" si="5"/>
        <v>0</v>
      </c>
      <c r="P49" s="98">
        <f t="shared" si="6"/>
        <v>0</v>
      </c>
      <c r="Q49" s="91">
        <f t="shared" si="7"/>
        <v>4284.3648868593391</v>
      </c>
      <c r="R49" t="s">
        <v>61</v>
      </c>
      <c r="S49" s="90">
        <v>1</v>
      </c>
      <c r="T49" s="36"/>
    </row>
    <row r="50" spans="1:20" x14ac:dyDescent="0.3">
      <c r="A50" s="80">
        <v>501220</v>
      </c>
      <c r="B50" s="81" t="s">
        <v>2882</v>
      </c>
      <c r="C50" s="99">
        <v>324858.13046744111</v>
      </c>
      <c r="D50" s="99">
        <v>0</v>
      </c>
      <c r="E50" s="99">
        <v>0</v>
      </c>
      <c r="F50" s="99">
        <v>0</v>
      </c>
      <c r="G50" s="87">
        <f t="shared" si="1"/>
        <v>324858.13046744111</v>
      </c>
      <c r="H50" s="98">
        <v>4917.5542718049364</v>
      </c>
      <c r="I50" s="98">
        <v>0</v>
      </c>
      <c r="J50" s="98">
        <v>0</v>
      </c>
      <c r="K50" s="98">
        <v>0</v>
      </c>
      <c r="L50" s="91">
        <f t="shared" si="2"/>
        <v>4917.5542718049364</v>
      </c>
      <c r="M50" s="98">
        <f t="shared" si="3"/>
        <v>319940.57619563618</v>
      </c>
      <c r="N50" s="98">
        <f t="shared" si="4"/>
        <v>0</v>
      </c>
      <c r="O50" s="98">
        <f t="shared" si="5"/>
        <v>0</v>
      </c>
      <c r="P50" s="98">
        <f t="shared" si="6"/>
        <v>0</v>
      </c>
      <c r="Q50" s="91">
        <f t="shared" si="7"/>
        <v>319940.57619563618</v>
      </c>
      <c r="R50" t="s">
        <v>61</v>
      </c>
      <c r="S50" s="90">
        <v>1</v>
      </c>
      <c r="T50" s="36"/>
    </row>
    <row r="51" spans="1:20" x14ac:dyDescent="0.3">
      <c r="A51" s="80">
        <v>501201</v>
      </c>
      <c r="B51" s="81" t="s">
        <v>2883</v>
      </c>
      <c r="C51" s="99">
        <v>1636806.2867005044</v>
      </c>
      <c r="D51" s="99">
        <v>0</v>
      </c>
      <c r="E51" s="99">
        <v>0</v>
      </c>
      <c r="F51" s="99">
        <v>0</v>
      </c>
      <c r="G51" s="87">
        <f t="shared" si="1"/>
        <v>1636806.2867005044</v>
      </c>
      <c r="H51" s="98">
        <v>1636806.2867005044</v>
      </c>
      <c r="I51" s="98">
        <v>0</v>
      </c>
      <c r="J51" s="98">
        <v>0</v>
      </c>
      <c r="K51" s="98">
        <v>0</v>
      </c>
      <c r="L51" s="91">
        <f t="shared" si="2"/>
        <v>1636806.2867005044</v>
      </c>
      <c r="M51" s="98">
        <f t="shared" si="3"/>
        <v>0</v>
      </c>
      <c r="N51" s="98">
        <f t="shared" si="4"/>
        <v>0</v>
      </c>
      <c r="O51" s="98">
        <f t="shared" si="5"/>
        <v>0</v>
      </c>
      <c r="P51" s="98">
        <f t="shared" si="6"/>
        <v>0</v>
      </c>
      <c r="Q51" s="91">
        <f t="shared" si="7"/>
        <v>0</v>
      </c>
      <c r="R51" t="s">
        <v>61</v>
      </c>
      <c r="S51" s="90">
        <v>1</v>
      </c>
      <c r="T51" s="36"/>
    </row>
    <row r="52" spans="1:20" x14ac:dyDescent="0.3">
      <c r="A52" s="80">
        <v>501187</v>
      </c>
      <c r="B52" s="81" t="s">
        <v>2884</v>
      </c>
      <c r="C52" s="99">
        <v>372.57436978273307</v>
      </c>
      <c r="D52" s="99">
        <v>0</v>
      </c>
      <c r="E52" s="99">
        <v>0</v>
      </c>
      <c r="F52" s="99">
        <v>0</v>
      </c>
      <c r="G52" s="87">
        <f t="shared" si="1"/>
        <v>372.57436978273307</v>
      </c>
      <c r="H52" s="98">
        <v>0</v>
      </c>
      <c r="I52" s="98">
        <v>0</v>
      </c>
      <c r="J52" s="98">
        <v>0</v>
      </c>
      <c r="K52" s="98">
        <v>0</v>
      </c>
      <c r="L52" s="91">
        <f t="shared" si="2"/>
        <v>0</v>
      </c>
      <c r="M52" s="98">
        <f t="shared" si="3"/>
        <v>372.57436978273307</v>
      </c>
      <c r="N52" s="98">
        <f t="shared" si="4"/>
        <v>0</v>
      </c>
      <c r="O52" s="98">
        <f t="shared" si="5"/>
        <v>0</v>
      </c>
      <c r="P52" s="98">
        <f t="shared" si="6"/>
        <v>0</v>
      </c>
      <c r="Q52" s="91">
        <f t="shared" si="7"/>
        <v>372.57436978273307</v>
      </c>
      <c r="R52" t="s">
        <v>61</v>
      </c>
      <c r="S52" s="90">
        <v>1</v>
      </c>
      <c r="T52" s="36"/>
    </row>
    <row r="53" spans="1:20" x14ac:dyDescent="0.3">
      <c r="A53" s="80">
        <v>501186</v>
      </c>
      <c r="B53" s="81" t="s">
        <v>2884</v>
      </c>
      <c r="C53" s="99">
        <v>372.57436978273307</v>
      </c>
      <c r="D53" s="99">
        <v>0</v>
      </c>
      <c r="E53" s="99">
        <v>0</v>
      </c>
      <c r="F53" s="99">
        <v>0</v>
      </c>
      <c r="G53" s="87">
        <f t="shared" si="1"/>
        <v>372.57436978273307</v>
      </c>
      <c r="H53" s="98">
        <v>0</v>
      </c>
      <c r="I53" s="98">
        <v>0</v>
      </c>
      <c r="J53" s="98">
        <v>0</v>
      </c>
      <c r="K53" s="98">
        <v>0</v>
      </c>
      <c r="L53" s="91">
        <f t="shared" si="2"/>
        <v>0</v>
      </c>
      <c r="M53" s="98">
        <f t="shared" si="3"/>
        <v>372.57436978273307</v>
      </c>
      <c r="N53" s="98">
        <f t="shared" si="4"/>
        <v>0</v>
      </c>
      <c r="O53" s="98">
        <f t="shared" si="5"/>
        <v>0</v>
      </c>
      <c r="P53" s="98">
        <f t="shared" si="6"/>
        <v>0</v>
      </c>
      <c r="Q53" s="91">
        <f t="shared" si="7"/>
        <v>372.57436978273307</v>
      </c>
      <c r="R53" t="s">
        <v>61</v>
      </c>
      <c r="S53" s="90">
        <v>1</v>
      </c>
      <c r="T53" s="36"/>
    </row>
    <row r="54" spans="1:20" x14ac:dyDescent="0.3">
      <c r="A54" s="80">
        <v>501176</v>
      </c>
      <c r="B54" s="81" t="s">
        <v>2884</v>
      </c>
      <c r="C54" s="99">
        <v>372.57436978273307</v>
      </c>
      <c r="D54" s="99">
        <v>0</v>
      </c>
      <c r="E54" s="99">
        <v>0</v>
      </c>
      <c r="F54" s="99">
        <v>0</v>
      </c>
      <c r="G54" s="87">
        <f t="shared" si="1"/>
        <v>372.57436978273307</v>
      </c>
      <c r="H54" s="98">
        <v>0</v>
      </c>
      <c r="I54" s="98">
        <v>0</v>
      </c>
      <c r="J54" s="98">
        <v>0</v>
      </c>
      <c r="K54" s="98">
        <v>0</v>
      </c>
      <c r="L54" s="91">
        <f t="shared" si="2"/>
        <v>0</v>
      </c>
      <c r="M54" s="98">
        <f t="shared" si="3"/>
        <v>372.57436978273307</v>
      </c>
      <c r="N54" s="98">
        <f t="shared" si="4"/>
        <v>0</v>
      </c>
      <c r="O54" s="98">
        <f t="shared" si="5"/>
        <v>0</v>
      </c>
      <c r="P54" s="98">
        <f t="shared" si="6"/>
        <v>0</v>
      </c>
      <c r="Q54" s="91">
        <f t="shared" si="7"/>
        <v>372.57436978273307</v>
      </c>
      <c r="R54" t="s">
        <v>61</v>
      </c>
      <c r="S54" s="90">
        <v>1</v>
      </c>
      <c r="T54" s="36"/>
    </row>
    <row r="55" spans="1:20" x14ac:dyDescent="0.3">
      <c r="A55" s="80">
        <v>501205</v>
      </c>
      <c r="B55" s="81" t="s">
        <v>2884</v>
      </c>
      <c r="C55" s="99">
        <v>410.48145319566225</v>
      </c>
      <c r="D55" s="99">
        <v>0</v>
      </c>
      <c r="E55" s="99">
        <v>0</v>
      </c>
      <c r="F55" s="99">
        <v>0</v>
      </c>
      <c r="G55" s="87">
        <f t="shared" si="1"/>
        <v>410.48145319566225</v>
      </c>
      <c r="H55" s="98">
        <v>0</v>
      </c>
      <c r="I55" s="98">
        <v>0</v>
      </c>
      <c r="J55" s="98">
        <v>0</v>
      </c>
      <c r="K55" s="98">
        <v>0</v>
      </c>
      <c r="L55" s="91">
        <f t="shared" si="2"/>
        <v>0</v>
      </c>
      <c r="M55" s="98">
        <f t="shared" si="3"/>
        <v>410.48145319566225</v>
      </c>
      <c r="N55" s="98">
        <f t="shared" si="4"/>
        <v>0</v>
      </c>
      <c r="O55" s="98">
        <f t="shared" si="5"/>
        <v>0</v>
      </c>
      <c r="P55" s="98">
        <f t="shared" si="6"/>
        <v>0</v>
      </c>
      <c r="Q55" s="91">
        <f t="shared" si="7"/>
        <v>410.48145319566225</v>
      </c>
      <c r="R55" t="s">
        <v>61</v>
      </c>
      <c r="S55" s="90">
        <v>1</v>
      </c>
      <c r="T55" s="36"/>
    </row>
    <row r="56" spans="1:20" x14ac:dyDescent="0.3">
      <c r="A56" s="80">
        <v>501204</v>
      </c>
      <c r="B56" s="81" t="s">
        <v>2884</v>
      </c>
      <c r="C56" s="99">
        <v>410.48145319566225</v>
      </c>
      <c r="D56" s="99">
        <v>0</v>
      </c>
      <c r="E56" s="99">
        <v>0</v>
      </c>
      <c r="F56" s="99">
        <v>0</v>
      </c>
      <c r="G56" s="87">
        <f t="shared" si="1"/>
        <v>410.48145319566225</v>
      </c>
      <c r="H56" s="98">
        <v>0</v>
      </c>
      <c r="I56" s="98">
        <v>0</v>
      </c>
      <c r="J56" s="98">
        <v>0</v>
      </c>
      <c r="K56" s="98">
        <v>0</v>
      </c>
      <c r="L56" s="91">
        <f t="shared" si="2"/>
        <v>0</v>
      </c>
      <c r="M56" s="98">
        <f t="shared" si="3"/>
        <v>410.48145319566225</v>
      </c>
      <c r="N56" s="98">
        <f t="shared" si="4"/>
        <v>0</v>
      </c>
      <c r="O56" s="98">
        <f t="shared" si="5"/>
        <v>0</v>
      </c>
      <c r="P56" s="98">
        <f t="shared" si="6"/>
        <v>0</v>
      </c>
      <c r="Q56" s="91">
        <f t="shared" si="7"/>
        <v>410.48145319566225</v>
      </c>
      <c r="R56" t="s">
        <v>61</v>
      </c>
      <c r="S56" s="90">
        <v>1</v>
      </c>
      <c r="T56" s="36"/>
    </row>
    <row r="57" spans="1:20" x14ac:dyDescent="0.3">
      <c r="A57" s="80">
        <v>501249</v>
      </c>
      <c r="B57" s="81" t="s">
        <v>2885</v>
      </c>
      <c r="C57" s="99">
        <v>16049.333636353893</v>
      </c>
      <c r="D57" s="99">
        <v>0</v>
      </c>
      <c r="E57" s="99">
        <v>0</v>
      </c>
      <c r="F57" s="99">
        <v>0</v>
      </c>
      <c r="G57" s="87">
        <f t="shared" si="1"/>
        <v>16049.333636353893</v>
      </c>
      <c r="H57" s="98">
        <v>0</v>
      </c>
      <c r="I57" s="98">
        <v>0</v>
      </c>
      <c r="J57" s="98">
        <v>0</v>
      </c>
      <c r="K57" s="98">
        <v>0</v>
      </c>
      <c r="L57" s="91">
        <f t="shared" si="2"/>
        <v>0</v>
      </c>
      <c r="M57" s="98">
        <f t="shared" si="3"/>
        <v>16049.333636353893</v>
      </c>
      <c r="N57" s="98">
        <f t="shared" si="4"/>
        <v>0</v>
      </c>
      <c r="O57" s="98">
        <f t="shared" si="5"/>
        <v>0</v>
      </c>
      <c r="P57" s="98">
        <f t="shared" si="6"/>
        <v>0</v>
      </c>
      <c r="Q57" s="91">
        <f t="shared" si="7"/>
        <v>16049.333636353893</v>
      </c>
      <c r="R57" t="s">
        <v>61</v>
      </c>
      <c r="S57" s="90">
        <v>1</v>
      </c>
      <c r="T57" s="36"/>
    </row>
    <row r="58" spans="1:20" x14ac:dyDescent="0.3">
      <c r="A58" s="80">
        <v>501248</v>
      </c>
      <c r="B58" s="81" t="s">
        <v>2885</v>
      </c>
      <c r="C58" s="99">
        <v>24075.780594189535</v>
      </c>
      <c r="D58" s="99">
        <v>0</v>
      </c>
      <c r="E58" s="99">
        <v>0</v>
      </c>
      <c r="F58" s="99">
        <v>0</v>
      </c>
      <c r="G58" s="87">
        <f t="shared" si="1"/>
        <v>24075.780594189535</v>
      </c>
      <c r="H58" s="98">
        <v>0</v>
      </c>
      <c r="I58" s="98">
        <v>0</v>
      </c>
      <c r="J58" s="98">
        <v>0</v>
      </c>
      <c r="K58" s="98">
        <v>0</v>
      </c>
      <c r="L58" s="91">
        <f t="shared" si="2"/>
        <v>0</v>
      </c>
      <c r="M58" s="98">
        <f t="shared" si="3"/>
        <v>24075.780594189535</v>
      </c>
      <c r="N58" s="98">
        <f t="shared" si="4"/>
        <v>0</v>
      </c>
      <c r="O58" s="98">
        <f t="shared" si="5"/>
        <v>0</v>
      </c>
      <c r="P58" s="98">
        <f t="shared" si="6"/>
        <v>0</v>
      </c>
      <c r="Q58" s="91">
        <f t="shared" si="7"/>
        <v>24075.780594189535</v>
      </c>
      <c r="R58" t="s">
        <v>61</v>
      </c>
      <c r="S58" s="90">
        <v>1</v>
      </c>
      <c r="T58" s="36"/>
    </row>
    <row r="59" spans="1:20" x14ac:dyDescent="0.3">
      <c r="A59" s="80">
        <v>501251</v>
      </c>
      <c r="B59" s="81" t="s">
        <v>2886</v>
      </c>
      <c r="C59" s="99">
        <v>43459.054337678841</v>
      </c>
      <c r="D59" s="99">
        <v>0</v>
      </c>
      <c r="E59" s="99">
        <v>0</v>
      </c>
      <c r="F59" s="99">
        <v>0</v>
      </c>
      <c r="G59" s="87">
        <f t="shared" si="1"/>
        <v>43459.054337678841</v>
      </c>
      <c r="H59" s="98">
        <v>0</v>
      </c>
      <c r="I59" s="98">
        <v>0</v>
      </c>
      <c r="J59" s="98">
        <v>0</v>
      </c>
      <c r="K59" s="98">
        <v>0</v>
      </c>
      <c r="L59" s="91">
        <f t="shared" si="2"/>
        <v>0</v>
      </c>
      <c r="M59" s="98">
        <f t="shared" si="3"/>
        <v>43459.054337678841</v>
      </c>
      <c r="N59" s="98">
        <f t="shared" si="4"/>
        <v>0</v>
      </c>
      <c r="O59" s="98">
        <f t="shared" si="5"/>
        <v>0</v>
      </c>
      <c r="P59" s="98">
        <f t="shared" si="6"/>
        <v>0</v>
      </c>
      <c r="Q59" s="91">
        <f t="shared" si="7"/>
        <v>43459.054337678841</v>
      </c>
      <c r="R59" t="s">
        <v>61</v>
      </c>
      <c r="S59" s="90">
        <v>1</v>
      </c>
      <c r="T59" s="36"/>
    </row>
    <row r="60" spans="1:20" x14ac:dyDescent="0.3">
      <c r="A60" s="80">
        <v>501211</v>
      </c>
      <c r="B60" s="81" t="s">
        <v>2887</v>
      </c>
      <c r="C60" s="99">
        <v>67048.948678052504</v>
      </c>
      <c r="D60" s="99">
        <v>0</v>
      </c>
      <c r="E60" s="99">
        <v>0</v>
      </c>
      <c r="F60" s="99">
        <v>0</v>
      </c>
      <c r="G60" s="87">
        <f t="shared" si="1"/>
        <v>67048.948678052504</v>
      </c>
      <c r="H60" s="98">
        <v>52828.869697432427</v>
      </c>
      <c r="I60" s="98">
        <v>0</v>
      </c>
      <c r="J60" s="98">
        <v>0</v>
      </c>
      <c r="K60" s="98">
        <v>0</v>
      </c>
      <c r="L60" s="91">
        <f t="shared" si="2"/>
        <v>52828.869697432427</v>
      </c>
      <c r="M60" s="98">
        <f t="shared" si="3"/>
        <v>14220.078980620077</v>
      </c>
      <c r="N60" s="98">
        <f t="shared" si="4"/>
        <v>0</v>
      </c>
      <c r="O60" s="98">
        <f t="shared" si="5"/>
        <v>0</v>
      </c>
      <c r="P60" s="98">
        <f t="shared" si="6"/>
        <v>0</v>
      </c>
      <c r="Q60" s="91">
        <f t="shared" si="7"/>
        <v>14220.078980620077</v>
      </c>
      <c r="R60" t="s">
        <v>61</v>
      </c>
      <c r="S60" s="90">
        <v>1</v>
      </c>
      <c r="T60" s="36"/>
    </row>
    <row r="61" spans="1:20" x14ac:dyDescent="0.3">
      <c r="A61" s="80">
        <v>501252</v>
      </c>
      <c r="B61" s="81" t="s">
        <v>2888</v>
      </c>
      <c r="C61" s="99">
        <v>60128.560517855411</v>
      </c>
      <c r="D61" s="99">
        <v>0</v>
      </c>
      <c r="E61" s="99">
        <v>0</v>
      </c>
      <c r="F61" s="99">
        <v>0</v>
      </c>
      <c r="G61" s="87">
        <f t="shared" si="1"/>
        <v>60128.560517855411</v>
      </c>
      <c r="H61" s="98">
        <v>0</v>
      </c>
      <c r="I61" s="98">
        <v>0</v>
      </c>
      <c r="J61" s="98">
        <v>0</v>
      </c>
      <c r="K61" s="98">
        <v>0</v>
      </c>
      <c r="L61" s="91">
        <f t="shared" si="2"/>
        <v>0</v>
      </c>
      <c r="M61" s="98">
        <f t="shared" si="3"/>
        <v>60128.560517855411</v>
      </c>
      <c r="N61" s="98">
        <f t="shared" si="4"/>
        <v>0</v>
      </c>
      <c r="O61" s="98">
        <f t="shared" si="5"/>
        <v>0</v>
      </c>
      <c r="P61" s="98">
        <f t="shared" si="6"/>
        <v>0</v>
      </c>
      <c r="Q61" s="91">
        <f t="shared" si="7"/>
        <v>60128.560517855411</v>
      </c>
      <c r="R61" t="s">
        <v>61</v>
      </c>
      <c r="S61" s="90">
        <v>1</v>
      </c>
      <c r="T61" s="36"/>
    </row>
    <row r="62" spans="1:20" x14ac:dyDescent="0.3">
      <c r="A62" s="80">
        <v>501253</v>
      </c>
      <c r="B62" s="81" t="s">
        <v>2889</v>
      </c>
      <c r="C62" s="99">
        <v>56396.919164749146</v>
      </c>
      <c r="D62" s="99">
        <v>0</v>
      </c>
      <c r="E62" s="99">
        <v>0</v>
      </c>
      <c r="F62" s="99">
        <v>0</v>
      </c>
      <c r="G62" s="87">
        <f t="shared" si="1"/>
        <v>56396.919164749146</v>
      </c>
      <c r="H62" s="98">
        <v>0</v>
      </c>
      <c r="I62" s="98">
        <v>0</v>
      </c>
      <c r="J62" s="98">
        <v>0</v>
      </c>
      <c r="K62" s="98">
        <v>0</v>
      </c>
      <c r="L62" s="91">
        <f t="shared" si="2"/>
        <v>0</v>
      </c>
      <c r="M62" s="98">
        <f t="shared" si="3"/>
        <v>56396.919164749146</v>
      </c>
      <c r="N62" s="98">
        <f t="shared" si="4"/>
        <v>0</v>
      </c>
      <c r="O62" s="98">
        <f t="shared" si="5"/>
        <v>0</v>
      </c>
      <c r="P62" s="98">
        <f t="shared" si="6"/>
        <v>0</v>
      </c>
      <c r="Q62" s="91">
        <f t="shared" si="7"/>
        <v>56396.919164749146</v>
      </c>
      <c r="R62" t="s">
        <v>61</v>
      </c>
      <c r="S62" s="90">
        <v>1</v>
      </c>
      <c r="T62" s="36"/>
    </row>
    <row r="63" spans="1:20" x14ac:dyDescent="0.3">
      <c r="A63" s="80">
        <v>500790</v>
      </c>
      <c r="B63" s="81" t="s">
        <v>2890</v>
      </c>
      <c r="C63" s="99">
        <v>3179709.3071308462</v>
      </c>
      <c r="D63" s="99">
        <v>0</v>
      </c>
      <c r="E63" s="99">
        <v>0</v>
      </c>
      <c r="F63" s="99">
        <v>0</v>
      </c>
      <c r="G63" s="87">
        <f t="shared" si="1"/>
        <v>3179709.3071308462</v>
      </c>
      <c r="H63" s="98">
        <v>828863.5428111474</v>
      </c>
      <c r="I63" s="98">
        <v>0</v>
      </c>
      <c r="J63" s="98">
        <v>0</v>
      </c>
      <c r="K63" s="98">
        <v>0</v>
      </c>
      <c r="L63" s="91">
        <f t="shared" si="2"/>
        <v>828863.5428111474</v>
      </c>
      <c r="M63" s="98">
        <f t="shared" si="3"/>
        <v>2350845.7643196988</v>
      </c>
      <c r="N63" s="98">
        <f t="shared" si="4"/>
        <v>0</v>
      </c>
      <c r="O63" s="98">
        <f t="shared" si="5"/>
        <v>0</v>
      </c>
      <c r="P63" s="98">
        <f t="shared" si="6"/>
        <v>0</v>
      </c>
      <c r="Q63" s="91">
        <f t="shared" si="7"/>
        <v>2350845.7643196988</v>
      </c>
      <c r="R63" t="s">
        <v>61</v>
      </c>
      <c r="S63" s="90">
        <v>1</v>
      </c>
      <c r="T63" s="36"/>
    </row>
    <row r="64" spans="1:20" x14ac:dyDescent="0.3">
      <c r="A64" s="80">
        <v>500783</v>
      </c>
      <c r="B64" s="81" t="s">
        <v>2891</v>
      </c>
      <c r="C64" s="99">
        <v>1263796.7365867281</v>
      </c>
      <c r="D64" s="99">
        <v>0</v>
      </c>
      <c r="E64" s="99">
        <v>0</v>
      </c>
      <c r="F64" s="99">
        <v>0</v>
      </c>
      <c r="G64" s="87">
        <f t="shared" si="1"/>
        <v>1263796.7365867281</v>
      </c>
      <c r="H64" s="98">
        <v>330559.41432977596</v>
      </c>
      <c r="I64" s="98">
        <v>0</v>
      </c>
      <c r="J64" s="98">
        <v>0</v>
      </c>
      <c r="K64" s="98">
        <v>0</v>
      </c>
      <c r="L64" s="91">
        <f t="shared" si="2"/>
        <v>330559.41432977596</v>
      </c>
      <c r="M64" s="98">
        <f t="shared" si="3"/>
        <v>933237.32225695217</v>
      </c>
      <c r="N64" s="98">
        <f t="shared" si="4"/>
        <v>0</v>
      </c>
      <c r="O64" s="98">
        <f t="shared" si="5"/>
        <v>0</v>
      </c>
      <c r="P64" s="98">
        <f t="shared" si="6"/>
        <v>0</v>
      </c>
      <c r="Q64" s="91">
        <f t="shared" si="7"/>
        <v>933237.32225695217</v>
      </c>
      <c r="R64" t="s">
        <v>61</v>
      </c>
      <c r="S64" s="90">
        <v>1</v>
      </c>
      <c r="T64" s="36"/>
    </row>
    <row r="65" spans="1:20" x14ac:dyDescent="0.3">
      <c r="A65" s="80">
        <v>501240</v>
      </c>
      <c r="B65" s="81" t="s">
        <v>2892</v>
      </c>
      <c r="C65" s="99">
        <v>82857.750662535778</v>
      </c>
      <c r="D65" s="99">
        <v>0</v>
      </c>
      <c r="E65" s="99">
        <v>0</v>
      </c>
      <c r="F65" s="99">
        <v>0</v>
      </c>
      <c r="G65" s="87">
        <f t="shared" si="1"/>
        <v>82857.750662535778</v>
      </c>
      <c r="H65" s="98">
        <v>0</v>
      </c>
      <c r="I65" s="98">
        <v>0</v>
      </c>
      <c r="J65" s="98">
        <v>0</v>
      </c>
      <c r="K65" s="98">
        <v>0</v>
      </c>
      <c r="L65" s="91">
        <f t="shared" si="2"/>
        <v>0</v>
      </c>
      <c r="M65" s="98">
        <f t="shared" si="3"/>
        <v>82857.750662535778</v>
      </c>
      <c r="N65" s="98">
        <f t="shared" si="4"/>
        <v>0</v>
      </c>
      <c r="O65" s="98">
        <f t="shared" si="5"/>
        <v>0</v>
      </c>
      <c r="P65" s="98">
        <f t="shared" si="6"/>
        <v>0</v>
      </c>
      <c r="Q65" s="91">
        <f t="shared" si="7"/>
        <v>82857.750662535778</v>
      </c>
      <c r="R65" t="s">
        <v>61</v>
      </c>
      <c r="S65" s="90">
        <v>1</v>
      </c>
      <c r="T65" s="36"/>
    </row>
    <row r="66" spans="1:20" x14ac:dyDescent="0.3">
      <c r="A66" s="80">
        <v>501174</v>
      </c>
      <c r="B66" s="81" t="s">
        <v>2893</v>
      </c>
      <c r="C66" s="99">
        <v>2938.4446561360342</v>
      </c>
      <c r="D66" s="99">
        <v>0</v>
      </c>
      <c r="E66" s="99">
        <v>0</v>
      </c>
      <c r="F66" s="99">
        <v>0</v>
      </c>
      <c r="G66" s="87">
        <f t="shared" si="1"/>
        <v>2938.4446561360342</v>
      </c>
      <c r="H66" s="98">
        <v>49.25239976549549</v>
      </c>
      <c r="I66" s="98">
        <v>0</v>
      </c>
      <c r="J66" s="98">
        <v>0</v>
      </c>
      <c r="K66" s="98">
        <v>0</v>
      </c>
      <c r="L66" s="91">
        <f t="shared" si="2"/>
        <v>49.25239976549549</v>
      </c>
      <c r="M66" s="98">
        <f t="shared" si="3"/>
        <v>2889.1922563705389</v>
      </c>
      <c r="N66" s="98">
        <f t="shared" si="4"/>
        <v>0</v>
      </c>
      <c r="O66" s="98">
        <f t="shared" si="5"/>
        <v>0</v>
      </c>
      <c r="P66" s="98">
        <f t="shared" si="6"/>
        <v>0</v>
      </c>
      <c r="Q66" s="91">
        <f t="shared" si="7"/>
        <v>2889.1922563705389</v>
      </c>
      <c r="R66" t="s">
        <v>61</v>
      </c>
      <c r="S66" s="90">
        <v>1</v>
      </c>
      <c r="T66" s="36"/>
    </row>
    <row r="67" spans="1:20" x14ac:dyDescent="0.3">
      <c r="A67" s="80">
        <v>501255</v>
      </c>
      <c r="B67" s="81" t="s">
        <v>2894</v>
      </c>
      <c r="C67" s="99">
        <v>220799.92899629503</v>
      </c>
      <c r="D67" s="99">
        <v>0</v>
      </c>
      <c r="E67" s="99">
        <v>0</v>
      </c>
      <c r="F67" s="99">
        <v>0</v>
      </c>
      <c r="G67" s="87">
        <f t="shared" si="1"/>
        <v>220799.92899629503</v>
      </c>
      <c r="H67" s="98">
        <v>178846.20201181364</v>
      </c>
      <c r="I67" s="98">
        <v>0</v>
      </c>
      <c r="J67" s="98">
        <v>0</v>
      </c>
      <c r="K67" s="98">
        <v>0</v>
      </c>
      <c r="L67" s="91">
        <f t="shared" si="2"/>
        <v>178846.20201181364</v>
      </c>
      <c r="M67" s="98">
        <f t="shared" si="3"/>
        <v>41953.726984481385</v>
      </c>
      <c r="N67" s="98">
        <f t="shared" si="4"/>
        <v>0</v>
      </c>
      <c r="O67" s="98">
        <f t="shared" si="5"/>
        <v>0</v>
      </c>
      <c r="P67" s="98">
        <f t="shared" si="6"/>
        <v>0</v>
      </c>
      <c r="Q67" s="91">
        <f t="shared" si="7"/>
        <v>41953.726984481385</v>
      </c>
      <c r="R67" t="s">
        <v>61</v>
      </c>
      <c r="S67" s="90">
        <v>1</v>
      </c>
      <c r="T67" s="36"/>
    </row>
    <row r="68" spans="1:20" x14ac:dyDescent="0.3">
      <c r="A68" s="80">
        <v>501188</v>
      </c>
      <c r="B68" s="81" t="s">
        <v>2895</v>
      </c>
      <c r="C68" s="99">
        <v>1866.0597125003401</v>
      </c>
      <c r="D68" s="99">
        <v>0</v>
      </c>
      <c r="E68" s="99">
        <v>0</v>
      </c>
      <c r="F68" s="99">
        <v>0</v>
      </c>
      <c r="G68" s="87">
        <f t="shared" ref="G68:G131" si="8">SUM(C68:F68)</f>
        <v>1866.0597125003401</v>
      </c>
      <c r="H68" s="98">
        <v>0</v>
      </c>
      <c r="I68" s="98">
        <v>0</v>
      </c>
      <c r="J68" s="98">
        <v>0</v>
      </c>
      <c r="K68" s="98">
        <v>0</v>
      </c>
      <c r="L68" s="91">
        <f t="shared" ref="L68:L131" si="9">SUM(H68:K68)</f>
        <v>0</v>
      </c>
      <c r="M68" s="98">
        <f t="shared" ref="M68:M131" si="10">C68-H68</f>
        <v>1866.0597125003401</v>
      </c>
      <c r="N68" s="98">
        <f t="shared" ref="N68:N131" si="11">D68-I68</f>
        <v>0</v>
      </c>
      <c r="O68" s="98">
        <f t="shared" ref="O68:O131" si="12">E68-J68</f>
        <v>0</v>
      </c>
      <c r="P68" s="98">
        <f t="shared" ref="P68:P131" si="13">F68-K68</f>
        <v>0</v>
      </c>
      <c r="Q68" s="91">
        <f t="shared" ref="Q68:Q131" si="14">G68-L68</f>
        <v>1866.0597125003401</v>
      </c>
      <c r="R68" t="s">
        <v>61</v>
      </c>
      <c r="S68" s="90">
        <v>1</v>
      </c>
      <c r="T68" s="36"/>
    </row>
    <row r="69" spans="1:20" x14ac:dyDescent="0.3">
      <c r="A69" s="80">
        <v>501241</v>
      </c>
      <c r="B69" s="81" t="s">
        <v>2896</v>
      </c>
      <c r="C69" s="99">
        <v>167062.42507173918</v>
      </c>
      <c r="D69" s="99">
        <v>0</v>
      </c>
      <c r="E69" s="99">
        <v>0</v>
      </c>
      <c r="F69" s="99">
        <v>0</v>
      </c>
      <c r="G69" s="87">
        <f t="shared" si="8"/>
        <v>167062.42507173918</v>
      </c>
      <c r="H69" s="98">
        <v>0</v>
      </c>
      <c r="I69" s="98">
        <v>0</v>
      </c>
      <c r="J69" s="98">
        <v>0</v>
      </c>
      <c r="K69" s="98">
        <v>0</v>
      </c>
      <c r="L69" s="91">
        <f t="shared" si="9"/>
        <v>0</v>
      </c>
      <c r="M69" s="98">
        <f t="shared" si="10"/>
        <v>167062.42507173918</v>
      </c>
      <c r="N69" s="98">
        <f t="shared" si="11"/>
        <v>0</v>
      </c>
      <c r="O69" s="98">
        <f t="shared" si="12"/>
        <v>0</v>
      </c>
      <c r="P69" s="98">
        <f t="shared" si="13"/>
        <v>0</v>
      </c>
      <c r="Q69" s="91">
        <f t="shared" si="14"/>
        <v>167062.42507173918</v>
      </c>
      <c r="R69" t="s">
        <v>61</v>
      </c>
      <c r="S69" s="90">
        <v>1</v>
      </c>
      <c r="T69" s="36"/>
    </row>
    <row r="70" spans="1:20" x14ac:dyDescent="0.3">
      <c r="A70" s="80">
        <v>501230</v>
      </c>
      <c r="B70" s="81" t="s">
        <v>2896</v>
      </c>
      <c r="C70" s="99">
        <v>28546258.625486169</v>
      </c>
      <c r="D70" s="99">
        <v>0</v>
      </c>
      <c r="E70" s="99">
        <v>0</v>
      </c>
      <c r="F70" s="99">
        <v>0</v>
      </c>
      <c r="G70" s="87">
        <f t="shared" si="8"/>
        <v>28546258.625486169</v>
      </c>
      <c r="H70" s="98">
        <v>0</v>
      </c>
      <c r="I70" s="98">
        <v>0</v>
      </c>
      <c r="J70" s="98">
        <v>0</v>
      </c>
      <c r="K70" s="98">
        <v>0</v>
      </c>
      <c r="L70" s="91">
        <f t="shared" si="9"/>
        <v>0</v>
      </c>
      <c r="M70" s="98">
        <f t="shared" si="10"/>
        <v>28546258.625486169</v>
      </c>
      <c r="N70" s="98">
        <f t="shared" si="11"/>
        <v>0</v>
      </c>
      <c r="O70" s="98">
        <f t="shared" si="12"/>
        <v>0</v>
      </c>
      <c r="P70" s="98">
        <f t="shared" si="13"/>
        <v>0</v>
      </c>
      <c r="Q70" s="91">
        <f t="shared" si="14"/>
        <v>28546258.625486169</v>
      </c>
      <c r="R70" t="s">
        <v>61</v>
      </c>
      <c r="S70" s="90">
        <v>1</v>
      </c>
      <c r="T70" s="36"/>
    </row>
    <row r="71" spans="1:20" x14ac:dyDescent="0.3">
      <c r="A71" s="80" t="s">
        <v>197</v>
      </c>
      <c r="B71" s="81" t="s">
        <v>2896</v>
      </c>
      <c r="C71" s="99">
        <v>23421.24104193844</v>
      </c>
      <c r="D71" s="99">
        <v>0</v>
      </c>
      <c r="E71" s="99">
        <v>0</v>
      </c>
      <c r="F71" s="99">
        <v>0</v>
      </c>
      <c r="G71" s="87">
        <f t="shared" si="8"/>
        <v>23421.24104193844</v>
      </c>
      <c r="H71" s="98">
        <v>23421.24104193844</v>
      </c>
      <c r="I71" s="98">
        <v>0</v>
      </c>
      <c r="J71" s="98">
        <v>0</v>
      </c>
      <c r="K71" s="98">
        <v>0</v>
      </c>
      <c r="L71" s="91">
        <f t="shared" si="9"/>
        <v>23421.24104193844</v>
      </c>
      <c r="M71" s="98">
        <f t="shared" si="10"/>
        <v>0</v>
      </c>
      <c r="N71" s="98">
        <f t="shared" si="11"/>
        <v>0</v>
      </c>
      <c r="O71" s="98">
        <f t="shared" si="12"/>
        <v>0</v>
      </c>
      <c r="P71" s="98">
        <f t="shared" si="13"/>
        <v>0</v>
      </c>
      <c r="Q71" s="91">
        <f t="shared" si="14"/>
        <v>0</v>
      </c>
      <c r="R71" t="s">
        <v>61</v>
      </c>
      <c r="S71" s="90">
        <v>1</v>
      </c>
      <c r="T71" s="36"/>
    </row>
    <row r="72" spans="1:20" x14ac:dyDescent="0.3">
      <c r="A72" s="80" t="s">
        <v>200</v>
      </c>
      <c r="B72" s="81" t="s">
        <v>2896</v>
      </c>
      <c r="C72" s="99">
        <v>1561.4160694625623</v>
      </c>
      <c r="D72" s="99">
        <v>0</v>
      </c>
      <c r="E72" s="99">
        <v>0</v>
      </c>
      <c r="F72" s="99">
        <v>0</v>
      </c>
      <c r="G72" s="87">
        <f t="shared" si="8"/>
        <v>1561.4160694625623</v>
      </c>
      <c r="H72" s="98">
        <v>1561.4160694625623</v>
      </c>
      <c r="I72" s="98">
        <v>0</v>
      </c>
      <c r="J72" s="98">
        <v>0</v>
      </c>
      <c r="K72" s="98">
        <v>0</v>
      </c>
      <c r="L72" s="91">
        <f t="shared" si="9"/>
        <v>1561.4160694625623</v>
      </c>
      <c r="M72" s="98">
        <f t="shared" si="10"/>
        <v>0</v>
      </c>
      <c r="N72" s="98">
        <f t="shared" si="11"/>
        <v>0</v>
      </c>
      <c r="O72" s="98">
        <f t="shared" si="12"/>
        <v>0</v>
      </c>
      <c r="P72" s="98">
        <f t="shared" si="13"/>
        <v>0</v>
      </c>
      <c r="Q72" s="91">
        <f t="shared" si="14"/>
        <v>0</v>
      </c>
      <c r="R72" t="s">
        <v>61</v>
      </c>
      <c r="S72" s="90">
        <v>1</v>
      </c>
      <c r="T72" s="36"/>
    </row>
    <row r="73" spans="1:20" x14ac:dyDescent="0.3">
      <c r="A73" s="80" t="s">
        <v>201</v>
      </c>
      <c r="B73" s="81" t="s">
        <v>2896</v>
      </c>
      <c r="C73" s="99">
        <v>1040.9440463083749</v>
      </c>
      <c r="D73" s="99">
        <v>0</v>
      </c>
      <c r="E73" s="99">
        <v>0</v>
      </c>
      <c r="F73" s="99">
        <v>0</v>
      </c>
      <c r="G73" s="87">
        <f t="shared" si="8"/>
        <v>1040.9440463083749</v>
      </c>
      <c r="H73" s="98">
        <v>1040.9440463083749</v>
      </c>
      <c r="I73" s="98">
        <v>0</v>
      </c>
      <c r="J73" s="98">
        <v>0</v>
      </c>
      <c r="K73" s="98">
        <v>0</v>
      </c>
      <c r="L73" s="91">
        <f t="shared" si="9"/>
        <v>1040.9440463083749</v>
      </c>
      <c r="M73" s="98">
        <f t="shared" si="10"/>
        <v>0</v>
      </c>
      <c r="N73" s="98">
        <f t="shared" si="11"/>
        <v>0</v>
      </c>
      <c r="O73" s="98">
        <f t="shared" si="12"/>
        <v>0</v>
      </c>
      <c r="P73" s="98">
        <f t="shared" si="13"/>
        <v>0</v>
      </c>
      <c r="Q73" s="91">
        <f t="shared" si="14"/>
        <v>0</v>
      </c>
      <c r="R73" t="s">
        <v>61</v>
      </c>
      <c r="S73" s="90">
        <v>1</v>
      </c>
      <c r="T73" s="36"/>
    </row>
    <row r="74" spans="1:20" x14ac:dyDescent="0.3">
      <c r="A74" s="80" t="s">
        <v>202</v>
      </c>
      <c r="B74" s="81" t="s">
        <v>2896</v>
      </c>
      <c r="C74" s="99">
        <v>1040.9440463083749</v>
      </c>
      <c r="D74" s="99">
        <v>0</v>
      </c>
      <c r="E74" s="99">
        <v>0</v>
      </c>
      <c r="F74" s="99">
        <v>0</v>
      </c>
      <c r="G74" s="87">
        <f t="shared" si="8"/>
        <v>1040.9440463083749</v>
      </c>
      <c r="H74" s="98">
        <v>1040.9440463083749</v>
      </c>
      <c r="I74" s="98">
        <v>0</v>
      </c>
      <c r="J74" s="98">
        <v>0</v>
      </c>
      <c r="K74" s="98">
        <v>0</v>
      </c>
      <c r="L74" s="91">
        <f t="shared" si="9"/>
        <v>1040.9440463083749</v>
      </c>
      <c r="M74" s="98">
        <f t="shared" si="10"/>
        <v>0</v>
      </c>
      <c r="N74" s="98">
        <f t="shared" si="11"/>
        <v>0</v>
      </c>
      <c r="O74" s="98">
        <f t="shared" si="12"/>
        <v>0</v>
      </c>
      <c r="P74" s="98">
        <f t="shared" si="13"/>
        <v>0</v>
      </c>
      <c r="Q74" s="91">
        <f t="shared" si="14"/>
        <v>0</v>
      </c>
      <c r="R74" t="s">
        <v>61</v>
      </c>
      <c r="S74" s="90">
        <v>1</v>
      </c>
      <c r="T74" s="36"/>
    </row>
    <row r="75" spans="1:20" x14ac:dyDescent="0.3">
      <c r="A75" s="80" t="s">
        <v>199</v>
      </c>
      <c r="B75" s="81" t="s">
        <v>2896</v>
      </c>
      <c r="C75" s="99">
        <v>4684.2482083876885</v>
      </c>
      <c r="D75" s="99">
        <v>0</v>
      </c>
      <c r="E75" s="99">
        <v>0</v>
      </c>
      <c r="F75" s="99">
        <v>0</v>
      </c>
      <c r="G75" s="87">
        <f t="shared" si="8"/>
        <v>4684.2482083876885</v>
      </c>
      <c r="H75" s="98">
        <v>4684.2482083876885</v>
      </c>
      <c r="I75" s="98">
        <v>0</v>
      </c>
      <c r="J75" s="98">
        <v>0</v>
      </c>
      <c r="K75" s="98">
        <v>0</v>
      </c>
      <c r="L75" s="91">
        <f t="shared" si="9"/>
        <v>4684.2482083876885</v>
      </c>
      <c r="M75" s="98">
        <f t="shared" si="10"/>
        <v>0</v>
      </c>
      <c r="N75" s="98">
        <f t="shared" si="11"/>
        <v>0</v>
      </c>
      <c r="O75" s="98">
        <f t="shared" si="12"/>
        <v>0</v>
      </c>
      <c r="P75" s="98">
        <f t="shared" si="13"/>
        <v>0</v>
      </c>
      <c r="Q75" s="91">
        <f t="shared" si="14"/>
        <v>0</v>
      </c>
      <c r="R75" t="s">
        <v>61</v>
      </c>
      <c r="S75" s="90">
        <v>1</v>
      </c>
      <c r="T75" s="36"/>
    </row>
    <row r="76" spans="1:20" x14ac:dyDescent="0.3">
      <c r="A76" s="80" t="s">
        <v>198</v>
      </c>
      <c r="B76" s="81" t="s">
        <v>2896</v>
      </c>
      <c r="C76" s="99">
        <v>15893.703719996029</v>
      </c>
      <c r="D76" s="99">
        <v>0</v>
      </c>
      <c r="E76" s="99">
        <v>0</v>
      </c>
      <c r="F76" s="99">
        <v>0</v>
      </c>
      <c r="G76" s="87">
        <f t="shared" si="8"/>
        <v>15893.703719996029</v>
      </c>
      <c r="H76" s="98">
        <v>15893.703719996029</v>
      </c>
      <c r="I76" s="98">
        <v>0</v>
      </c>
      <c r="J76" s="98">
        <v>0</v>
      </c>
      <c r="K76" s="98">
        <v>0</v>
      </c>
      <c r="L76" s="91">
        <f t="shared" si="9"/>
        <v>15893.703719996029</v>
      </c>
      <c r="M76" s="98">
        <f t="shared" si="10"/>
        <v>0</v>
      </c>
      <c r="N76" s="98">
        <f t="shared" si="11"/>
        <v>0</v>
      </c>
      <c r="O76" s="98">
        <f t="shared" si="12"/>
        <v>0</v>
      </c>
      <c r="P76" s="98">
        <f t="shared" si="13"/>
        <v>0</v>
      </c>
      <c r="Q76" s="91">
        <f t="shared" si="14"/>
        <v>0</v>
      </c>
      <c r="R76" t="s">
        <v>61</v>
      </c>
      <c r="S76" s="90">
        <v>1</v>
      </c>
      <c r="T76" s="36"/>
    </row>
    <row r="77" spans="1:20" x14ac:dyDescent="0.3">
      <c r="A77" s="80" t="s">
        <v>196</v>
      </c>
      <c r="B77" s="81" t="s">
        <v>2896</v>
      </c>
      <c r="C77" s="99">
        <v>43719.649944951743</v>
      </c>
      <c r="D77" s="99">
        <v>0</v>
      </c>
      <c r="E77" s="99">
        <v>0</v>
      </c>
      <c r="F77" s="99">
        <v>0</v>
      </c>
      <c r="G77" s="87">
        <f t="shared" si="8"/>
        <v>43719.649944951743</v>
      </c>
      <c r="H77" s="98">
        <v>43719.649944951743</v>
      </c>
      <c r="I77" s="98">
        <v>0</v>
      </c>
      <c r="J77" s="98">
        <v>0</v>
      </c>
      <c r="K77" s="98">
        <v>0</v>
      </c>
      <c r="L77" s="91">
        <f t="shared" si="9"/>
        <v>43719.649944951743</v>
      </c>
      <c r="M77" s="98">
        <f t="shared" si="10"/>
        <v>0</v>
      </c>
      <c r="N77" s="98">
        <f t="shared" si="11"/>
        <v>0</v>
      </c>
      <c r="O77" s="98">
        <f t="shared" si="12"/>
        <v>0</v>
      </c>
      <c r="P77" s="98">
        <f t="shared" si="13"/>
        <v>0</v>
      </c>
      <c r="Q77" s="91">
        <f t="shared" si="14"/>
        <v>0</v>
      </c>
      <c r="R77" t="s">
        <v>61</v>
      </c>
      <c r="S77" s="90">
        <v>1</v>
      </c>
      <c r="T77" s="36"/>
    </row>
    <row r="78" spans="1:20" x14ac:dyDescent="0.3">
      <c r="A78" s="80" t="s">
        <v>192</v>
      </c>
      <c r="B78" s="81" t="s">
        <v>2896</v>
      </c>
      <c r="C78" s="99">
        <v>87439.299889903486</v>
      </c>
      <c r="D78" s="99">
        <v>0</v>
      </c>
      <c r="E78" s="99">
        <v>0</v>
      </c>
      <c r="F78" s="99">
        <v>0</v>
      </c>
      <c r="G78" s="87">
        <f t="shared" si="8"/>
        <v>87439.299889903486</v>
      </c>
      <c r="H78" s="98">
        <v>87439.299889903486</v>
      </c>
      <c r="I78" s="98">
        <v>0</v>
      </c>
      <c r="J78" s="98">
        <v>0</v>
      </c>
      <c r="K78" s="98">
        <v>0</v>
      </c>
      <c r="L78" s="91">
        <f t="shared" si="9"/>
        <v>87439.299889903486</v>
      </c>
      <c r="M78" s="98">
        <f t="shared" si="10"/>
        <v>0</v>
      </c>
      <c r="N78" s="98">
        <f t="shared" si="11"/>
        <v>0</v>
      </c>
      <c r="O78" s="98">
        <f t="shared" si="12"/>
        <v>0</v>
      </c>
      <c r="P78" s="98">
        <f t="shared" si="13"/>
        <v>0</v>
      </c>
      <c r="Q78" s="91">
        <f t="shared" si="14"/>
        <v>0</v>
      </c>
      <c r="R78" t="s">
        <v>61</v>
      </c>
      <c r="S78" s="90">
        <v>1</v>
      </c>
      <c r="T78" s="36"/>
    </row>
    <row r="79" spans="1:20" x14ac:dyDescent="0.3">
      <c r="A79" s="80" t="s">
        <v>189</v>
      </c>
      <c r="B79" s="81" t="s">
        <v>2896</v>
      </c>
      <c r="C79" s="99">
        <v>320610.76626297954</v>
      </c>
      <c r="D79" s="99">
        <v>0</v>
      </c>
      <c r="E79" s="99">
        <v>0</v>
      </c>
      <c r="F79" s="99">
        <v>0</v>
      </c>
      <c r="G79" s="87">
        <f t="shared" si="8"/>
        <v>320610.76626297954</v>
      </c>
      <c r="H79" s="98">
        <v>320610.76626297954</v>
      </c>
      <c r="I79" s="98">
        <v>0</v>
      </c>
      <c r="J79" s="98">
        <v>0</v>
      </c>
      <c r="K79" s="98">
        <v>0</v>
      </c>
      <c r="L79" s="91">
        <f t="shared" si="9"/>
        <v>320610.76626297954</v>
      </c>
      <c r="M79" s="98">
        <f t="shared" si="10"/>
        <v>0</v>
      </c>
      <c r="N79" s="98">
        <f t="shared" si="11"/>
        <v>0</v>
      </c>
      <c r="O79" s="98">
        <f t="shared" si="12"/>
        <v>0</v>
      </c>
      <c r="P79" s="98">
        <f t="shared" si="13"/>
        <v>0</v>
      </c>
      <c r="Q79" s="91">
        <f t="shared" si="14"/>
        <v>0</v>
      </c>
      <c r="R79" t="s">
        <v>61</v>
      </c>
      <c r="S79" s="90">
        <v>1</v>
      </c>
      <c r="T79" s="36"/>
    </row>
    <row r="80" spans="1:20" x14ac:dyDescent="0.3">
      <c r="A80" s="80" t="s">
        <v>193</v>
      </c>
      <c r="B80" s="81" t="s">
        <v>2896</v>
      </c>
      <c r="C80" s="99">
        <v>68702.307056352758</v>
      </c>
      <c r="D80" s="99">
        <v>0</v>
      </c>
      <c r="E80" s="99">
        <v>0</v>
      </c>
      <c r="F80" s="99">
        <v>0</v>
      </c>
      <c r="G80" s="87">
        <f t="shared" si="8"/>
        <v>68702.307056352758</v>
      </c>
      <c r="H80" s="98">
        <v>68702.307056352758</v>
      </c>
      <c r="I80" s="98">
        <v>0</v>
      </c>
      <c r="J80" s="98">
        <v>0</v>
      </c>
      <c r="K80" s="98">
        <v>0</v>
      </c>
      <c r="L80" s="91">
        <f t="shared" si="9"/>
        <v>68702.307056352758</v>
      </c>
      <c r="M80" s="98">
        <f t="shared" si="10"/>
        <v>0</v>
      </c>
      <c r="N80" s="98">
        <f t="shared" si="11"/>
        <v>0</v>
      </c>
      <c r="O80" s="98">
        <f t="shared" si="12"/>
        <v>0</v>
      </c>
      <c r="P80" s="98">
        <f t="shared" si="13"/>
        <v>0</v>
      </c>
      <c r="Q80" s="91">
        <f t="shared" si="14"/>
        <v>0</v>
      </c>
      <c r="R80" t="s">
        <v>61</v>
      </c>
      <c r="S80" s="90">
        <v>1</v>
      </c>
      <c r="T80" s="36"/>
    </row>
    <row r="81" spans="1:20" x14ac:dyDescent="0.3">
      <c r="A81" s="80" t="s">
        <v>194</v>
      </c>
      <c r="B81" s="81" t="s">
        <v>2896</v>
      </c>
      <c r="C81" s="99">
        <v>62456.642778502486</v>
      </c>
      <c r="D81" s="99">
        <v>0</v>
      </c>
      <c r="E81" s="99">
        <v>0</v>
      </c>
      <c r="F81" s="99">
        <v>0</v>
      </c>
      <c r="G81" s="87">
        <f t="shared" si="8"/>
        <v>62456.642778502486</v>
      </c>
      <c r="H81" s="98">
        <v>62456.642778502486</v>
      </c>
      <c r="I81" s="98">
        <v>0</v>
      </c>
      <c r="J81" s="98">
        <v>0</v>
      </c>
      <c r="K81" s="98">
        <v>0</v>
      </c>
      <c r="L81" s="91">
        <f t="shared" si="9"/>
        <v>62456.642778502486</v>
      </c>
      <c r="M81" s="98">
        <f t="shared" si="10"/>
        <v>0</v>
      </c>
      <c r="N81" s="98">
        <f t="shared" si="11"/>
        <v>0</v>
      </c>
      <c r="O81" s="98">
        <f t="shared" si="12"/>
        <v>0</v>
      </c>
      <c r="P81" s="98">
        <f t="shared" si="13"/>
        <v>0</v>
      </c>
      <c r="Q81" s="91">
        <f t="shared" si="14"/>
        <v>0</v>
      </c>
      <c r="R81" t="s">
        <v>61</v>
      </c>
      <c r="S81" s="90">
        <v>1</v>
      </c>
      <c r="T81" s="36"/>
    </row>
    <row r="82" spans="1:20" x14ac:dyDescent="0.3">
      <c r="A82" s="80" t="s">
        <v>191</v>
      </c>
      <c r="B82" s="81" t="s">
        <v>2896</v>
      </c>
      <c r="C82" s="99">
        <v>156141.60694625624</v>
      </c>
      <c r="D82" s="99">
        <v>0</v>
      </c>
      <c r="E82" s="99">
        <v>0</v>
      </c>
      <c r="F82" s="99">
        <v>0</v>
      </c>
      <c r="G82" s="87">
        <f t="shared" si="8"/>
        <v>156141.60694625624</v>
      </c>
      <c r="H82" s="98">
        <v>156141.60694625624</v>
      </c>
      <c r="I82" s="98">
        <v>0</v>
      </c>
      <c r="J82" s="98">
        <v>0</v>
      </c>
      <c r="K82" s="98">
        <v>0</v>
      </c>
      <c r="L82" s="91">
        <f t="shared" si="9"/>
        <v>156141.60694625624</v>
      </c>
      <c r="M82" s="98">
        <f t="shared" si="10"/>
        <v>0</v>
      </c>
      <c r="N82" s="98">
        <f t="shared" si="11"/>
        <v>0</v>
      </c>
      <c r="O82" s="98">
        <f t="shared" si="12"/>
        <v>0</v>
      </c>
      <c r="P82" s="98">
        <f t="shared" si="13"/>
        <v>0</v>
      </c>
      <c r="Q82" s="91">
        <f t="shared" si="14"/>
        <v>0</v>
      </c>
      <c r="R82" t="s">
        <v>61</v>
      </c>
      <c r="S82" s="90">
        <v>1</v>
      </c>
      <c r="T82" s="36"/>
    </row>
    <row r="83" spans="1:20" x14ac:dyDescent="0.3">
      <c r="A83" s="80">
        <v>501263</v>
      </c>
      <c r="B83" s="81" t="s">
        <v>2897</v>
      </c>
      <c r="C83" s="99">
        <v>3199652.3893980244</v>
      </c>
      <c r="D83" s="99">
        <v>0</v>
      </c>
      <c r="E83" s="99">
        <v>0</v>
      </c>
      <c r="F83" s="99">
        <v>0</v>
      </c>
      <c r="G83" s="87">
        <f t="shared" si="8"/>
        <v>3199652.3893980244</v>
      </c>
      <c r="H83" s="98">
        <v>0</v>
      </c>
      <c r="I83" s="98">
        <v>0</v>
      </c>
      <c r="J83" s="98">
        <v>0</v>
      </c>
      <c r="K83" s="98">
        <v>0</v>
      </c>
      <c r="L83" s="91">
        <f t="shared" si="9"/>
        <v>0</v>
      </c>
      <c r="M83" s="98">
        <f t="shared" si="10"/>
        <v>3199652.3893980244</v>
      </c>
      <c r="N83" s="98">
        <f t="shared" si="11"/>
        <v>0</v>
      </c>
      <c r="O83" s="98">
        <f t="shared" si="12"/>
        <v>0</v>
      </c>
      <c r="P83" s="98">
        <f t="shared" si="13"/>
        <v>0</v>
      </c>
      <c r="Q83" s="91">
        <f t="shared" si="14"/>
        <v>3199652.3893980244</v>
      </c>
      <c r="R83" t="s">
        <v>61</v>
      </c>
      <c r="S83" s="90">
        <v>1</v>
      </c>
      <c r="T83" s="36"/>
    </row>
    <row r="84" spans="1:20" x14ac:dyDescent="0.3">
      <c r="A84" s="80">
        <v>501168</v>
      </c>
      <c r="B84" s="81" t="s">
        <v>2897</v>
      </c>
      <c r="C84" s="99">
        <v>2538587.8622600716</v>
      </c>
      <c r="D84" s="99">
        <v>0</v>
      </c>
      <c r="E84" s="99">
        <v>0</v>
      </c>
      <c r="F84" s="99">
        <v>0</v>
      </c>
      <c r="G84" s="87">
        <f t="shared" si="8"/>
        <v>2538587.8622600716</v>
      </c>
      <c r="H84" s="98">
        <v>1485696.085667158</v>
      </c>
      <c r="I84" s="98">
        <v>0</v>
      </c>
      <c r="J84" s="98">
        <v>0</v>
      </c>
      <c r="K84" s="98">
        <v>0</v>
      </c>
      <c r="L84" s="91">
        <f t="shared" si="9"/>
        <v>1485696.085667158</v>
      </c>
      <c r="M84" s="98">
        <f t="shared" si="10"/>
        <v>1052891.7765929135</v>
      </c>
      <c r="N84" s="98">
        <f t="shared" si="11"/>
        <v>0</v>
      </c>
      <c r="O84" s="98">
        <f t="shared" si="12"/>
        <v>0</v>
      </c>
      <c r="P84" s="98">
        <f t="shared" si="13"/>
        <v>0</v>
      </c>
      <c r="Q84" s="91">
        <f t="shared" si="14"/>
        <v>1052891.7765929135</v>
      </c>
      <c r="R84" t="s">
        <v>61</v>
      </c>
      <c r="S84" s="90">
        <v>1</v>
      </c>
      <c r="T84" s="36"/>
    </row>
    <row r="85" spans="1:20" x14ac:dyDescent="0.3">
      <c r="A85" s="80">
        <v>500694</v>
      </c>
      <c r="B85" s="81" t="s">
        <v>2898</v>
      </c>
      <c r="C85" s="99">
        <v>2136749.021827538</v>
      </c>
      <c r="D85" s="99">
        <v>0</v>
      </c>
      <c r="E85" s="99">
        <v>0</v>
      </c>
      <c r="F85" s="99">
        <v>0</v>
      </c>
      <c r="G85" s="87">
        <f t="shared" si="8"/>
        <v>2136749.021827538</v>
      </c>
      <c r="H85" s="98">
        <v>1793338.3444804479</v>
      </c>
      <c r="I85" s="98">
        <v>0</v>
      </c>
      <c r="J85" s="98">
        <v>0</v>
      </c>
      <c r="K85" s="98">
        <v>0</v>
      </c>
      <c r="L85" s="91">
        <f t="shared" si="9"/>
        <v>1793338.3444804479</v>
      </c>
      <c r="M85" s="98">
        <f t="shared" si="10"/>
        <v>343410.6773470901</v>
      </c>
      <c r="N85" s="98">
        <f t="shared" si="11"/>
        <v>0</v>
      </c>
      <c r="O85" s="98">
        <f t="shared" si="12"/>
        <v>0</v>
      </c>
      <c r="P85" s="98">
        <f t="shared" si="13"/>
        <v>0</v>
      </c>
      <c r="Q85" s="91">
        <f t="shared" si="14"/>
        <v>343410.6773470901</v>
      </c>
      <c r="R85" t="s">
        <v>61</v>
      </c>
      <c r="S85" s="90">
        <v>1</v>
      </c>
      <c r="T85" s="36"/>
    </row>
    <row r="86" spans="1:20" x14ac:dyDescent="0.3">
      <c r="A86" s="80">
        <v>500693</v>
      </c>
      <c r="B86" s="81" t="s">
        <v>2898</v>
      </c>
      <c r="C86" s="99">
        <v>117603.38237283079</v>
      </c>
      <c r="D86" s="99">
        <v>0</v>
      </c>
      <c r="E86" s="99">
        <v>0</v>
      </c>
      <c r="F86" s="99">
        <v>0</v>
      </c>
      <c r="G86" s="87">
        <f t="shared" si="8"/>
        <v>117603.38237283079</v>
      </c>
      <c r="H86" s="98">
        <v>98702.586450424948</v>
      </c>
      <c r="I86" s="98">
        <v>0</v>
      </c>
      <c r="J86" s="98">
        <v>0</v>
      </c>
      <c r="K86" s="98">
        <v>0</v>
      </c>
      <c r="L86" s="91">
        <f t="shared" si="9"/>
        <v>98702.586450424948</v>
      </c>
      <c r="M86" s="98">
        <f t="shared" si="10"/>
        <v>18900.795922405843</v>
      </c>
      <c r="N86" s="98">
        <f t="shared" si="11"/>
        <v>0</v>
      </c>
      <c r="O86" s="98">
        <f t="shared" si="12"/>
        <v>0</v>
      </c>
      <c r="P86" s="98">
        <f t="shared" si="13"/>
        <v>0</v>
      </c>
      <c r="Q86" s="91">
        <f t="shared" si="14"/>
        <v>18900.795922405843</v>
      </c>
      <c r="R86" t="s">
        <v>61</v>
      </c>
      <c r="S86" s="90">
        <v>1</v>
      </c>
      <c r="T86" s="36"/>
    </row>
    <row r="87" spans="1:20" x14ac:dyDescent="0.3">
      <c r="A87" s="80">
        <v>501175</v>
      </c>
      <c r="B87" s="81" t="s">
        <v>2899</v>
      </c>
      <c r="C87" s="99">
        <v>70349.316687610029</v>
      </c>
      <c r="D87" s="99">
        <v>0</v>
      </c>
      <c r="E87" s="99">
        <v>0</v>
      </c>
      <c r="F87" s="99">
        <v>0</v>
      </c>
      <c r="G87" s="87">
        <f t="shared" si="8"/>
        <v>70349.316687610029</v>
      </c>
      <c r="H87" s="98">
        <v>50453.169024742871</v>
      </c>
      <c r="I87" s="98">
        <v>0</v>
      </c>
      <c r="J87" s="98">
        <v>0</v>
      </c>
      <c r="K87" s="98">
        <v>0</v>
      </c>
      <c r="L87" s="91">
        <f t="shared" si="9"/>
        <v>50453.169024742871</v>
      </c>
      <c r="M87" s="98">
        <f t="shared" si="10"/>
        <v>19896.147662867159</v>
      </c>
      <c r="N87" s="98">
        <f t="shared" si="11"/>
        <v>0</v>
      </c>
      <c r="O87" s="98">
        <f t="shared" si="12"/>
        <v>0</v>
      </c>
      <c r="P87" s="98">
        <f t="shared" si="13"/>
        <v>0</v>
      </c>
      <c r="Q87" s="91">
        <f t="shared" si="14"/>
        <v>19896.147662867159</v>
      </c>
      <c r="R87" t="s">
        <v>61</v>
      </c>
      <c r="S87" s="90">
        <v>1</v>
      </c>
      <c r="T87" s="36"/>
    </row>
    <row r="88" spans="1:20" x14ac:dyDescent="0.3">
      <c r="A88" s="80">
        <v>501096</v>
      </c>
      <c r="B88" s="81" t="s">
        <v>2900</v>
      </c>
      <c r="C88" s="99">
        <v>335791.40111540718</v>
      </c>
      <c r="D88" s="99">
        <v>0</v>
      </c>
      <c r="E88" s="99">
        <v>0</v>
      </c>
      <c r="F88" s="99">
        <v>0</v>
      </c>
      <c r="G88" s="87">
        <f t="shared" si="8"/>
        <v>335791.40111540718</v>
      </c>
      <c r="H88" s="98">
        <v>0</v>
      </c>
      <c r="I88" s="98">
        <v>0</v>
      </c>
      <c r="J88" s="98">
        <v>0</v>
      </c>
      <c r="K88" s="98">
        <v>0</v>
      </c>
      <c r="L88" s="91">
        <f t="shared" si="9"/>
        <v>0</v>
      </c>
      <c r="M88" s="98">
        <f t="shared" si="10"/>
        <v>335791.40111540718</v>
      </c>
      <c r="N88" s="98">
        <f t="shared" si="11"/>
        <v>0</v>
      </c>
      <c r="O88" s="98">
        <f t="shared" si="12"/>
        <v>0</v>
      </c>
      <c r="P88" s="98">
        <f t="shared" si="13"/>
        <v>0</v>
      </c>
      <c r="Q88" s="91">
        <f t="shared" si="14"/>
        <v>335791.40111540718</v>
      </c>
      <c r="R88" t="s">
        <v>61</v>
      </c>
      <c r="S88" s="90">
        <v>1</v>
      </c>
      <c r="T88" s="36"/>
    </row>
    <row r="89" spans="1:20" x14ac:dyDescent="0.3">
      <c r="A89" s="80">
        <v>501224</v>
      </c>
      <c r="B89" s="81" t="s">
        <v>2901</v>
      </c>
      <c r="C89" s="99">
        <v>349194.7580916998</v>
      </c>
      <c r="D89" s="99">
        <v>0</v>
      </c>
      <c r="E89" s="99">
        <v>0</v>
      </c>
      <c r="F89" s="99">
        <v>0</v>
      </c>
      <c r="G89" s="87">
        <f t="shared" si="8"/>
        <v>349194.7580916998</v>
      </c>
      <c r="H89" s="98">
        <v>118864.00358881202</v>
      </c>
      <c r="I89" s="98">
        <v>0</v>
      </c>
      <c r="J89" s="98">
        <v>0</v>
      </c>
      <c r="K89" s="98">
        <v>0</v>
      </c>
      <c r="L89" s="91">
        <f t="shared" si="9"/>
        <v>118864.00358881202</v>
      </c>
      <c r="M89" s="98">
        <f t="shared" si="10"/>
        <v>230330.75450288778</v>
      </c>
      <c r="N89" s="98">
        <f t="shared" si="11"/>
        <v>0</v>
      </c>
      <c r="O89" s="98">
        <f t="shared" si="12"/>
        <v>0</v>
      </c>
      <c r="P89" s="98">
        <f t="shared" si="13"/>
        <v>0</v>
      </c>
      <c r="Q89" s="91">
        <f t="shared" si="14"/>
        <v>230330.75450288778</v>
      </c>
      <c r="R89" t="s">
        <v>61</v>
      </c>
      <c r="S89" s="90">
        <v>1</v>
      </c>
      <c r="T89" s="36"/>
    </row>
    <row r="90" spans="1:20" x14ac:dyDescent="0.3">
      <c r="A90" s="80">
        <v>501110</v>
      </c>
      <c r="B90" s="81" t="s">
        <v>2901</v>
      </c>
      <c r="C90" s="99">
        <v>302811.87400416436</v>
      </c>
      <c r="D90" s="99">
        <v>0</v>
      </c>
      <c r="E90" s="99">
        <v>0</v>
      </c>
      <c r="F90" s="99">
        <v>0</v>
      </c>
      <c r="G90" s="87">
        <f t="shared" si="8"/>
        <v>302811.87400416436</v>
      </c>
      <c r="H90" s="98">
        <v>1442.9787360829832</v>
      </c>
      <c r="I90" s="98">
        <v>0</v>
      </c>
      <c r="J90" s="98">
        <v>0</v>
      </c>
      <c r="K90" s="98">
        <v>0</v>
      </c>
      <c r="L90" s="91">
        <f t="shared" si="9"/>
        <v>1442.9787360829832</v>
      </c>
      <c r="M90" s="98">
        <f t="shared" si="10"/>
        <v>301368.8952680814</v>
      </c>
      <c r="N90" s="98">
        <f t="shared" si="11"/>
        <v>0</v>
      </c>
      <c r="O90" s="98">
        <f t="shared" si="12"/>
        <v>0</v>
      </c>
      <c r="P90" s="98">
        <f t="shared" si="13"/>
        <v>0</v>
      </c>
      <c r="Q90" s="91">
        <f t="shared" si="14"/>
        <v>301368.8952680814</v>
      </c>
      <c r="R90" t="s">
        <v>61</v>
      </c>
      <c r="S90" s="90">
        <v>1</v>
      </c>
      <c r="T90" s="36"/>
    </row>
    <row r="91" spans="1:20" x14ac:dyDescent="0.3">
      <c r="A91" s="80">
        <v>501169</v>
      </c>
      <c r="B91" s="81" t="s">
        <v>2902</v>
      </c>
      <c r="C91" s="99">
        <v>38322.719547395893</v>
      </c>
      <c r="D91" s="99">
        <v>0</v>
      </c>
      <c r="E91" s="99">
        <v>0</v>
      </c>
      <c r="F91" s="99">
        <v>0</v>
      </c>
      <c r="G91" s="87">
        <f t="shared" si="8"/>
        <v>38322.719547395893</v>
      </c>
      <c r="H91" s="98">
        <v>21710.272406656306</v>
      </c>
      <c r="I91" s="98">
        <v>0</v>
      </c>
      <c r="J91" s="98">
        <v>0</v>
      </c>
      <c r="K91" s="98">
        <v>0</v>
      </c>
      <c r="L91" s="91">
        <f t="shared" si="9"/>
        <v>21710.272406656306</v>
      </c>
      <c r="M91" s="98">
        <f t="shared" si="10"/>
        <v>16612.447140739587</v>
      </c>
      <c r="N91" s="98">
        <f t="shared" si="11"/>
        <v>0</v>
      </c>
      <c r="O91" s="98">
        <f t="shared" si="12"/>
        <v>0</v>
      </c>
      <c r="P91" s="98">
        <f t="shared" si="13"/>
        <v>0</v>
      </c>
      <c r="Q91" s="91">
        <f t="shared" si="14"/>
        <v>16612.447140739587</v>
      </c>
      <c r="R91" t="s">
        <v>61</v>
      </c>
      <c r="S91" s="90">
        <v>1</v>
      </c>
      <c r="T91" s="36"/>
    </row>
    <row r="92" spans="1:20" x14ac:dyDescent="0.3">
      <c r="A92" s="82">
        <v>501170</v>
      </c>
      <c r="B92" s="83" t="s">
        <v>2902</v>
      </c>
      <c r="C92" s="100">
        <v>15466.444459726688</v>
      </c>
      <c r="D92" s="99">
        <v>0</v>
      </c>
      <c r="E92" s="99">
        <v>0</v>
      </c>
      <c r="F92" s="99">
        <v>0</v>
      </c>
      <c r="G92" s="87">
        <f t="shared" si="8"/>
        <v>15466.444459726688</v>
      </c>
      <c r="H92" s="101">
        <v>0</v>
      </c>
      <c r="I92" s="98">
        <v>0</v>
      </c>
      <c r="J92" s="98">
        <v>0</v>
      </c>
      <c r="K92" s="98">
        <v>0</v>
      </c>
      <c r="L92" s="91">
        <f t="shared" si="9"/>
        <v>0</v>
      </c>
      <c r="M92" s="98">
        <f t="shared" si="10"/>
        <v>15466.444459726688</v>
      </c>
      <c r="N92" s="98">
        <f t="shared" si="11"/>
        <v>0</v>
      </c>
      <c r="O92" s="98">
        <f t="shared" si="12"/>
        <v>0</v>
      </c>
      <c r="P92" s="98">
        <f t="shared" si="13"/>
        <v>0</v>
      </c>
      <c r="Q92" s="91">
        <f t="shared" si="14"/>
        <v>15466.444459726688</v>
      </c>
      <c r="R92" t="s">
        <v>61</v>
      </c>
      <c r="S92" s="90">
        <v>1</v>
      </c>
      <c r="T92" s="36"/>
    </row>
    <row r="93" spans="1:20" x14ac:dyDescent="0.3">
      <c r="A93" s="82">
        <v>501218</v>
      </c>
      <c r="B93" s="83" t="s">
        <v>2903</v>
      </c>
      <c r="C93" s="100">
        <v>191943.8039500023</v>
      </c>
      <c r="D93" s="99">
        <v>0</v>
      </c>
      <c r="E93" s="99">
        <v>0</v>
      </c>
      <c r="F93" s="99">
        <v>0</v>
      </c>
      <c r="G93" s="87">
        <f t="shared" si="8"/>
        <v>191943.8039500023</v>
      </c>
      <c r="H93" s="101">
        <v>72.544752767361501</v>
      </c>
      <c r="I93" s="98">
        <v>0</v>
      </c>
      <c r="J93" s="98">
        <v>0</v>
      </c>
      <c r="K93" s="98">
        <v>0</v>
      </c>
      <c r="L93" s="91">
        <f t="shared" si="9"/>
        <v>72.544752767361501</v>
      </c>
      <c r="M93" s="98">
        <f t="shared" si="10"/>
        <v>191871.25919723493</v>
      </c>
      <c r="N93" s="98">
        <f t="shared" si="11"/>
        <v>0</v>
      </c>
      <c r="O93" s="98">
        <f t="shared" si="12"/>
        <v>0</v>
      </c>
      <c r="P93" s="98">
        <f t="shared" si="13"/>
        <v>0</v>
      </c>
      <c r="Q93" s="91">
        <f t="shared" si="14"/>
        <v>191871.25919723493</v>
      </c>
      <c r="R93" t="s">
        <v>61</v>
      </c>
      <c r="S93" s="90">
        <v>1</v>
      </c>
      <c r="T93" s="36"/>
    </row>
    <row r="94" spans="1:20" x14ac:dyDescent="0.3">
      <c r="A94" s="80">
        <v>501118</v>
      </c>
      <c r="B94" s="81" t="s">
        <v>2904</v>
      </c>
      <c r="C94" s="99">
        <v>3027.1472503869713</v>
      </c>
      <c r="D94" s="99">
        <v>0</v>
      </c>
      <c r="E94" s="99">
        <v>0</v>
      </c>
      <c r="F94" s="99">
        <v>0</v>
      </c>
      <c r="G94" s="87">
        <f t="shared" si="8"/>
        <v>3027.1472503869713</v>
      </c>
      <c r="H94" s="98">
        <v>0</v>
      </c>
      <c r="I94" s="98">
        <v>0</v>
      </c>
      <c r="J94" s="98">
        <v>0</v>
      </c>
      <c r="K94" s="98">
        <v>0</v>
      </c>
      <c r="L94" s="91">
        <f t="shared" si="9"/>
        <v>0</v>
      </c>
      <c r="M94" s="98">
        <f t="shared" si="10"/>
        <v>3027.1472503869713</v>
      </c>
      <c r="N94" s="98">
        <f t="shared" si="11"/>
        <v>0</v>
      </c>
      <c r="O94" s="98">
        <f t="shared" si="12"/>
        <v>0</v>
      </c>
      <c r="P94" s="98">
        <f t="shared" si="13"/>
        <v>0</v>
      </c>
      <c r="Q94" s="91">
        <f t="shared" si="14"/>
        <v>3027.1472503869713</v>
      </c>
      <c r="R94" t="s">
        <v>61</v>
      </c>
      <c r="S94" s="90">
        <v>1</v>
      </c>
      <c r="T94" s="36"/>
    </row>
    <row r="95" spans="1:20" x14ac:dyDescent="0.3">
      <c r="A95" s="80">
        <v>500400</v>
      </c>
      <c r="B95" s="81" t="s">
        <v>2905</v>
      </c>
      <c r="C95" s="99">
        <v>46033.101720400264</v>
      </c>
      <c r="D95" s="99">
        <v>0</v>
      </c>
      <c r="E95" s="99">
        <v>0</v>
      </c>
      <c r="F95" s="99">
        <v>0</v>
      </c>
      <c r="G95" s="87">
        <f t="shared" si="8"/>
        <v>46033.101720400264</v>
      </c>
      <c r="H95" s="98">
        <v>0</v>
      </c>
      <c r="I95" s="98">
        <v>0</v>
      </c>
      <c r="J95" s="98">
        <v>0</v>
      </c>
      <c r="K95" s="98">
        <v>0</v>
      </c>
      <c r="L95" s="91">
        <f t="shared" si="9"/>
        <v>0</v>
      </c>
      <c r="M95" s="98">
        <f t="shared" si="10"/>
        <v>46033.101720400264</v>
      </c>
      <c r="N95" s="98">
        <f t="shared" si="11"/>
        <v>0</v>
      </c>
      <c r="O95" s="98">
        <f t="shared" si="12"/>
        <v>0</v>
      </c>
      <c r="P95" s="98">
        <f t="shared" si="13"/>
        <v>0</v>
      </c>
      <c r="Q95" s="91">
        <f t="shared" si="14"/>
        <v>46033.101720400264</v>
      </c>
      <c r="R95" t="s">
        <v>61</v>
      </c>
      <c r="S95" s="90">
        <v>1</v>
      </c>
      <c r="T95" s="36"/>
    </row>
    <row r="96" spans="1:20" x14ac:dyDescent="0.3">
      <c r="A96" s="80">
        <v>501206</v>
      </c>
      <c r="B96" s="81" t="s">
        <v>2906</v>
      </c>
      <c r="C96" s="99">
        <v>2681.619730805749</v>
      </c>
      <c r="D96" s="99">
        <v>0</v>
      </c>
      <c r="E96" s="99">
        <v>0</v>
      </c>
      <c r="F96" s="99">
        <v>0</v>
      </c>
      <c r="G96" s="87">
        <f t="shared" si="8"/>
        <v>2681.619730805749</v>
      </c>
      <c r="H96" s="98">
        <v>1.4398094018319529</v>
      </c>
      <c r="I96" s="98">
        <v>0</v>
      </c>
      <c r="J96" s="98">
        <v>0</v>
      </c>
      <c r="K96" s="98">
        <v>0</v>
      </c>
      <c r="L96" s="91">
        <f t="shared" si="9"/>
        <v>1.4398094018319529</v>
      </c>
      <c r="M96" s="98">
        <f t="shared" si="10"/>
        <v>2680.179921403917</v>
      </c>
      <c r="N96" s="98">
        <f t="shared" si="11"/>
        <v>0</v>
      </c>
      <c r="O96" s="98">
        <f t="shared" si="12"/>
        <v>0</v>
      </c>
      <c r="P96" s="98">
        <f t="shared" si="13"/>
        <v>0</v>
      </c>
      <c r="Q96" s="91">
        <f t="shared" si="14"/>
        <v>2680.179921403917</v>
      </c>
      <c r="R96" t="s">
        <v>61</v>
      </c>
      <c r="S96" s="90">
        <v>1</v>
      </c>
      <c r="T96" s="36"/>
    </row>
    <row r="97" spans="1:20" x14ac:dyDescent="0.3">
      <c r="A97" s="80">
        <v>501203</v>
      </c>
      <c r="B97" s="81" t="s">
        <v>2906</v>
      </c>
      <c r="C97" s="99">
        <v>5317.334334556228</v>
      </c>
      <c r="D97" s="99">
        <v>0</v>
      </c>
      <c r="E97" s="99">
        <v>0</v>
      </c>
      <c r="F97" s="99">
        <v>0</v>
      </c>
      <c r="G97" s="87">
        <f t="shared" si="8"/>
        <v>5317.334334556228</v>
      </c>
      <c r="H97" s="98">
        <v>49.480831859494664</v>
      </c>
      <c r="I97" s="98">
        <v>0</v>
      </c>
      <c r="J97" s="98">
        <v>0</v>
      </c>
      <c r="K97" s="98">
        <v>0</v>
      </c>
      <c r="L97" s="91">
        <f t="shared" si="9"/>
        <v>49.480831859494664</v>
      </c>
      <c r="M97" s="98">
        <f t="shared" si="10"/>
        <v>5267.8535026967329</v>
      </c>
      <c r="N97" s="98">
        <f t="shared" si="11"/>
        <v>0</v>
      </c>
      <c r="O97" s="98">
        <f t="shared" si="12"/>
        <v>0</v>
      </c>
      <c r="P97" s="98">
        <f t="shared" si="13"/>
        <v>0</v>
      </c>
      <c r="Q97" s="91">
        <f t="shared" si="14"/>
        <v>5267.8535026967329</v>
      </c>
      <c r="R97" t="s">
        <v>61</v>
      </c>
      <c r="S97" s="90">
        <v>1</v>
      </c>
      <c r="T97" s="36"/>
    </row>
    <row r="98" spans="1:20" x14ac:dyDescent="0.3">
      <c r="A98" s="80">
        <v>501066</v>
      </c>
      <c r="B98" s="81" t="s">
        <v>2907</v>
      </c>
      <c r="C98" s="99">
        <v>1691468.9363438822</v>
      </c>
      <c r="D98" s="99">
        <v>0</v>
      </c>
      <c r="E98" s="99">
        <v>0</v>
      </c>
      <c r="F98" s="99">
        <v>0</v>
      </c>
      <c r="G98" s="87">
        <f t="shared" si="8"/>
        <v>1691468.9363438822</v>
      </c>
      <c r="H98" s="98">
        <v>0</v>
      </c>
      <c r="I98" s="98">
        <v>0</v>
      </c>
      <c r="J98" s="98">
        <v>0</v>
      </c>
      <c r="K98" s="98">
        <v>0</v>
      </c>
      <c r="L98" s="91">
        <f t="shared" si="9"/>
        <v>0</v>
      </c>
      <c r="M98" s="98">
        <f t="shared" si="10"/>
        <v>1691468.9363438822</v>
      </c>
      <c r="N98" s="98">
        <f t="shared" si="11"/>
        <v>0</v>
      </c>
      <c r="O98" s="98">
        <f t="shared" si="12"/>
        <v>0</v>
      </c>
      <c r="P98" s="98">
        <f t="shared" si="13"/>
        <v>0</v>
      </c>
      <c r="Q98" s="91">
        <f t="shared" si="14"/>
        <v>1691468.9363438822</v>
      </c>
      <c r="R98" t="s">
        <v>61</v>
      </c>
      <c r="S98" s="90">
        <v>1</v>
      </c>
      <c r="T98" s="36"/>
    </row>
    <row r="99" spans="1:20" x14ac:dyDescent="0.3">
      <c r="A99" s="80">
        <v>501184</v>
      </c>
      <c r="B99" s="81" t="s">
        <v>337</v>
      </c>
      <c r="C99" s="99">
        <v>30746.979537897096</v>
      </c>
      <c r="D99" s="99">
        <v>0</v>
      </c>
      <c r="E99" s="99">
        <v>0</v>
      </c>
      <c r="F99" s="99">
        <v>0</v>
      </c>
      <c r="G99" s="87">
        <f t="shared" si="8"/>
        <v>30746.979537897096</v>
      </c>
      <c r="H99" s="98">
        <v>7991.9683068728709</v>
      </c>
      <c r="I99" s="98">
        <v>0</v>
      </c>
      <c r="J99" s="98">
        <v>0</v>
      </c>
      <c r="K99" s="98">
        <v>0</v>
      </c>
      <c r="L99" s="91">
        <f t="shared" si="9"/>
        <v>7991.9683068728709</v>
      </c>
      <c r="M99" s="98">
        <f t="shared" si="10"/>
        <v>22755.011231024226</v>
      </c>
      <c r="N99" s="98">
        <f t="shared" si="11"/>
        <v>0</v>
      </c>
      <c r="O99" s="98">
        <f t="shared" si="12"/>
        <v>0</v>
      </c>
      <c r="P99" s="98">
        <f t="shared" si="13"/>
        <v>0</v>
      </c>
      <c r="Q99" s="91">
        <f t="shared" si="14"/>
        <v>22755.011231024226</v>
      </c>
      <c r="R99" t="s">
        <v>61</v>
      </c>
      <c r="S99" s="90">
        <v>1</v>
      </c>
      <c r="T99" s="36"/>
    </row>
    <row r="100" spans="1:20" x14ac:dyDescent="0.3">
      <c r="A100" s="80">
        <v>501185</v>
      </c>
      <c r="B100" s="81" t="s">
        <v>337</v>
      </c>
      <c r="C100" s="99">
        <v>32638.467604447142</v>
      </c>
      <c r="D100" s="99">
        <v>0</v>
      </c>
      <c r="E100" s="99">
        <v>0</v>
      </c>
      <c r="F100" s="99">
        <v>0</v>
      </c>
      <c r="G100" s="87">
        <f t="shared" si="8"/>
        <v>32638.467604447142</v>
      </c>
      <c r="H100" s="98">
        <v>68.011668123512251</v>
      </c>
      <c r="I100" s="98">
        <v>0</v>
      </c>
      <c r="J100" s="98">
        <v>0</v>
      </c>
      <c r="K100" s="98">
        <v>0</v>
      </c>
      <c r="L100" s="91">
        <f t="shared" si="9"/>
        <v>68.011668123512251</v>
      </c>
      <c r="M100" s="98">
        <f t="shared" si="10"/>
        <v>32570.455936323629</v>
      </c>
      <c r="N100" s="98">
        <f t="shared" si="11"/>
        <v>0</v>
      </c>
      <c r="O100" s="98">
        <f t="shared" si="12"/>
        <v>0</v>
      </c>
      <c r="P100" s="98">
        <f t="shared" si="13"/>
        <v>0</v>
      </c>
      <c r="Q100" s="91">
        <f t="shared" si="14"/>
        <v>32570.455936323629</v>
      </c>
      <c r="R100" t="s">
        <v>61</v>
      </c>
      <c r="S100" s="90">
        <v>1</v>
      </c>
      <c r="T100" s="36"/>
    </row>
    <row r="101" spans="1:20" x14ac:dyDescent="0.3">
      <c r="A101" s="80">
        <v>501098</v>
      </c>
      <c r="B101" s="81" t="s">
        <v>2908</v>
      </c>
      <c r="C101" s="99">
        <v>2441587.0354601885</v>
      </c>
      <c r="D101" s="99">
        <v>0</v>
      </c>
      <c r="E101" s="99">
        <v>0</v>
      </c>
      <c r="F101" s="99">
        <v>0</v>
      </c>
      <c r="G101" s="87">
        <f t="shared" si="8"/>
        <v>2441587.0354601885</v>
      </c>
      <c r="H101" s="98">
        <v>0</v>
      </c>
      <c r="I101" s="98">
        <v>0</v>
      </c>
      <c r="J101" s="98">
        <v>0</v>
      </c>
      <c r="K101" s="98">
        <v>0</v>
      </c>
      <c r="L101" s="91">
        <f t="shared" si="9"/>
        <v>0</v>
      </c>
      <c r="M101" s="98">
        <f t="shared" si="10"/>
        <v>2441587.0354601885</v>
      </c>
      <c r="N101" s="98">
        <f t="shared" si="11"/>
        <v>0</v>
      </c>
      <c r="O101" s="98">
        <f t="shared" si="12"/>
        <v>0</v>
      </c>
      <c r="P101" s="98">
        <f t="shared" si="13"/>
        <v>0</v>
      </c>
      <c r="Q101" s="91">
        <f t="shared" si="14"/>
        <v>2441587.0354601885</v>
      </c>
      <c r="R101" t="s">
        <v>61</v>
      </c>
      <c r="S101" s="90">
        <v>1</v>
      </c>
      <c r="T101" s="36"/>
    </row>
    <row r="102" spans="1:20" x14ac:dyDescent="0.3">
      <c r="A102" s="80">
        <v>501075</v>
      </c>
      <c r="B102" s="81" t="s">
        <v>2909</v>
      </c>
      <c r="C102" s="99">
        <v>1241018.3040021542</v>
      </c>
      <c r="D102" s="99">
        <v>0</v>
      </c>
      <c r="E102" s="99">
        <v>0</v>
      </c>
      <c r="F102" s="99">
        <v>0</v>
      </c>
      <c r="G102" s="87">
        <f t="shared" si="8"/>
        <v>1241018.3040021542</v>
      </c>
      <c r="H102" s="98">
        <v>0</v>
      </c>
      <c r="I102" s="98">
        <v>0</v>
      </c>
      <c r="J102" s="98">
        <v>0</v>
      </c>
      <c r="K102" s="98">
        <v>0</v>
      </c>
      <c r="L102" s="91">
        <f t="shared" si="9"/>
        <v>0</v>
      </c>
      <c r="M102" s="98">
        <f t="shared" si="10"/>
        <v>1241018.3040021542</v>
      </c>
      <c r="N102" s="98">
        <f t="shared" si="11"/>
        <v>0</v>
      </c>
      <c r="O102" s="98">
        <f t="shared" si="12"/>
        <v>0</v>
      </c>
      <c r="P102" s="98">
        <f t="shared" si="13"/>
        <v>0</v>
      </c>
      <c r="Q102" s="91">
        <f t="shared" si="14"/>
        <v>1241018.3040021542</v>
      </c>
      <c r="R102" t="s">
        <v>61</v>
      </c>
      <c r="S102" s="90">
        <v>1</v>
      </c>
      <c r="T102" s="36"/>
    </row>
    <row r="103" spans="1:20" x14ac:dyDescent="0.3">
      <c r="A103" s="80">
        <v>501077</v>
      </c>
      <c r="B103" s="81" t="s">
        <v>2910</v>
      </c>
      <c r="C103" s="99">
        <v>1269050.2734202312</v>
      </c>
      <c r="D103" s="99">
        <v>0</v>
      </c>
      <c r="E103" s="99">
        <v>0</v>
      </c>
      <c r="F103" s="99">
        <v>0</v>
      </c>
      <c r="G103" s="87">
        <f t="shared" si="8"/>
        <v>1269050.2734202312</v>
      </c>
      <c r="H103" s="98">
        <v>0</v>
      </c>
      <c r="I103" s="98">
        <v>0</v>
      </c>
      <c r="J103" s="98">
        <v>0</v>
      </c>
      <c r="K103" s="98">
        <v>0</v>
      </c>
      <c r="L103" s="91">
        <f t="shared" si="9"/>
        <v>0</v>
      </c>
      <c r="M103" s="98">
        <f t="shared" si="10"/>
        <v>1269050.2734202312</v>
      </c>
      <c r="N103" s="98">
        <f t="shared" si="11"/>
        <v>0</v>
      </c>
      <c r="O103" s="98">
        <f t="shared" si="12"/>
        <v>0</v>
      </c>
      <c r="P103" s="98">
        <f t="shared" si="13"/>
        <v>0</v>
      </c>
      <c r="Q103" s="91">
        <f t="shared" si="14"/>
        <v>1269050.2734202312</v>
      </c>
      <c r="R103" t="s">
        <v>61</v>
      </c>
      <c r="S103" s="90">
        <v>1</v>
      </c>
      <c r="T103" s="36"/>
    </row>
    <row r="104" spans="1:20" x14ac:dyDescent="0.3">
      <c r="A104" s="80">
        <v>501076</v>
      </c>
      <c r="B104" s="81" t="s">
        <v>2911</v>
      </c>
      <c r="C104" s="99">
        <v>1239235.5089890375</v>
      </c>
      <c r="D104" s="99">
        <v>0</v>
      </c>
      <c r="E104" s="99">
        <v>0</v>
      </c>
      <c r="F104" s="99">
        <v>0</v>
      </c>
      <c r="G104" s="87">
        <f t="shared" si="8"/>
        <v>1239235.5089890375</v>
      </c>
      <c r="H104" s="98">
        <v>0</v>
      </c>
      <c r="I104" s="98">
        <v>0</v>
      </c>
      <c r="J104" s="98">
        <v>0</v>
      </c>
      <c r="K104" s="98">
        <v>0</v>
      </c>
      <c r="L104" s="91">
        <f t="shared" si="9"/>
        <v>0</v>
      </c>
      <c r="M104" s="98">
        <f t="shared" si="10"/>
        <v>1239235.5089890375</v>
      </c>
      <c r="N104" s="98">
        <f t="shared" si="11"/>
        <v>0</v>
      </c>
      <c r="O104" s="98">
        <f t="shared" si="12"/>
        <v>0</v>
      </c>
      <c r="P104" s="98">
        <f t="shared" si="13"/>
        <v>0</v>
      </c>
      <c r="Q104" s="91">
        <f t="shared" si="14"/>
        <v>1239235.5089890375</v>
      </c>
      <c r="R104" t="s">
        <v>61</v>
      </c>
      <c r="S104" s="90">
        <v>1</v>
      </c>
      <c r="T104" s="36"/>
    </row>
    <row r="105" spans="1:20" x14ac:dyDescent="0.3">
      <c r="A105" s="80">
        <v>501078</v>
      </c>
      <c r="B105" s="81" t="s">
        <v>2912</v>
      </c>
      <c r="C105" s="99">
        <v>1239235.5089890375</v>
      </c>
      <c r="D105" s="99">
        <v>0</v>
      </c>
      <c r="E105" s="99">
        <v>0</v>
      </c>
      <c r="F105" s="99">
        <v>0</v>
      </c>
      <c r="G105" s="87">
        <f t="shared" si="8"/>
        <v>1239235.5089890375</v>
      </c>
      <c r="H105" s="98">
        <v>0</v>
      </c>
      <c r="I105" s="98">
        <v>0</v>
      </c>
      <c r="J105" s="98">
        <v>0</v>
      </c>
      <c r="K105" s="98">
        <v>0</v>
      </c>
      <c r="L105" s="91">
        <f t="shared" si="9"/>
        <v>0</v>
      </c>
      <c r="M105" s="98">
        <f t="shared" si="10"/>
        <v>1239235.5089890375</v>
      </c>
      <c r="N105" s="98">
        <f t="shared" si="11"/>
        <v>0</v>
      </c>
      <c r="O105" s="98">
        <f t="shared" si="12"/>
        <v>0</v>
      </c>
      <c r="P105" s="98">
        <f t="shared" si="13"/>
        <v>0</v>
      </c>
      <c r="Q105" s="91">
        <f t="shared" si="14"/>
        <v>1239235.5089890375</v>
      </c>
      <c r="R105" t="s">
        <v>61</v>
      </c>
      <c r="S105" s="90">
        <v>1</v>
      </c>
      <c r="T105" s="36"/>
    </row>
    <row r="106" spans="1:20" x14ac:dyDescent="0.3">
      <c r="A106" s="80">
        <v>501072</v>
      </c>
      <c r="B106" s="81" t="s">
        <v>2913</v>
      </c>
      <c r="C106" s="99">
        <v>1284998.5323706933</v>
      </c>
      <c r="D106" s="99">
        <v>0</v>
      </c>
      <c r="E106" s="99">
        <v>0</v>
      </c>
      <c r="F106" s="99">
        <v>0</v>
      </c>
      <c r="G106" s="87">
        <f t="shared" si="8"/>
        <v>1284998.5323706933</v>
      </c>
      <c r="H106" s="98">
        <v>0</v>
      </c>
      <c r="I106" s="98">
        <v>0</v>
      </c>
      <c r="J106" s="98">
        <v>0</v>
      </c>
      <c r="K106" s="98">
        <v>0</v>
      </c>
      <c r="L106" s="91">
        <f t="shared" si="9"/>
        <v>0</v>
      </c>
      <c r="M106" s="98">
        <f t="shared" si="10"/>
        <v>1284998.5323706933</v>
      </c>
      <c r="N106" s="98">
        <f t="shared" si="11"/>
        <v>0</v>
      </c>
      <c r="O106" s="98">
        <f t="shared" si="12"/>
        <v>0</v>
      </c>
      <c r="P106" s="98">
        <f t="shared" si="13"/>
        <v>0</v>
      </c>
      <c r="Q106" s="91">
        <f t="shared" si="14"/>
        <v>1284998.5323706933</v>
      </c>
      <c r="R106" t="s">
        <v>61</v>
      </c>
      <c r="S106" s="90">
        <v>1</v>
      </c>
      <c r="T106" s="36"/>
    </row>
    <row r="107" spans="1:20" x14ac:dyDescent="0.3">
      <c r="A107" s="80">
        <v>501073</v>
      </c>
      <c r="B107" s="81" t="s">
        <v>2914</v>
      </c>
      <c r="C107" s="99">
        <v>1285392.0040549294</v>
      </c>
      <c r="D107" s="99">
        <v>0</v>
      </c>
      <c r="E107" s="99">
        <v>0</v>
      </c>
      <c r="F107" s="99">
        <v>0</v>
      </c>
      <c r="G107" s="87">
        <f t="shared" si="8"/>
        <v>1285392.0040549294</v>
      </c>
      <c r="H107" s="98">
        <v>0</v>
      </c>
      <c r="I107" s="98">
        <v>0</v>
      </c>
      <c r="J107" s="98">
        <v>0</v>
      </c>
      <c r="K107" s="98">
        <v>0</v>
      </c>
      <c r="L107" s="91">
        <f t="shared" si="9"/>
        <v>0</v>
      </c>
      <c r="M107" s="98">
        <f t="shared" si="10"/>
        <v>1285392.0040549294</v>
      </c>
      <c r="N107" s="98">
        <f t="shared" si="11"/>
        <v>0</v>
      </c>
      <c r="O107" s="98">
        <f t="shared" si="12"/>
        <v>0</v>
      </c>
      <c r="P107" s="98">
        <f t="shared" si="13"/>
        <v>0</v>
      </c>
      <c r="Q107" s="91">
        <f t="shared" si="14"/>
        <v>1285392.0040549294</v>
      </c>
      <c r="R107" t="s">
        <v>61</v>
      </c>
      <c r="S107" s="90">
        <v>1</v>
      </c>
      <c r="T107" s="36"/>
    </row>
    <row r="108" spans="1:20" x14ac:dyDescent="0.3">
      <c r="A108" s="80">
        <v>501124</v>
      </c>
      <c r="B108" s="81" t="s">
        <v>2915</v>
      </c>
      <c r="C108" s="99">
        <v>232119.0096597556</v>
      </c>
      <c r="D108" s="99">
        <v>0</v>
      </c>
      <c r="E108" s="99">
        <v>0</v>
      </c>
      <c r="F108" s="99">
        <v>0</v>
      </c>
      <c r="G108" s="87">
        <f t="shared" si="8"/>
        <v>232119.0096597556</v>
      </c>
      <c r="H108" s="98">
        <v>67413.320534290149</v>
      </c>
      <c r="I108" s="98">
        <v>0</v>
      </c>
      <c r="J108" s="98">
        <v>0</v>
      </c>
      <c r="K108" s="98">
        <v>0</v>
      </c>
      <c r="L108" s="91">
        <f t="shared" si="9"/>
        <v>67413.320534290149</v>
      </c>
      <c r="M108" s="98">
        <f t="shared" si="10"/>
        <v>164705.68912546546</v>
      </c>
      <c r="N108" s="98">
        <f t="shared" si="11"/>
        <v>0</v>
      </c>
      <c r="O108" s="98">
        <f t="shared" si="12"/>
        <v>0</v>
      </c>
      <c r="P108" s="98">
        <f t="shared" si="13"/>
        <v>0</v>
      </c>
      <c r="Q108" s="91">
        <f t="shared" si="14"/>
        <v>164705.68912546546</v>
      </c>
      <c r="R108" t="s">
        <v>61</v>
      </c>
      <c r="S108" s="90">
        <v>1</v>
      </c>
      <c r="T108" s="36"/>
    </row>
    <row r="109" spans="1:20" x14ac:dyDescent="0.3">
      <c r="A109" s="80">
        <v>501127</v>
      </c>
      <c r="B109" s="81" t="s">
        <v>2915</v>
      </c>
      <c r="C109" s="99">
        <v>67999.266831247034</v>
      </c>
      <c r="D109" s="99">
        <v>0</v>
      </c>
      <c r="E109" s="99">
        <v>0</v>
      </c>
      <c r="F109" s="99">
        <v>0</v>
      </c>
      <c r="G109" s="87">
        <f t="shared" si="8"/>
        <v>67999.266831247034</v>
      </c>
      <c r="H109" s="98">
        <v>0</v>
      </c>
      <c r="I109" s="98">
        <v>0</v>
      </c>
      <c r="J109" s="98">
        <v>0</v>
      </c>
      <c r="K109" s="98">
        <v>0</v>
      </c>
      <c r="L109" s="91">
        <f t="shared" si="9"/>
        <v>0</v>
      </c>
      <c r="M109" s="98">
        <f t="shared" si="10"/>
        <v>67999.266831247034</v>
      </c>
      <c r="N109" s="98">
        <f t="shared" si="11"/>
        <v>0</v>
      </c>
      <c r="O109" s="98">
        <f t="shared" si="12"/>
        <v>0</v>
      </c>
      <c r="P109" s="98">
        <f t="shared" si="13"/>
        <v>0</v>
      </c>
      <c r="Q109" s="91">
        <f t="shared" si="14"/>
        <v>67999.266831247034</v>
      </c>
      <c r="R109" t="s">
        <v>61</v>
      </c>
      <c r="S109" s="90">
        <v>1</v>
      </c>
      <c r="T109" s="36"/>
    </row>
    <row r="110" spans="1:20" x14ac:dyDescent="0.3">
      <c r="A110" s="80">
        <v>501262</v>
      </c>
      <c r="B110" s="81" t="s">
        <v>2916</v>
      </c>
      <c r="C110" s="99">
        <v>11226.280111248132</v>
      </c>
      <c r="D110" s="99">
        <v>0</v>
      </c>
      <c r="E110" s="99">
        <v>0</v>
      </c>
      <c r="F110" s="99">
        <v>0</v>
      </c>
      <c r="G110" s="87">
        <f t="shared" si="8"/>
        <v>11226.280111248132</v>
      </c>
      <c r="H110" s="98">
        <v>0</v>
      </c>
      <c r="I110" s="98">
        <v>0</v>
      </c>
      <c r="J110" s="98">
        <v>0</v>
      </c>
      <c r="K110" s="98">
        <v>0</v>
      </c>
      <c r="L110" s="91">
        <f t="shared" si="9"/>
        <v>0</v>
      </c>
      <c r="M110" s="98">
        <f t="shared" si="10"/>
        <v>11226.280111248132</v>
      </c>
      <c r="N110" s="98">
        <f t="shared" si="11"/>
        <v>0</v>
      </c>
      <c r="O110" s="98">
        <f t="shared" si="12"/>
        <v>0</v>
      </c>
      <c r="P110" s="98">
        <f t="shared" si="13"/>
        <v>0</v>
      </c>
      <c r="Q110" s="91">
        <f t="shared" si="14"/>
        <v>11226.280111248132</v>
      </c>
      <c r="R110" t="s">
        <v>61</v>
      </c>
      <c r="S110" s="90">
        <v>1</v>
      </c>
      <c r="T110" s="36"/>
    </row>
    <row r="111" spans="1:20" x14ac:dyDescent="0.3">
      <c r="A111" s="80">
        <v>501155</v>
      </c>
      <c r="B111" s="81" t="s">
        <v>2917</v>
      </c>
      <c r="C111" s="99">
        <v>53066.933588449421</v>
      </c>
      <c r="D111" s="99">
        <v>0</v>
      </c>
      <c r="E111" s="99">
        <v>0</v>
      </c>
      <c r="F111" s="99">
        <v>0</v>
      </c>
      <c r="G111" s="87">
        <f t="shared" si="8"/>
        <v>53066.933588449421</v>
      </c>
      <c r="H111" s="98">
        <v>6304.0712279884465</v>
      </c>
      <c r="I111" s="98">
        <v>0</v>
      </c>
      <c r="J111" s="98">
        <v>0</v>
      </c>
      <c r="K111" s="98">
        <v>0</v>
      </c>
      <c r="L111" s="91">
        <f t="shared" si="9"/>
        <v>6304.0712279884465</v>
      </c>
      <c r="M111" s="98">
        <f t="shared" si="10"/>
        <v>46762.862360460975</v>
      </c>
      <c r="N111" s="98">
        <f t="shared" si="11"/>
        <v>0</v>
      </c>
      <c r="O111" s="98">
        <f t="shared" si="12"/>
        <v>0</v>
      </c>
      <c r="P111" s="98">
        <f t="shared" si="13"/>
        <v>0</v>
      </c>
      <c r="Q111" s="91">
        <f t="shared" si="14"/>
        <v>46762.862360460975</v>
      </c>
      <c r="R111" t="s">
        <v>61</v>
      </c>
      <c r="S111" s="90">
        <v>1</v>
      </c>
      <c r="T111" s="36"/>
    </row>
    <row r="112" spans="1:20" x14ac:dyDescent="0.3">
      <c r="A112" s="80" t="s">
        <v>260</v>
      </c>
      <c r="B112" s="81" t="s">
        <v>2918</v>
      </c>
      <c r="C112" s="99">
        <v>103223.78773872773</v>
      </c>
      <c r="D112" s="99">
        <v>0</v>
      </c>
      <c r="E112" s="99">
        <v>0</v>
      </c>
      <c r="F112" s="99">
        <v>0</v>
      </c>
      <c r="G112" s="87">
        <f t="shared" si="8"/>
        <v>103223.78773872773</v>
      </c>
      <c r="H112" s="98">
        <v>103223.78773872773</v>
      </c>
      <c r="I112" s="98">
        <v>0</v>
      </c>
      <c r="J112" s="98">
        <v>0</v>
      </c>
      <c r="K112" s="98">
        <v>0</v>
      </c>
      <c r="L112" s="91">
        <f t="shared" si="9"/>
        <v>103223.78773872773</v>
      </c>
      <c r="M112" s="98">
        <f t="shared" si="10"/>
        <v>0</v>
      </c>
      <c r="N112" s="98">
        <f t="shared" si="11"/>
        <v>0</v>
      </c>
      <c r="O112" s="98">
        <f t="shared" si="12"/>
        <v>0</v>
      </c>
      <c r="P112" s="98">
        <f t="shared" si="13"/>
        <v>0</v>
      </c>
      <c r="Q112" s="91">
        <f t="shared" si="14"/>
        <v>0</v>
      </c>
      <c r="R112" t="s">
        <v>61</v>
      </c>
      <c r="S112" s="90">
        <v>1</v>
      </c>
      <c r="T112" s="36"/>
    </row>
    <row r="113" spans="1:20" x14ac:dyDescent="0.3">
      <c r="A113" s="80" t="s">
        <v>262</v>
      </c>
      <c r="B113" s="81" t="s">
        <v>2918</v>
      </c>
      <c r="C113" s="99">
        <v>70648.180276375875</v>
      </c>
      <c r="D113" s="99">
        <v>0</v>
      </c>
      <c r="E113" s="99">
        <v>0</v>
      </c>
      <c r="F113" s="99">
        <v>0</v>
      </c>
      <c r="G113" s="87">
        <f t="shared" si="8"/>
        <v>70648.180276375875</v>
      </c>
      <c r="H113" s="98">
        <v>70648.180276375875</v>
      </c>
      <c r="I113" s="98">
        <v>0</v>
      </c>
      <c r="J113" s="98">
        <v>0</v>
      </c>
      <c r="K113" s="98">
        <v>0</v>
      </c>
      <c r="L113" s="91">
        <f t="shared" si="9"/>
        <v>70648.180276375875</v>
      </c>
      <c r="M113" s="98">
        <f t="shared" si="10"/>
        <v>0</v>
      </c>
      <c r="N113" s="98">
        <f t="shared" si="11"/>
        <v>0</v>
      </c>
      <c r="O113" s="98">
        <f t="shared" si="12"/>
        <v>0</v>
      </c>
      <c r="P113" s="98">
        <f t="shared" si="13"/>
        <v>0</v>
      </c>
      <c r="Q113" s="91">
        <f t="shared" si="14"/>
        <v>0</v>
      </c>
      <c r="R113" t="s">
        <v>61</v>
      </c>
      <c r="S113" s="90">
        <v>1</v>
      </c>
      <c r="T113" s="36"/>
    </row>
    <row r="114" spans="1:20" x14ac:dyDescent="0.3">
      <c r="A114" s="80" t="s">
        <v>264</v>
      </c>
      <c r="B114" s="81" t="s">
        <v>2918</v>
      </c>
      <c r="C114" s="99">
        <v>4415.5112672734922</v>
      </c>
      <c r="D114" s="99">
        <v>0</v>
      </c>
      <c r="E114" s="99">
        <v>0</v>
      </c>
      <c r="F114" s="99">
        <v>0</v>
      </c>
      <c r="G114" s="87">
        <f t="shared" si="8"/>
        <v>4415.5112672734922</v>
      </c>
      <c r="H114" s="98">
        <v>4415.5112672734922</v>
      </c>
      <c r="I114" s="98">
        <v>0</v>
      </c>
      <c r="J114" s="98">
        <v>0</v>
      </c>
      <c r="K114" s="98">
        <v>0</v>
      </c>
      <c r="L114" s="91">
        <f t="shared" si="9"/>
        <v>4415.5112672734922</v>
      </c>
      <c r="M114" s="98">
        <f t="shared" si="10"/>
        <v>0</v>
      </c>
      <c r="N114" s="98">
        <f t="shared" si="11"/>
        <v>0</v>
      </c>
      <c r="O114" s="98">
        <f t="shared" si="12"/>
        <v>0</v>
      </c>
      <c r="P114" s="98">
        <f t="shared" si="13"/>
        <v>0</v>
      </c>
      <c r="Q114" s="91">
        <f t="shared" si="14"/>
        <v>0</v>
      </c>
      <c r="R114" t="s">
        <v>61</v>
      </c>
      <c r="S114" s="90">
        <v>1</v>
      </c>
      <c r="T114" s="36"/>
    </row>
    <row r="115" spans="1:20" x14ac:dyDescent="0.3">
      <c r="A115" s="80" t="s">
        <v>266</v>
      </c>
      <c r="B115" s="81" t="s">
        <v>2918</v>
      </c>
      <c r="C115" s="99">
        <v>4415.5112672734922</v>
      </c>
      <c r="D115" s="99">
        <v>0</v>
      </c>
      <c r="E115" s="99">
        <v>0</v>
      </c>
      <c r="F115" s="99">
        <v>0</v>
      </c>
      <c r="G115" s="87">
        <f t="shared" si="8"/>
        <v>4415.5112672734922</v>
      </c>
      <c r="H115" s="98">
        <v>4415.5112672734922</v>
      </c>
      <c r="I115" s="98">
        <v>0</v>
      </c>
      <c r="J115" s="98">
        <v>0</v>
      </c>
      <c r="K115" s="98">
        <v>0</v>
      </c>
      <c r="L115" s="91">
        <f t="shared" si="9"/>
        <v>4415.5112672734922</v>
      </c>
      <c r="M115" s="98">
        <f t="shared" si="10"/>
        <v>0</v>
      </c>
      <c r="N115" s="98">
        <f t="shared" si="11"/>
        <v>0</v>
      </c>
      <c r="O115" s="98">
        <f t="shared" si="12"/>
        <v>0</v>
      </c>
      <c r="P115" s="98">
        <f t="shared" si="13"/>
        <v>0</v>
      </c>
      <c r="Q115" s="91">
        <f t="shared" si="14"/>
        <v>0</v>
      </c>
      <c r="R115" t="s">
        <v>61</v>
      </c>
      <c r="S115" s="90">
        <v>1</v>
      </c>
      <c r="T115" s="36"/>
    </row>
    <row r="116" spans="1:20" x14ac:dyDescent="0.3">
      <c r="A116" s="80" t="s">
        <v>268</v>
      </c>
      <c r="B116" s="81" t="s">
        <v>2918</v>
      </c>
      <c r="C116" s="99">
        <v>46686.719564758583</v>
      </c>
      <c r="D116" s="99">
        <v>0</v>
      </c>
      <c r="E116" s="99">
        <v>0</v>
      </c>
      <c r="F116" s="99">
        <v>0</v>
      </c>
      <c r="G116" s="87">
        <f t="shared" si="8"/>
        <v>46686.719564758583</v>
      </c>
      <c r="H116" s="98">
        <v>46686.719564758583</v>
      </c>
      <c r="I116" s="98">
        <v>0</v>
      </c>
      <c r="J116" s="98">
        <v>0</v>
      </c>
      <c r="K116" s="98">
        <v>0</v>
      </c>
      <c r="L116" s="91">
        <f t="shared" si="9"/>
        <v>46686.719564758583</v>
      </c>
      <c r="M116" s="98">
        <f t="shared" si="10"/>
        <v>0</v>
      </c>
      <c r="N116" s="98">
        <f t="shared" si="11"/>
        <v>0</v>
      </c>
      <c r="O116" s="98">
        <f t="shared" si="12"/>
        <v>0</v>
      </c>
      <c r="P116" s="98">
        <f t="shared" si="13"/>
        <v>0</v>
      </c>
      <c r="Q116" s="91">
        <f t="shared" si="14"/>
        <v>0</v>
      </c>
      <c r="R116" t="s">
        <v>61</v>
      </c>
      <c r="S116" s="90">
        <v>1</v>
      </c>
      <c r="T116" s="36"/>
    </row>
    <row r="117" spans="1:20" x14ac:dyDescent="0.3">
      <c r="A117" s="80">
        <v>501079</v>
      </c>
      <c r="B117" s="81" t="s">
        <v>2918</v>
      </c>
      <c r="C117" s="99">
        <v>347540.24985828268</v>
      </c>
      <c r="D117" s="99">
        <v>0</v>
      </c>
      <c r="E117" s="99">
        <v>0</v>
      </c>
      <c r="F117" s="99">
        <v>0</v>
      </c>
      <c r="G117" s="87">
        <f t="shared" si="8"/>
        <v>347540.24985828268</v>
      </c>
      <c r="H117" s="98">
        <v>0</v>
      </c>
      <c r="I117" s="98">
        <v>0</v>
      </c>
      <c r="J117" s="98">
        <v>0</v>
      </c>
      <c r="K117" s="98">
        <v>0</v>
      </c>
      <c r="L117" s="91">
        <f t="shared" si="9"/>
        <v>0</v>
      </c>
      <c r="M117" s="98">
        <f t="shared" si="10"/>
        <v>347540.24985828268</v>
      </c>
      <c r="N117" s="98">
        <f t="shared" si="11"/>
        <v>0</v>
      </c>
      <c r="O117" s="98">
        <f t="shared" si="12"/>
        <v>0</v>
      </c>
      <c r="P117" s="98">
        <f t="shared" si="13"/>
        <v>0</v>
      </c>
      <c r="Q117" s="91">
        <f t="shared" si="14"/>
        <v>347540.24985828268</v>
      </c>
      <c r="R117" t="s">
        <v>61</v>
      </c>
      <c r="S117" s="90">
        <v>1</v>
      </c>
      <c r="T117" s="36"/>
    </row>
    <row r="118" spans="1:20" x14ac:dyDescent="0.3">
      <c r="A118" s="80">
        <v>501070</v>
      </c>
      <c r="B118" s="81" t="s">
        <v>2918</v>
      </c>
      <c r="C118" s="99">
        <v>196278.64336036908</v>
      </c>
      <c r="D118" s="99">
        <v>0</v>
      </c>
      <c r="E118" s="99">
        <v>0</v>
      </c>
      <c r="F118" s="99">
        <v>0</v>
      </c>
      <c r="G118" s="87">
        <f t="shared" si="8"/>
        <v>196278.64336036908</v>
      </c>
      <c r="H118" s="98">
        <v>0</v>
      </c>
      <c r="I118" s="98">
        <v>0</v>
      </c>
      <c r="J118" s="98">
        <v>0</v>
      </c>
      <c r="K118" s="98">
        <v>0</v>
      </c>
      <c r="L118" s="91">
        <f t="shared" si="9"/>
        <v>0</v>
      </c>
      <c r="M118" s="98">
        <f t="shared" si="10"/>
        <v>196278.64336036908</v>
      </c>
      <c r="N118" s="98">
        <f t="shared" si="11"/>
        <v>0</v>
      </c>
      <c r="O118" s="98">
        <f t="shared" si="12"/>
        <v>0</v>
      </c>
      <c r="P118" s="98">
        <f t="shared" si="13"/>
        <v>0</v>
      </c>
      <c r="Q118" s="91">
        <f t="shared" si="14"/>
        <v>196278.64336036908</v>
      </c>
      <c r="R118" t="s">
        <v>61</v>
      </c>
      <c r="S118" s="90">
        <v>1</v>
      </c>
      <c r="T118" s="36"/>
    </row>
    <row r="119" spans="1:20" x14ac:dyDescent="0.3">
      <c r="A119" s="80">
        <v>501148</v>
      </c>
      <c r="B119" s="81" t="s">
        <v>2919</v>
      </c>
      <c r="C119" s="99">
        <v>103241.70365003907</v>
      </c>
      <c r="D119" s="99">
        <v>0</v>
      </c>
      <c r="E119" s="99">
        <v>0</v>
      </c>
      <c r="F119" s="99">
        <v>0</v>
      </c>
      <c r="G119" s="87">
        <f t="shared" si="8"/>
        <v>103241.70365003907</v>
      </c>
      <c r="H119" s="98">
        <v>12938.893939066531</v>
      </c>
      <c r="I119" s="98">
        <v>0</v>
      </c>
      <c r="J119" s="98">
        <v>0</v>
      </c>
      <c r="K119" s="98">
        <v>0</v>
      </c>
      <c r="L119" s="91">
        <f t="shared" si="9"/>
        <v>12938.893939066531</v>
      </c>
      <c r="M119" s="98">
        <f t="shared" si="10"/>
        <v>90302.809710972535</v>
      </c>
      <c r="N119" s="98">
        <f t="shared" si="11"/>
        <v>0</v>
      </c>
      <c r="O119" s="98">
        <f t="shared" si="12"/>
        <v>0</v>
      </c>
      <c r="P119" s="98">
        <f t="shared" si="13"/>
        <v>0</v>
      </c>
      <c r="Q119" s="91">
        <f t="shared" si="14"/>
        <v>90302.809710972535</v>
      </c>
      <c r="R119" t="s">
        <v>61</v>
      </c>
      <c r="S119" s="90">
        <v>1</v>
      </c>
      <c r="T119" s="36"/>
    </row>
    <row r="120" spans="1:20" x14ac:dyDescent="0.3">
      <c r="A120" s="80">
        <v>501225</v>
      </c>
      <c r="B120" s="81" t="s">
        <v>2920</v>
      </c>
      <c r="C120" s="99">
        <v>145430.72148361331</v>
      </c>
      <c r="D120" s="99">
        <v>0</v>
      </c>
      <c r="E120" s="99">
        <v>0</v>
      </c>
      <c r="F120" s="99">
        <v>0</v>
      </c>
      <c r="G120" s="87">
        <f t="shared" si="8"/>
        <v>145430.72148361331</v>
      </c>
      <c r="H120" s="98">
        <v>135668.93216236346</v>
      </c>
      <c r="I120" s="98">
        <v>0</v>
      </c>
      <c r="J120" s="98">
        <v>0</v>
      </c>
      <c r="K120" s="98">
        <v>0</v>
      </c>
      <c r="L120" s="91">
        <f t="shared" si="9"/>
        <v>135668.93216236346</v>
      </c>
      <c r="M120" s="98">
        <f t="shared" si="10"/>
        <v>9761.7893212498457</v>
      </c>
      <c r="N120" s="98">
        <f t="shared" si="11"/>
        <v>0</v>
      </c>
      <c r="O120" s="98">
        <f t="shared" si="12"/>
        <v>0</v>
      </c>
      <c r="P120" s="98">
        <f t="shared" si="13"/>
        <v>0</v>
      </c>
      <c r="Q120" s="91">
        <f t="shared" si="14"/>
        <v>9761.7893212498457</v>
      </c>
      <c r="R120" t="s">
        <v>61</v>
      </c>
      <c r="S120" s="90">
        <v>1</v>
      </c>
      <c r="T120" s="36"/>
    </row>
    <row r="121" spans="1:20" x14ac:dyDescent="0.3">
      <c r="A121" s="80">
        <v>501158</v>
      </c>
      <c r="B121" s="81" t="s">
        <v>2921</v>
      </c>
      <c r="C121" s="99">
        <v>1050.8335157016943</v>
      </c>
      <c r="D121" s="99">
        <v>0</v>
      </c>
      <c r="E121" s="99">
        <v>0</v>
      </c>
      <c r="F121" s="99">
        <v>0</v>
      </c>
      <c r="G121" s="87">
        <f t="shared" si="8"/>
        <v>1050.8335157016943</v>
      </c>
      <c r="H121" s="98">
        <v>0</v>
      </c>
      <c r="I121" s="98">
        <v>0</v>
      </c>
      <c r="J121" s="98">
        <v>0</v>
      </c>
      <c r="K121" s="98">
        <v>0</v>
      </c>
      <c r="L121" s="91">
        <f t="shared" si="9"/>
        <v>0</v>
      </c>
      <c r="M121" s="98">
        <f t="shared" si="10"/>
        <v>1050.8335157016943</v>
      </c>
      <c r="N121" s="98">
        <f t="shared" si="11"/>
        <v>0</v>
      </c>
      <c r="O121" s="98">
        <f t="shared" si="12"/>
        <v>0</v>
      </c>
      <c r="P121" s="98">
        <f t="shared" si="13"/>
        <v>0</v>
      </c>
      <c r="Q121" s="91">
        <f t="shared" si="14"/>
        <v>1050.8335157016943</v>
      </c>
      <c r="R121" t="s">
        <v>61</v>
      </c>
      <c r="S121" s="90">
        <v>1</v>
      </c>
      <c r="T121" s="36"/>
    </row>
    <row r="122" spans="1:20" x14ac:dyDescent="0.3">
      <c r="A122" s="80">
        <v>501182</v>
      </c>
      <c r="B122" s="81" t="s">
        <v>2922</v>
      </c>
      <c r="C122" s="99">
        <v>117297.02789730889</v>
      </c>
      <c r="D122" s="99">
        <v>0</v>
      </c>
      <c r="E122" s="99">
        <v>0</v>
      </c>
      <c r="F122" s="99">
        <v>0</v>
      </c>
      <c r="G122" s="87">
        <f t="shared" si="8"/>
        <v>117297.02789730889</v>
      </c>
      <c r="H122" s="98">
        <v>0</v>
      </c>
      <c r="I122" s="98">
        <v>0</v>
      </c>
      <c r="J122" s="98">
        <v>0</v>
      </c>
      <c r="K122" s="98">
        <v>0</v>
      </c>
      <c r="L122" s="91">
        <f t="shared" si="9"/>
        <v>0</v>
      </c>
      <c r="M122" s="98">
        <f t="shared" si="10"/>
        <v>117297.02789730889</v>
      </c>
      <c r="N122" s="98">
        <f t="shared" si="11"/>
        <v>0</v>
      </c>
      <c r="O122" s="98">
        <f t="shared" si="12"/>
        <v>0</v>
      </c>
      <c r="P122" s="98">
        <f t="shared" si="13"/>
        <v>0</v>
      </c>
      <c r="Q122" s="91">
        <f t="shared" si="14"/>
        <v>117297.02789730889</v>
      </c>
      <c r="R122" t="s">
        <v>61</v>
      </c>
      <c r="S122" s="90">
        <v>1</v>
      </c>
      <c r="T122" s="36"/>
    </row>
    <row r="123" spans="1:20" x14ac:dyDescent="0.3">
      <c r="A123" s="80">
        <v>500937</v>
      </c>
      <c r="B123" s="81" t="s">
        <v>2923</v>
      </c>
      <c r="C123" s="99">
        <v>24465428.35603302</v>
      </c>
      <c r="D123" s="99">
        <v>0</v>
      </c>
      <c r="E123" s="99">
        <v>0</v>
      </c>
      <c r="F123" s="99">
        <v>0</v>
      </c>
      <c r="G123" s="87">
        <f t="shared" si="8"/>
        <v>24465428.35603302</v>
      </c>
      <c r="H123" s="98">
        <v>0</v>
      </c>
      <c r="I123" s="98">
        <v>0</v>
      </c>
      <c r="J123" s="98">
        <v>0</v>
      </c>
      <c r="K123" s="98">
        <v>0</v>
      </c>
      <c r="L123" s="91">
        <f t="shared" si="9"/>
        <v>0</v>
      </c>
      <c r="M123" s="98">
        <f t="shared" si="10"/>
        <v>24465428.35603302</v>
      </c>
      <c r="N123" s="98">
        <f t="shared" si="11"/>
        <v>0</v>
      </c>
      <c r="O123" s="98">
        <f t="shared" si="12"/>
        <v>0</v>
      </c>
      <c r="P123" s="98">
        <f t="shared" si="13"/>
        <v>0</v>
      </c>
      <c r="Q123" s="91">
        <f t="shared" si="14"/>
        <v>24465428.35603302</v>
      </c>
      <c r="R123" t="s">
        <v>61</v>
      </c>
      <c r="S123" s="90">
        <v>1</v>
      </c>
      <c r="T123" s="36"/>
    </row>
    <row r="124" spans="1:20" x14ac:dyDescent="0.3">
      <c r="A124" s="80">
        <v>501097</v>
      </c>
      <c r="B124" s="81" t="s">
        <v>2924</v>
      </c>
      <c r="C124" s="99">
        <v>75004.963122372443</v>
      </c>
      <c r="D124" s="99">
        <v>0</v>
      </c>
      <c r="E124" s="99">
        <v>0</v>
      </c>
      <c r="F124" s="99">
        <v>0</v>
      </c>
      <c r="G124" s="87">
        <f t="shared" si="8"/>
        <v>75004.963122372443</v>
      </c>
      <c r="H124" s="98">
        <v>0</v>
      </c>
      <c r="I124" s="98">
        <v>0</v>
      </c>
      <c r="J124" s="98">
        <v>0</v>
      </c>
      <c r="K124" s="98">
        <v>0</v>
      </c>
      <c r="L124" s="91">
        <f t="shared" si="9"/>
        <v>0</v>
      </c>
      <c r="M124" s="98">
        <f t="shared" si="10"/>
        <v>75004.963122372443</v>
      </c>
      <c r="N124" s="98">
        <f t="shared" si="11"/>
        <v>0</v>
      </c>
      <c r="O124" s="98">
        <f t="shared" si="12"/>
        <v>0</v>
      </c>
      <c r="P124" s="98">
        <f t="shared" si="13"/>
        <v>0</v>
      </c>
      <c r="Q124" s="91">
        <f t="shared" si="14"/>
        <v>75004.963122372443</v>
      </c>
      <c r="R124" t="s">
        <v>61</v>
      </c>
      <c r="S124" s="90">
        <v>1</v>
      </c>
      <c r="T124" s="36"/>
    </row>
    <row r="125" spans="1:20" x14ac:dyDescent="0.3">
      <c r="A125" s="80">
        <v>501258</v>
      </c>
      <c r="B125" s="81" t="s">
        <v>2924</v>
      </c>
      <c r="C125" s="99">
        <v>58450.236223162705</v>
      </c>
      <c r="D125" s="99">
        <v>0</v>
      </c>
      <c r="E125" s="99">
        <v>0</v>
      </c>
      <c r="F125" s="99">
        <v>0</v>
      </c>
      <c r="G125" s="87">
        <f t="shared" si="8"/>
        <v>58450.236223162705</v>
      </c>
      <c r="H125" s="98">
        <v>6079.7272950717925</v>
      </c>
      <c r="I125" s="98">
        <v>0</v>
      </c>
      <c r="J125" s="98">
        <v>0</v>
      </c>
      <c r="K125" s="98">
        <v>0</v>
      </c>
      <c r="L125" s="91">
        <f t="shared" si="9"/>
        <v>6079.7272950717925</v>
      </c>
      <c r="M125" s="98">
        <f t="shared" si="10"/>
        <v>52370.508928090916</v>
      </c>
      <c r="N125" s="98">
        <f t="shared" si="11"/>
        <v>0</v>
      </c>
      <c r="O125" s="98">
        <f t="shared" si="12"/>
        <v>0</v>
      </c>
      <c r="P125" s="98">
        <f t="shared" si="13"/>
        <v>0</v>
      </c>
      <c r="Q125" s="91">
        <f t="shared" si="14"/>
        <v>52370.508928090916</v>
      </c>
      <c r="R125" t="s">
        <v>61</v>
      </c>
      <c r="S125" s="90">
        <v>1</v>
      </c>
      <c r="T125" s="36"/>
    </row>
    <row r="126" spans="1:20" x14ac:dyDescent="0.3">
      <c r="A126" s="80">
        <v>501193</v>
      </c>
      <c r="B126" s="81" t="s">
        <v>2924</v>
      </c>
      <c r="C126" s="99">
        <v>376937.43046295107</v>
      </c>
      <c r="D126" s="99">
        <v>0</v>
      </c>
      <c r="E126" s="99">
        <v>0</v>
      </c>
      <c r="F126" s="99">
        <v>0</v>
      </c>
      <c r="G126" s="87">
        <f t="shared" si="8"/>
        <v>376937.43046295107</v>
      </c>
      <c r="H126" s="98">
        <v>0</v>
      </c>
      <c r="I126" s="98">
        <v>0</v>
      </c>
      <c r="J126" s="98">
        <v>0</v>
      </c>
      <c r="K126" s="98">
        <v>0</v>
      </c>
      <c r="L126" s="91">
        <f t="shared" si="9"/>
        <v>0</v>
      </c>
      <c r="M126" s="98">
        <f t="shared" si="10"/>
        <v>376937.43046295107</v>
      </c>
      <c r="N126" s="98">
        <f t="shared" si="11"/>
        <v>0</v>
      </c>
      <c r="O126" s="98">
        <f t="shared" si="12"/>
        <v>0</v>
      </c>
      <c r="P126" s="98">
        <f t="shared" si="13"/>
        <v>0</v>
      </c>
      <c r="Q126" s="91">
        <f t="shared" si="14"/>
        <v>376937.43046295107</v>
      </c>
      <c r="R126" t="s">
        <v>61</v>
      </c>
      <c r="S126" s="90">
        <v>1</v>
      </c>
      <c r="T126" s="36"/>
    </row>
    <row r="127" spans="1:20" x14ac:dyDescent="0.3">
      <c r="A127" s="80">
        <v>501119</v>
      </c>
      <c r="B127" s="81" t="s">
        <v>2925</v>
      </c>
      <c r="C127" s="99">
        <v>52134.200018358839</v>
      </c>
      <c r="D127" s="99">
        <v>0</v>
      </c>
      <c r="E127" s="99">
        <v>0</v>
      </c>
      <c r="F127" s="99">
        <v>0</v>
      </c>
      <c r="G127" s="87">
        <f t="shared" si="8"/>
        <v>52134.200018358839</v>
      </c>
      <c r="H127" s="98">
        <v>52134.200018358839</v>
      </c>
      <c r="I127" s="98">
        <v>0</v>
      </c>
      <c r="J127" s="98">
        <v>0</v>
      </c>
      <c r="K127" s="98">
        <v>0</v>
      </c>
      <c r="L127" s="91">
        <f t="shared" si="9"/>
        <v>52134.200018358839</v>
      </c>
      <c r="M127" s="98">
        <f t="shared" si="10"/>
        <v>0</v>
      </c>
      <c r="N127" s="98">
        <f t="shared" si="11"/>
        <v>0</v>
      </c>
      <c r="O127" s="98">
        <f t="shared" si="12"/>
        <v>0</v>
      </c>
      <c r="P127" s="98">
        <f t="shared" si="13"/>
        <v>0</v>
      </c>
      <c r="Q127" s="91">
        <f t="shared" si="14"/>
        <v>0</v>
      </c>
      <c r="R127" t="s">
        <v>61</v>
      </c>
      <c r="S127" s="90">
        <v>1</v>
      </c>
      <c r="T127" s="36"/>
    </row>
    <row r="128" spans="1:20" x14ac:dyDescent="0.3">
      <c r="A128" s="80">
        <v>501134</v>
      </c>
      <c r="B128" s="81" t="s">
        <v>2926</v>
      </c>
      <c r="C128" s="99">
        <v>50963.982674615676</v>
      </c>
      <c r="D128" s="99">
        <v>0</v>
      </c>
      <c r="E128" s="99">
        <v>0</v>
      </c>
      <c r="F128" s="99">
        <v>0</v>
      </c>
      <c r="G128" s="87">
        <f t="shared" si="8"/>
        <v>50963.982674615676</v>
      </c>
      <c r="H128" s="98">
        <v>27792.279003054849</v>
      </c>
      <c r="I128" s="98">
        <v>0</v>
      </c>
      <c r="J128" s="98">
        <v>0</v>
      </c>
      <c r="K128" s="98">
        <v>0</v>
      </c>
      <c r="L128" s="91">
        <f t="shared" si="9"/>
        <v>27792.279003054849</v>
      </c>
      <c r="M128" s="98">
        <f t="shared" si="10"/>
        <v>23171.703671560826</v>
      </c>
      <c r="N128" s="98">
        <f t="shared" si="11"/>
        <v>0</v>
      </c>
      <c r="O128" s="98">
        <f t="shared" si="12"/>
        <v>0</v>
      </c>
      <c r="P128" s="98">
        <f t="shared" si="13"/>
        <v>0</v>
      </c>
      <c r="Q128" s="91">
        <f t="shared" si="14"/>
        <v>23171.703671560826</v>
      </c>
      <c r="R128" t="s">
        <v>61</v>
      </c>
      <c r="S128" s="90">
        <v>1</v>
      </c>
      <c r="T128" s="36"/>
    </row>
    <row r="129" spans="1:20" x14ac:dyDescent="0.3">
      <c r="A129" s="80">
        <v>501126</v>
      </c>
      <c r="B129" s="81" t="s">
        <v>2927</v>
      </c>
      <c r="C129" s="99">
        <v>240093.76795301211</v>
      </c>
      <c r="D129" s="99">
        <v>0</v>
      </c>
      <c r="E129" s="99">
        <v>0</v>
      </c>
      <c r="F129" s="99">
        <v>0</v>
      </c>
      <c r="G129" s="87">
        <f t="shared" si="8"/>
        <v>240093.76795301211</v>
      </c>
      <c r="H129" s="98">
        <v>0</v>
      </c>
      <c r="I129" s="98">
        <v>0</v>
      </c>
      <c r="J129" s="98">
        <v>0</v>
      </c>
      <c r="K129" s="98">
        <v>0</v>
      </c>
      <c r="L129" s="91">
        <f t="shared" si="9"/>
        <v>0</v>
      </c>
      <c r="M129" s="98">
        <f t="shared" si="10"/>
        <v>240093.76795301211</v>
      </c>
      <c r="N129" s="98">
        <f t="shared" si="11"/>
        <v>0</v>
      </c>
      <c r="O129" s="98">
        <f t="shared" si="12"/>
        <v>0</v>
      </c>
      <c r="P129" s="98">
        <f t="shared" si="13"/>
        <v>0</v>
      </c>
      <c r="Q129" s="91">
        <f t="shared" si="14"/>
        <v>240093.76795301211</v>
      </c>
      <c r="R129" t="s">
        <v>61</v>
      </c>
      <c r="S129" s="90">
        <v>1</v>
      </c>
      <c r="T129" s="36"/>
    </row>
    <row r="130" spans="1:20" x14ac:dyDescent="0.3">
      <c r="A130" s="80">
        <v>501122</v>
      </c>
      <c r="B130" s="81" t="s">
        <v>2927</v>
      </c>
      <c r="C130" s="99">
        <v>464548.33563724812</v>
      </c>
      <c r="D130" s="99">
        <v>0</v>
      </c>
      <c r="E130" s="99">
        <v>0</v>
      </c>
      <c r="F130" s="99">
        <v>0</v>
      </c>
      <c r="G130" s="87">
        <f t="shared" si="8"/>
        <v>464548.33563724812</v>
      </c>
      <c r="H130" s="98">
        <v>0</v>
      </c>
      <c r="I130" s="98">
        <v>0</v>
      </c>
      <c r="J130" s="98">
        <v>0</v>
      </c>
      <c r="K130" s="98">
        <v>0</v>
      </c>
      <c r="L130" s="91">
        <f t="shared" si="9"/>
        <v>0</v>
      </c>
      <c r="M130" s="98">
        <f t="shared" si="10"/>
        <v>464548.33563724812</v>
      </c>
      <c r="N130" s="98">
        <f t="shared" si="11"/>
        <v>0</v>
      </c>
      <c r="O130" s="98">
        <f t="shared" si="12"/>
        <v>0</v>
      </c>
      <c r="P130" s="98">
        <f t="shared" si="13"/>
        <v>0</v>
      </c>
      <c r="Q130" s="91">
        <f t="shared" si="14"/>
        <v>464548.33563724812</v>
      </c>
      <c r="R130" t="s">
        <v>61</v>
      </c>
      <c r="S130" s="90">
        <v>1</v>
      </c>
      <c r="T130" s="36"/>
    </row>
    <row r="131" spans="1:20" x14ac:dyDescent="0.3">
      <c r="A131" s="80">
        <v>501121</v>
      </c>
      <c r="B131" s="81" t="s">
        <v>2927</v>
      </c>
      <c r="C131" s="99">
        <v>215005.90264405991</v>
      </c>
      <c r="D131" s="99">
        <v>0</v>
      </c>
      <c r="E131" s="99">
        <v>0</v>
      </c>
      <c r="F131" s="99">
        <v>0</v>
      </c>
      <c r="G131" s="87">
        <f t="shared" si="8"/>
        <v>215005.90264405991</v>
      </c>
      <c r="H131" s="98">
        <v>0</v>
      </c>
      <c r="I131" s="98">
        <v>0</v>
      </c>
      <c r="J131" s="98">
        <v>0</v>
      </c>
      <c r="K131" s="98">
        <v>0</v>
      </c>
      <c r="L131" s="91">
        <f t="shared" si="9"/>
        <v>0</v>
      </c>
      <c r="M131" s="98">
        <f t="shared" si="10"/>
        <v>215005.90264405991</v>
      </c>
      <c r="N131" s="98">
        <f t="shared" si="11"/>
        <v>0</v>
      </c>
      <c r="O131" s="98">
        <f t="shared" si="12"/>
        <v>0</v>
      </c>
      <c r="P131" s="98">
        <f t="shared" si="13"/>
        <v>0</v>
      </c>
      <c r="Q131" s="91">
        <f t="shared" si="14"/>
        <v>215005.90264405991</v>
      </c>
      <c r="R131" t="s">
        <v>61</v>
      </c>
      <c r="S131" s="90">
        <v>1</v>
      </c>
      <c r="T131" s="36"/>
    </row>
    <row r="132" spans="1:20" x14ac:dyDescent="0.3">
      <c r="A132" s="80">
        <v>501123</v>
      </c>
      <c r="B132" s="81" t="s">
        <v>2928</v>
      </c>
      <c r="C132" s="99">
        <v>184565.65953762791</v>
      </c>
      <c r="D132" s="99">
        <v>0</v>
      </c>
      <c r="E132" s="99">
        <v>0</v>
      </c>
      <c r="F132" s="99">
        <v>0</v>
      </c>
      <c r="G132" s="87">
        <f t="shared" ref="G132:G172" si="15">SUM(C132:F132)</f>
        <v>184565.65953762791</v>
      </c>
      <c r="H132" s="98">
        <v>9357.4449622691627</v>
      </c>
      <c r="I132" s="98">
        <v>0</v>
      </c>
      <c r="J132" s="98">
        <v>0</v>
      </c>
      <c r="K132" s="98">
        <v>0</v>
      </c>
      <c r="L132" s="91">
        <f t="shared" ref="L132:L172" si="16">SUM(H132:K132)</f>
        <v>9357.4449622691627</v>
      </c>
      <c r="M132" s="98">
        <f t="shared" ref="M132:M171" si="17">C132-H132</f>
        <v>175208.21457535875</v>
      </c>
      <c r="N132" s="98">
        <f t="shared" ref="N132:N171" si="18">D132-I132</f>
        <v>0</v>
      </c>
      <c r="O132" s="98">
        <f t="shared" ref="O132:O171" si="19">E132-J132</f>
        <v>0</v>
      </c>
      <c r="P132" s="98">
        <f t="shared" ref="P132:P171" si="20">F132-K132</f>
        <v>0</v>
      </c>
      <c r="Q132" s="91">
        <f t="shared" ref="Q132:Q171" si="21">G132-L132</f>
        <v>175208.21457535875</v>
      </c>
      <c r="R132" t="s">
        <v>61</v>
      </c>
      <c r="S132" s="90">
        <v>1</v>
      </c>
      <c r="T132" s="36"/>
    </row>
    <row r="133" spans="1:20" x14ac:dyDescent="0.3">
      <c r="A133" s="80">
        <v>501260</v>
      </c>
      <c r="B133" s="81" t="s">
        <v>339</v>
      </c>
      <c r="C133" s="99">
        <v>667602.01523838087</v>
      </c>
      <c r="D133" s="99">
        <v>0</v>
      </c>
      <c r="E133" s="99">
        <v>0</v>
      </c>
      <c r="F133" s="99">
        <v>0</v>
      </c>
      <c r="G133" s="87">
        <f t="shared" si="15"/>
        <v>667602.01523838087</v>
      </c>
      <c r="H133" s="98">
        <v>8140.6565596544597</v>
      </c>
      <c r="I133" s="98">
        <v>0</v>
      </c>
      <c r="J133" s="98">
        <v>0</v>
      </c>
      <c r="K133" s="98">
        <v>0</v>
      </c>
      <c r="L133" s="91">
        <f t="shared" si="16"/>
        <v>8140.6565596544597</v>
      </c>
      <c r="M133" s="98">
        <f t="shared" si="17"/>
        <v>659461.35867872636</v>
      </c>
      <c r="N133" s="98">
        <f t="shared" si="18"/>
        <v>0</v>
      </c>
      <c r="O133" s="98">
        <f t="shared" si="19"/>
        <v>0</v>
      </c>
      <c r="P133" s="98">
        <f t="shared" si="20"/>
        <v>0</v>
      </c>
      <c r="Q133" s="91">
        <f t="shared" si="21"/>
        <v>659461.35867872636</v>
      </c>
      <c r="R133" t="s">
        <v>61</v>
      </c>
      <c r="S133" s="90">
        <v>1</v>
      </c>
      <c r="T133" s="36"/>
    </row>
    <row r="134" spans="1:20" x14ac:dyDescent="0.3">
      <c r="A134" s="80">
        <v>501259</v>
      </c>
      <c r="B134" s="81" t="s">
        <v>339</v>
      </c>
      <c r="C134" s="99">
        <v>446597.3290563245</v>
      </c>
      <c r="D134" s="99">
        <v>0</v>
      </c>
      <c r="E134" s="99">
        <v>0</v>
      </c>
      <c r="F134" s="99">
        <v>0</v>
      </c>
      <c r="G134" s="87">
        <f t="shared" si="15"/>
        <v>446597.3290563245</v>
      </c>
      <c r="H134" s="98">
        <v>0</v>
      </c>
      <c r="I134" s="98">
        <v>0</v>
      </c>
      <c r="J134" s="98">
        <v>0</v>
      </c>
      <c r="K134" s="98">
        <v>0</v>
      </c>
      <c r="L134" s="91">
        <f t="shared" si="16"/>
        <v>0</v>
      </c>
      <c r="M134" s="98">
        <f t="shared" si="17"/>
        <v>446597.3290563245</v>
      </c>
      <c r="N134" s="98">
        <f t="shared" si="18"/>
        <v>0</v>
      </c>
      <c r="O134" s="98">
        <f t="shared" si="19"/>
        <v>0</v>
      </c>
      <c r="P134" s="98">
        <f t="shared" si="20"/>
        <v>0</v>
      </c>
      <c r="Q134" s="91">
        <f t="shared" si="21"/>
        <v>446597.3290563245</v>
      </c>
      <c r="R134" t="s">
        <v>61</v>
      </c>
      <c r="S134" s="90">
        <v>1</v>
      </c>
      <c r="T134" s="36"/>
    </row>
    <row r="135" spans="1:20" x14ac:dyDescent="0.3">
      <c r="A135" s="80">
        <v>501167</v>
      </c>
      <c r="B135" s="81" t="s">
        <v>339</v>
      </c>
      <c r="C135" s="99">
        <v>323728.46248592698</v>
      </c>
      <c r="D135" s="99">
        <v>0</v>
      </c>
      <c r="E135" s="99">
        <v>0</v>
      </c>
      <c r="F135" s="99">
        <v>0</v>
      </c>
      <c r="G135" s="87">
        <f t="shared" si="15"/>
        <v>323728.46248592698</v>
      </c>
      <c r="H135" s="98">
        <v>0</v>
      </c>
      <c r="I135" s="98">
        <v>0</v>
      </c>
      <c r="J135" s="98">
        <v>0</v>
      </c>
      <c r="K135" s="98">
        <v>0</v>
      </c>
      <c r="L135" s="91">
        <f t="shared" si="16"/>
        <v>0</v>
      </c>
      <c r="M135" s="98">
        <f t="shared" si="17"/>
        <v>323728.46248592698</v>
      </c>
      <c r="N135" s="98">
        <f t="shared" si="18"/>
        <v>0</v>
      </c>
      <c r="O135" s="98">
        <f t="shared" si="19"/>
        <v>0</v>
      </c>
      <c r="P135" s="98">
        <f t="shared" si="20"/>
        <v>0</v>
      </c>
      <c r="Q135" s="91">
        <f t="shared" si="21"/>
        <v>323728.46248592698</v>
      </c>
      <c r="R135" t="s">
        <v>61</v>
      </c>
      <c r="S135" s="90">
        <v>1</v>
      </c>
      <c r="T135" s="36"/>
    </row>
    <row r="136" spans="1:20" x14ac:dyDescent="0.3">
      <c r="A136" s="80">
        <v>501157</v>
      </c>
      <c r="B136" s="81" t="s">
        <v>339</v>
      </c>
      <c r="C136" s="99">
        <v>1297656.6519040195</v>
      </c>
      <c r="D136" s="99">
        <v>0</v>
      </c>
      <c r="E136" s="99">
        <v>0</v>
      </c>
      <c r="F136" s="99">
        <v>0</v>
      </c>
      <c r="G136" s="87">
        <f t="shared" si="15"/>
        <v>1297656.6519040195</v>
      </c>
      <c r="H136" s="98">
        <v>0</v>
      </c>
      <c r="I136" s="98">
        <v>0</v>
      </c>
      <c r="J136" s="98">
        <v>0</v>
      </c>
      <c r="K136" s="98">
        <v>0</v>
      </c>
      <c r="L136" s="91">
        <f t="shared" si="16"/>
        <v>0</v>
      </c>
      <c r="M136" s="98">
        <f t="shared" si="17"/>
        <v>1297656.6519040195</v>
      </c>
      <c r="N136" s="98">
        <f t="shared" si="18"/>
        <v>0</v>
      </c>
      <c r="O136" s="98">
        <f t="shared" si="19"/>
        <v>0</v>
      </c>
      <c r="P136" s="98">
        <f t="shared" si="20"/>
        <v>0</v>
      </c>
      <c r="Q136" s="91">
        <f t="shared" si="21"/>
        <v>1297656.6519040195</v>
      </c>
      <c r="R136" t="s">
        <v>61</v>
      </c>
      <c r="S136" s="90">
        <v>1</v>
      </c>
      <c r="T136" s="36"/>
    </row>
    <row r="137" spans="1:20" x14ac:dyDescent="0.3">
      <c r="A137" s="80">
        <v>501049</v>
      </c>
      <c r="B137" s="81" t="s">
        <v>339</v>
      </c>
      <c r="C137" s="99">
        <v>2501127.8625942175</v>
      </c>
      <c r="D137" s="99">
        <v>0</v>
      </c>
      <c r="E137" s="99">
        <v>0</v>
      </c>
      <c r="F137" s="99">
        <v>0</v>
      </c>
      <c r="G137" s="87">
        <f t="shared" si="15"/>
        <v>2501127.8625942175</v>
      </c>
      <c r="H137" s="98">
        <v>0</v>
      </c>
      <c r="I137" s="98">
        <v>0</v>
      </c>
      <c r="J137" s="98">
        <v>0</v>
      </c>
      <c r="K137" s="98">
        <v>0</v>
      </c>
      <c r="L137" s="91">
        <f t="shared" si="16"/>
        <v>0</v>
      </c>
      <c r="M137" s="98">
        <f t="shared" si="17"/>
        <v>2501127.8625942175</v>
      </c>
      <c r="N137" s="98">
        <f t="shared" si="18"/>
        <v>0</v>
      </c>
      <c r="O137" s="98">
        <f t="shared" si="19"/>
        <v>0</v>
      </c>
      <c r="P137" s="98">
        <f t="shared" si="20"/>
        <v>0</v>
      </c>
      <c r="Q137" s="91">
        <f t="shared" si="21"/>
        <v>2501127.8625942175</v>
      </c>
      <c r="R137" t="s">
        <v>61</v>
      </c>
      <c r="S137" s="90">
        <v>1</v>
      </c>
      <c r="T137" s="36"/>
    </row>
    <row r="138" spans="1:20" x14ac:dyDescent="0.3">
      <c r="A138" s="80">
        <v>500605</v>
      </c>
      <c r="B138" s="81" t="s">
        <v>339</v>
      </c>
      <c r="C138" s="99">
        <v>1131695.7192745935</v>
      </c>
      <c r="D138" s="99">
        <v>0</v>
      </c>
      <c r="E138" s="99">
        <v>0</v>
      </c>
      <c r="F138" s="99">
        <v>0</v>
      </c>
      <c r="G138" s="87">
        <f t="shared" si="15"/>
        <v>1131695.7192745935</v>
      </c>
      <c r="H138" s="98">
        <v>253.87126425729397</v>
      </c>
      <c r="I138" s="98">
        <v>0</v>
      </c>
      <c r="J138" s="98">
        <v>0</v>
      </c>
      <c r="K138" s="98">
        <v>0</v>
      </c>
      <c r="L138" s="91">
        <f t="shared" si="16"/>
        <v>253.87126425729397</v>
      </c>
      <c r="M138" s="98">
        <f t="shared" si="17"/>
        <v>1131441.8480103363</v>
      </c>
      <c r="N138" s="98">
        <f t="shared" si="18"/>
        <v>0</v>
      </c>
      <c r="O138" s="98">
        <f t="shared" si="19"/>
        <v>0</v>
      </c>
      <c r="P138" s="98">
        <f t="shared" si="20"/>
        <v>0</v>
      </c>
      <c r="Q138" s="91">
        <f t="shared" si="21"/>
        <v>1131441.8480103363</v>
      </c>
      <c r="R138" t="s">
        <v>61</v>
      </c>
      <c r="S138" s="90">
        <v>1</v>
      </c>
      <c r="T138" s="36"/>
    </row>
    <row r="139" spans="1:20" x14ac:dyDescent="0.3">
      <c r="A139" s="80">
        <v>501085</v>
      </c>
      <c r="B139" s="81" t="s">
        <v>2929</v>
      </c>
      <c r="C139" s="99">
        <v>74790.413159351665</v>
      </c>
      <c r="D139" s="99">
        <v>0</v>
      </c>
      <c r="E139" s="99">
        <v>0</v>
      </c>
      <c r="F139" s="99">
        <v>0</v>
      </c>
      <c r="G139" s="87">
        <f t="shared" si="15"/>
        <v>74790.413159351665</v>
      </c>
      <c r="H139" s="98">
        <v>73626.78621453396</v>
      </c>
      <c r="I139" s="98">
        <v>0</v>
      </c>
      <c r="J139" s="98">
        <v>0</v>
      </c>
      <c r="K139" s="98">
        <v>0</v>
      </c>
      <c r="L139" s="91">
        <f t="shared" si="16"/>
        <v>73626.78621453396</v>
      </c>
      <c r="M139" s="98">
        <f t="shared" si="17"/>
        <v>1163.6269448177045</v>
      </c>
      <c r="N139" s="98">
        <f t="shared" si="18"/>
        <v>0</v>
      </c>
      <c r="O139" s="98">
        <f t="shared" si="19"/>
        <v>0</v>
      </c>
      <c r="P139" s="98">
        <f t="shared" si="20"/>
        <v>0</v>
      </c>
      <c r="Q139" s="91">
        <f t="shared" si="21"/>
        <v>1163.6269448177045</v>
      </c>
      <c r="R139" t="s">
        <v>61</v>
      </c>
      <c r="S139" s="90">
        <v>1</v>
      </c>
      <c r="T139" s="36"/>
    </row>
    <row r="140" spans="1:20" x14ac:dyDescent="0.3">
      <c r="A140" s="80">
        <v>501092</v>
      </c>
      <c r="B140" s="81" t="s">
        <v>2929</v>
      </c>
      <c r="C140" s="99">
        <v>3637.0663687703827</v>
      </c>
      <c r="D140" s="99">
        <v>0</v>
      </c>
      <c r="E140" s="99">
        <v>0</v>
      </c>
      <c r="F140" s="99">
        <v>0</v>
      </c>
      <c r="G140" s="87">
        <f t="shared" si="15"/>
        <v>3637.0663687703827</v>
      </c>
      <c r="H140" s="98">
        <v>0</v>
      </c>
      <c r="I140" s="98">
        <v>0</v>
      </c>
      <c r="J140" s="98">
        <v>0</v>
      </c>
      <c r="K140" s="98">
        <v>0</v>
      </c>
      <c r="L140" s="91">
        <f t="shared" si="16"/>
        <v>0</v>
      </c>
      <c r="M140" s="98">
        <f t="shared" si="17"/>
        <v>3637.0663687703827</v>
      </c>
      <c r="N140" s="98">
        <f t="shared" si="18"/>
        <v>0</v>
      </c>
      <c r="O140" s="98">
        <f t="shared" si="19"/>
        <v>0</v>
      </c>
      <c r="P140" s="98">
        <f t="shared" si="20"/>
        <v>0</v>
      </c>
      <c r="Q140" s="91">
        <f t="shared" si="21"/>
        <v>3637.0663687703827</v>
      </c>
      <c r="R140" t="s">
        <v>61</v>
      </c>
      <c r="S140" s="90">
        <v>1</v>
      </c>
      <c r="T140" s="36"/>
    </row>
    <row r="141" spans="1:20" x14ac:dyDescent="0.3">
      <c r="A141" s="80">
        <v>501198</v>
      </c>
      <c r="B141" s="81" t="s">
        <v>2930</v>
      </c>
      <c r="C141" s="99">
        <v>728.12271559844191</v>
      </c>
      <c r="D141" s="99">
        <v>0</v>
      </c>
      <c r="E141" s="99">
        <v>0</v>
      </c>
      <c r="F141" s="99">
        <v>0</v>
      </c>
      <c r="G141" s="87">
        <f t="shared" si="15"/>
        <v>728.12271559844191</v>
      </c>
      <c r="H141" s="98">
        <v>0</v>
      </c>
      <c r="I141" s="98">
        <v>0</v>
      </c>
      <c r="J141" s="98">
        <v>0</v>
      </c>
      <c r="K141" s="98">
        <v>0</v>
      </c>
      <c r="L141" s="91">
        <f t="shared" si="16"/>
        <v>0</v>
      </c>
      <c r="M141" s="98">
        <f t="shared" si="17"/>
        <v>728.12271559844191</v>
      </c>
      <c r="N141" s="98">
        <f t="shared" si="18"/>
        <v>0</v>
      </c>
      <c r="O141" s="98">
        <f t="shared" si="19"/>
        <v>0</v>
      </c>
      <c r="P141" s="98">
        <f t="shared" si="20"/>
        <v>0</v>
      </c>
      <c r="Q141" s="91">
        <f t="shared" si="21"/>
        <v>728.12271559844191</v>
      </c>
      <c r="R141" t="s">
        <v>61</v>
      </c>
      <c r="S141" s="90">
        <v>1</v>
      </c>
      <c r="T141" s="36"/>
    </row>
    <row r="142" spans="1:20" x14ac:dyDescent="0.3">
      <c r="A142" s="80">
        <v>501197</v>
      </c>
      <c r="B142" s="81" t="s">
        <v>2930</v>
      </c>
      <c r="C142" s="99">
        <v>5214.0576522341535</v>
      </c>
      <c r="D142" s="99">
        <v>0</v>
      </c>
      <c r="E142" s="99">
        <v>0</v>
      </c>
      <c r="F142" s="99">
        <v>0</v>
      </c>
      <c r="G142" s="87">
        <f t="shared" si="15"/>
        <v>5214.0576522341535</v>
      </c>
      <c r="H142" s="98">
        <v>0.12818378120780838</v>
      </c>
      <c r="I142" s="98">
        <v>0</v>
      </c>
      <c r="J142" s="98">
        <v>0</v>
      </c>
      <c r="K142" s="98">
        <v>0</v>
      </c>
      <c r="L142" s="91">
        <f t="shared" si="16"/>
        <v>0.12818378120780838</v>
      </c>
      <c r="M142" s="98">
        <f t="shared" si="17"/>
        <v>5213.9294684529459</v>
      </c>
      <c r="N142" s="98">
        <f t="shared" si="18"/>
        <v>0</v>
      </c>
      <c r="O142" s="98">
        <f t="shared" si="19"/>
        <v>0</v>
      </c>
      <c r="P142" s="98">
        <f t="shared" si="20"/>
        <v>0</v>
      </c>
      <c r="Q142" s="91">
        <f t="shared" si="21"/>
        <v>5213.9294684529459</v>
      </c>
      <c r="R142" t="s">
        <v>61</v>
      </c>
      <c r="S142" s="90">
        <v>1</v>
      </c>
      <c r="T142" s="36"/>
    </row>
    <row r="143" spans="1:20" x14ac:dyDescent="0.3">
      <c r="A143" s="80">
        <v>501264</v>
      </c>
      <c r="B143" s="81" t="s">
        <v>2931</v>
      </c>
      <c r="C143" s="99">
        <v>4618038.7208187701</v>
      </c>
      <c r="D143" s="99">
        <v>0</v>
      </c>
      <c r="E143" s="99">
        <v>0</v>
      </c>
      <c r="F143" s="99">
        <v>0</v>
      </c>
      <c r="G143" s="87">
        <f t="shared" si="15"/>
        <v>4618038.7208187701</v>
      </c>
      <c r="H143" s="98">
        <v>0</v>
      </c>
      <c r="I143" s="98">
        <v>0</v>
      </c>
      <c r="J143" s="98">
        <v>0</v>
      </c>
      <c r="K143" s="98">
        <v>0</v>
      </c>
      <c r="L143" s="91">
        <f t="shared" si="16"/>
        <v>0</v>
      </c>
      <c r="M143" s="98">
        <f t="shared" si="17"/>
        <v>4618038.7208187701</v>
      </c>
      <c r="N143" s="98">
        <f t="shared" si="18"/>
        <v>0</v>
      </c>
      <c r="O143" s="98">
        <f t="shared" si="19"/>
        <v>0</v>
      </c>
      <c r="P143" s="98">
        <f t="shared" si="20"/>
        <v>0</v>
      </c>
      <c r="Q143" s="91">
        <f t="shared" si="21"/>
        <v>4618038.7208187701</v>
      </c>
      <c r="R143" t="s">
        <v>61</v>
      </c>
      <c r="S143" s="90">
        <v>1</v>
      </c>
      <c r="T143" s="36"/>
    </row>
    <row r="144" spans="1:20" x14ac:dyDescent="0.3">
      <c r="A144" s="80">
        <v>500995</v>
      </c>
      <c r="B144" s="81" t="s">
        <v>2932</v>
      </c>
      <c r="C144" s="99">
        <v>308153.70723320113</v>
      </c>
      <c r="D144" s="99">
        <v>0</v>
      </c>
      <c r="E144" s="99">
        <v>0</v>
      </c>
      <c r="F144" s="99">
        <v>0</v>
      </c>
      <c r="G144" s="87">
        <f t="shared" si="15"/>
        <v>308153.70723320113</v>
      </c>
      <c r="H144" s="98">
        <v>0</v>
      </c>
      <c r="I144" s="98">
        <v>0</v>
      </c>
      <c r="J144" s="98">
        <v>0</v>
      </c>
      <c r="K144" s="98">
        <v>0</v>
      </c>
      <c r="L144" s="91">
        <f t="shared" si="16"/>
        <v>0</v>
      </c>
      <c r="M144" s="98">
        <f t="shared" si="17"/>
        <v>308153.70723320113</v>
      </c>
      <c r="N144" s="98">
        <f t="shared" si="18"/>
        <v>0</v>
      </c>
      <c r="O144" s="98">
        <f t="shared" si="19"/>
        <v>0</v>
      </c>
      <c r="P144" s="98">
        <f t="shared" si="20"/>
        <v>0</v>
      </c>
      <c r="Q144" s="91">
        <f t="shared" si="21"/>
        <v>308153.70723320113</v>
      </c>
      <c r="R144" t="s">
        <v>61</v>
      </c>
      <c r="S144" s="90">
        <v>1</v>
      </c>
      <c r="T144" s="36"/>
    </row>
    <row r="145" spans="1:20" x14ac:dyDescent="0.3">
      <c r="A145" s="80">
        <v>501109</v>
      </c>
      <c r="B145" s="81" t="s">
        <v>2933</v>
      </c>
      <c r="C145" s="99">
        <v>0</v>
      </c>
      <c r="D145" s="99">
        <v>0</v>
      </c>
      <c r="E145" s="99">
        <v>95597.975379043361</v>
      </c>
      <c r="F145" s="99">
        <v>0</v>
      </c>
      <c r="G145" s="87">
        <f t="shared" si="15"/>
        <v>95597.975379043361</v>
      </c>
      <c r="H145" s="98">
        <v>0</v>
      </c>
      <c r="I145" s="98">
        <v>0</v>
      </c>
      <c r="J145" s="98">
        <v>0</v>
      </c>
      <c r="K145" s="98">
        <v>0</v>
      </c>
      <c r="L145" s="91">
        <f t="shared" si="16"/>
        <v>0</v>
      </c>
      <c r="M145" s="98">
        <f t="shared" si="17"/>
        <v>0</v>
      </c>
      <c r="N145" s="98">
        <f t="shared" si="18"/>
        <v>0</v>
      </c>
      <c r="O145" s="98">
        <f t="shared" si="19"/>
        <v>95597.975379043361</v>
      </c>
      <c r="P145" s="98">
        <f t="shared" si="20"/>
        <v>0</v>
      </c>
      <c r="Q145" s="91">
        <f t="shared" si="21"/>
        <v>95597.975379043361</v>
      </c>
      <c r="R145" t="s">
        <v>77</v>
      </c>
      <c r="S145" s="90">
        <v>2</v>
      </c>
      <c r="T145" s="36"/>
    </row>
    <row r="146" spans="1:20" x14ac:dyDescent="0.3">
      <c r="A146" s="80">
        <v>501108</v>
      </c>
      <c r="B146" s="81" t="s">
        <v>2933</v>
      </c>
      <c r="C146" s="99">
        <v>0</v>
      </c>
      <c r="D146" s="99">
        <v>0</v>
      </c>
      <c r="E146" s="99">
        <v>35096.433692829873</v>
      </c>
      <c r="F146" s="99">
        <v>0</v>
      </c>
      <c r="G146" s="87">
        <f t="shared" si="15"/>
        <v>35096.433692829873</v>
      </c>
      <c r="H146" s="98">
        <v>0</v>
      </c>
      <c r="I146" s="98">
        <v>0</v>
      </c>
      <c r="J146" s="98">
        <v>0</v>
      </c>
      <c r="K146" s="98">
        <v>0</v>
      </c>
      <c r="L146" s="91">
        <f t="shared" si="16"/>
        <v>0</v>
      </c>
      <c r="M146" s="98">
        <f t="shared" si="17"/>
        <v>0</v>
      </c>
      <c r="N146" s="98">
        <f t="shared" si="18"/>
        <v>0</v>
      </c>
      <c r="O146" s="98">
        <f t="shared" si="19"/>
        <v>35096.433692829873</v>
      </c>
      <c r="P146" s="98">
        <f t="shared" si="20"/>
        <v>0</v>
      </c>
      <c r="Q146" s="91">
        <f t="shared" si="21"/>
        <v>35096.433692829873</v>
      </c>
      <c r="R146" t="s">
        <v>77</v>
      </c>
      <c r="S146" s="90">
        <v>2</v>
      </c>
      <c r="T146" s="36"/>
    </row>
    <row r="147" spans="1:20" x14ac:dyDescent="0.3">
      <c r="A147" s="80">
        <v>501107</v>
      </c>
      <c r="B147" s="81" t="s">
        <v>2933</v>
      </c>
      <c r="C147" s="99">
        <v>0</v>
      </c>
      <c r="D147" s="99">
        <v>0</v>
      </c>
      <c r="E147" s="99">
        <v>91870.063161734783</v>
      </c>
      <c r="F147" s="99">
        <v>0</v>
      </c>
      <c r="G147" s="87">
        <f t="shared" si="15"/>
        <v>91870.063161734783</v>
      </c>
      <c r="H147" s="98">
        <v>0</v>
      </c>
      <c r="I147" s="98">
        <v>0</v>
      </c>
      <c r="J147" s="98">
        <v>0</v>
      </c>
      <c r="K147" s="98">
        <v>0</v>
      </c>
      <c r="L147" s="91">
        <f t="shared" si="16"/>
        <v>0</v>
      </c>
      <c r="M147" s="98">
        <f t="shared" si="17"/>
        <v>0</v>
      </c>
      <c r="N147" s="98">
        <f t="shared" si="18"/>
        <v>0</v>
      </c>
      <c r="O147" s="98">
        <f t="shared" si="19"/>
        <v>91870.063161734783</v>
      </c>
      <c r="P147" s="98">
        <f t="shared" si="20"/>
        <v>0</v>
      </c>
      <c r="Q147" s="91">
        <f t="shared" si="21"/>
        <v>91870.063161734783</v>
      </c>
      <c r="R147" t="s">
        <v>77</v>
      </c>
      <c r="S147" s="90">
        <v>2</v>
      </c>
      <c r="T147" s="36"/>
    </row>
    <row r="148" spans="1:20" x14ac:dyDescent="0.3">
      <c r="A148" s="80">
        <v>501106</v>
      </c>
      <c r="B148" s="81" t="s">
        <v>2933</v>
      </c>
      <c r="C148" s="99">
        <v>0</v>
      </c>
      <c r="D148" s="99">
        <v>0</v>
      </c>
      <c r="E148" s="99">
        <v>92386.183247339301</v>
      </c>
      <c r="F148" s="99">
        <v>0</v>
      </c>
      <c r="G148" s="87">
        <f t="shared" si="15"/>
        <v>92386.183247339301</v>
      </c>
      <c r="H148" s="98">
        <v>0</v>
      </c>
      <c r="I148" s="98">
        <v>0</v>
      </c>
      <c r="J148" s="98">
        <v>0</v>
      </c>
      <c r="K148" s="98">
        <v>0</v>
      </c>
      <c r="L148" s="91">
        <f t="shared" si="16"/>
        <v>0</v>
      </c>
      <c r="M148" s="98">
        <f t="shared" si="17"/>
        <v>0</v>
      </c>
      <c r="N148" s="98">
        <f t="shared" si="18"/>
        <v>0</v>
      </c>
      <c r="O148" s="98">
        <f t="shared" si="19"/>
        <v>92386.183247339301</v>
      </c>
      <c r="P148" s="98">
        <f t="shared" si="20"/>
        <v>0</v>
      </c>
      <c r="Q148" s="91">
        <f t="shared" si="21"/>
        <v>92386.183247339301</v>
      </c>
      <c r="R148" t="s">
        <v>77</v>
      </c>
      <c r="S148" s="90">
        <v>2</v>
      </c>
      <c r="T148" s="36"/>
    </row>
    <row r="149" spans="1:20" x14ac:dyDescent="0.3">
      <c r="A149" s="80">
        <v>501010</v>
      </c>
      <c r="B149" s="81" t="s">
        <v>2934</v>
      </c>
      <c r="C149" s="99">
        <v>0</v>
      </c>
      <c r="D149" s="99">
        <v>0</v>
      </c>
      <c r="E149" s="99">
        <v>205698.62808718689</v>
      </c>
      <c r="F149" s="99">
        <v>0</v>
      </c>
      <c r="G149" s="87">
        <f t="shared" si="15"/>
        <v>205698.62808718689</v>
      </c>
      <c r="H149" s="98">
        <v>0</v>
      </c>
      <c r="I149" s="98">
        <v>0</v>
      </c>
      <c r="J149" s="98">
        <v>0</v>
      </c>
      <c r="K149" s="98">
        <v>0</v>
      </c>
      <c r="L149" s="91">
        <f t="shared" si="16"/>
        <v>0</v>
      </c>
      <c r="M149" s="98">
        <f t="shared" si="17"/>
        <v>0</v>
      </c>
      <c r="N149" s="98">
        <f t="shared" si="18"/>
        <v>0</v>
      </c>
      <c r="O149" s="98">
        <f t="shared" si="19"/>
        <v>205698.62808718689</v>
      </c>
      <c r="P149" s="98">
        <f t="shared" si="20"/>
        <v>0</v>
      </c>
      <c r="Q149" s="91">
        <f t="shared" si="21"/>
        <v>205698.62808718689</v>
      </c>
      <c r="R149" t="s">
        <v>77</v>
      </c>
      <c r="S149" s="90">
        <v>2</v>
      </c>
      <c r="T149" s="36"/>
    </row>
    <row r="150" spans="1:20" x14ac:dyDescent="0.3">
      <c r="A150" s="80">
        <v>501142</v>
      </c>
      <c r="B150" s="81" t="s">
        <v>2935</v>
      </c>
      <c r="C150" s="99">
        <v>0</v>
      </c>
      <c r="D150" s="99">
        <v>0</v>
      </c>
      <c r="E150" s="99">
        <v>88138.659672299866</v>
      </c>
      <c r="F150" s="99">
        <v>0</v>
      </c>
      <c r="G150" s="87">
        <f t="shared" si="15"/>
        <v>88138.659672299866</v>
      </c>
      <c r="H150" s="98">
        <v>0</v>
      </c>
      <c r="I150" s="98">
        <v>0</v>
      </c>
      <c r="J150" s="98">
        <v>30380.281146588368</v>
      </c>
      <c r="K150" s="98">
        <v>0</v>
      </c>
      <c r="L150" s="91">
        <f t="shared" si="16"/>
        <v>30380.281146588368</v>
      </c>
      <c r="M150" s="98">
        <f t="shared" si="17"/>
        <v>0</v>
      </c>
      <c r="N150" s="98">
        <f t="shared" si="18"/>
        <v>0</v>
      </c>
      <c r="O150" s="98">
        <f t="shared" si="19"/>
        <v>57758.378525711494</v>
      </c>
      <c r="P150" s="98">
        <f t="shared" si="20"/>
        <v>0</v>
      </c>
      <c r="Q150" s="91">
        <f t="shared" si="21"/>
        <v>57758.378525711494</v>
      </c>
      <c r="R150" t="s">
        <v>77</v>
      </c>
      <c r="S150" s="90">
        <v>2</v>
      </c>
      <c r="T150" s="36"/>
    </row>
    <row r="151" spans="1:20" x14ac:dyDescent="0.3">
      <c r="A151" s="80">
        <v>501179</v>
      </c>
      <c r="B151" s="81" t="s">
        <v>2936</v>
      </c>
      <c r="C151" s="99">
        <v>0</v>
      </c>
      <c r="D151" s="99">
        <v>0</v>
      </c>
      <c r="E151" s="99">
        <v>997612.98238230892</v>
      </c>
      <c r="F151" s="99">
        <v>0</v>
      </c>
      <c r="G151" s="87">
        <f t="shared" si="15"/>
        <v>997612.98238230892</v>
      </c>
      <c r="H151" s="98">
        <v>0</v>
      </c>
      <c r="I151" s="98">
        <v>0</v>
      </c>
      <c r="J151" s="98">
        <v>0</v>
      </c>
      <c r="K151" s="98">
        <v>0</v>
      </c>
      <c r="L151" s="91">
        <f t="shared" si="16"/>
        <v>0</v>
      </c>
      <c r="M151" s="98">
        <f t="shared" si="17"/>
        <v>0</v>
      </c>
      <c r="N151" s="98">
        <f t="shared" si="18"/>
        <v>0</v>
      </c>
      <c r="O151" s="98">
        <f t="shared" si="19"/>
        <v>997612.98238230892</v>
      </c>
      <c r="P151" s="98">
        <f t="shared" si="20"/>
        <v>0</v>
      </c>
      <c r="Q151" s="91">
        <f t="shared" si="21"/>
        <v>997612.98238230892</v>
      </c>
      <c r="R151" t="s">
        <v>77</v>
      </c>
      <c r="S151" s="90">
        <v>2</v>
      </c>
      <c r="T151" s="36"/>
    </row>
    <row r="152" spans="1:20" x14ac:dyDescent="0.3">
      <c r="A152" s="80">
        <v>501178</v>
      </c>
      <c r="B152" s="81" t="s">
        <v>2936</v>
      </c>
      <c r="C152" s="99">
        <v>0</v>
      </c>
      <c r="D152" s="99">
        <v>0</v>
      </c>
      <c r="E152" s="99">
        <v>1686886.1563496122</v>
      </c>
      <c r="F152" s="99">
        <v>0</v>
      </c>
      <c r="G152" s="87">
        <f t="shared" si="15"/>
        <v>1686886.1563496122</v>
      </c>
      <c r="H152" s="98">
        <v>0</v>
      </c>
      <c r="I152" s="98">
        <v>0</v>
      </c>
      <c r="J152" s="98">
        <v>0</v>
      </c>
      <c r="K152" s="98">
        <v>0</v>
      </c>
      <c r="L152" s="91">
        <f t="shared" si="16"/>
        <v>0</v>
      </c>
      <c r="M152" s="98">
        <f t="shared" si="17"/>
        <v>0</v>
      </c>
      <c r="N152" s="98">
        <f t="shared" si="18"/>
        <v>0</v>
      </c>
      <c r="O152" s="98">
        <f t="shared" si="19"/>
        <v>1686886.1563496122</v>
      </c>
      <c r="P152" s="98">
        <f t="shared" si="20"/>
        <v>0</v>
      </c>
      <c r="Q152" s="91">
        <f t="shared" si="21"/>
        <v>1686886.1563496122</v>
      </c>
      <c r="R152" t="s">
        <v>77</v>
      </c>
      <c r="S152" s="90">
        <v>2</v>
      </c>
      <c r="T152" s="36"/>
    </row>
    <row r="153" spans="1:20" x14ac:dyDescent="0.3">
      <c r="A153" s="80">
        <v>501133</v>
      </c>
      <c r="B153" s="81" t="s">
        <v>2937</v>
      </c>
      <c r="C153" s="99">
        <v>0</v>
      </c>
      <c r="D153" s="99">
        <v>0</v>
      </c>
      <c r="E153" s="99">
        <v>789622.4680738186</v>
      </c>
      <c r="F153" s="99">
        <v>0</v>
      </c>
      <c r="G153" s="87">
        <f t="shared" si="15"/>
        <v>789622.4680738186</v>
      </c>
      <c r="H153" s="98">
        <v>0</v>
      </c>
      <c r="I153" s="98">
        <v>0</v>
      </c>
      <c r="J153" s="98">
        <v>114152.35631405</v>
      </c>
      <c r="K153" s="98">
        <v>0</v>
      </c>
      <c r="L153" s="91">
        <f t="shared" si="16"/>
        <v>114152.35631405</v>
      </c>
      <c r="M153" s="98">
        <f t="shared" si="17"/>
        <v>0</v>
      </c>
      <c r="N153" s="98">
        <f t="shared" si="18"/>
        <v>0</v>
      </c>
      <c r="O153" s="98">
        <f t="shared" si="19"/>
        <v>675470.11175976857</v>
      </c>
      <c r="P153" s="98">
        <f t="shared" si="20"/>
        <v>0</v>
      </c>
      <c r="Q153" s="91">
        <f t="shared" si="21"/>
        <v>675470.11175976857</v>
      </c>
      <c r="R153" t="s">
        <v>77</v>
      </c>
      <c r="S153" s="90">
        <v>2</v>
      </c>
      <c r="T153" s="36"/>
    </row>
    <row r="154" spans="1:20" x14ac:dyDescent="0.3">
      <c r="A154" s="80">
        <v>501050</v>
      </c>
      <c r="B154" s="81" t="s">
        <v>2937</v>
      </c>
      <c r="C154" s="99">
        <v>0</v>
      </c>
      <c r="D154" s="99">
        <v>0</v>
      </c>
      <c r="E154" s="99">
        <v>10685471.129099363</v>
      </c>
      <c r="F154" s="99">
        <v>0</v>
      </c>
      <c r="G154" s="87">
        <f t="shared" si="15"/>
        <v>10685471.129099363</v>
      </c>
      <c r="H154" s="98">
        <v>0</v>
      </c>
      <c r="I154" s="98">
        <v>0</v>
      </c>
      <c r="J154" s="98">
        <v>0</v>
      </c>
      <c r="K154" s="98">
        <v>0</v>
      </c>
      <c r="L154" s="91">
        <f t="shared" si="16"/>
        <v>0</v>
      </c>
      <c r="M154" s="98">
        <f t="shared" si="17"/>
        <v>0</v>
      </c>
      <c r="N154" s="98">
        <f t="shared" si="18"/>
        <v>0</v>
      </c>
      <c r="O154" s="98">
        <f t="shared" si="19"/>
        <v>10685471.129099363</v>
      </c>
      <c r="P154" s="98">
        <f t="shared" si="20"/>
        <v>0</v>
      </c>
      <c r="Q154" s="91">
        <f t="shared" si="21"/>
        <v>10685471.129099363</v>
      </c>
      <c r="R154" t="s">
        <v>77</v>
      </c>
      <c r="S154" s="90">
        <v>2</v>
      </c>
      <c r="T154" s="36"/>
    </row>
    <row r="155" spans="1:20" x14ac:dyDescent="0.3">
      <c r="A155" s="80">
        <v>501213</v>
      </c>
      <c r="B155" s="81" t="s">
        <v>2938</v>
      </c>
      <c r="C155" s="99">
        <v>0</v>
      </c>
      <c r="D155" s="99">
        <v>3155.9149921940198</v>
      </c>
      <c r="E155" s="99">
        <v>0</v>
      </c>
      <c r="F155" s="99">
        <v>0</v>
      </c>
      <c r="G155" s="87">
        <f t="shared" si="15"/>
        <v>3155.9149921940198</v>
      </c>
      <c r="H155" s="98">
        <v>0</v>
      </c>
      <c r="I155" s="98">
        <v>1287.7930574412869</v>
      </c>
      <c r="J155" s="98">
        <v>0</v>
      </c>
      <c r="K155" s="98">
        <v>0</v>
      </c>
      <c r="L155" s="91">
        <f t="shared" si="16"/>
        <v>1287.7930574412869</v>
      </c>
      <c r="M155" s="98">
        <f t="shared" si="17"/>
        <v>0</v>
      </c>
      <c r="N155" s="98">
        <f t="shared" si="18"/>
        <v>1868.1219347527328</v>
      </c>
      <c r="O155" s="98">
        <f t="shared" si="19"/>
        <v>0</v>
      </c>
      <c r="P155" s="98">
        <f t="shared" si="20"/>
        <v>0</v>
      </c>
      <c r="Q155" s="91">
        <f t="shared" si="21"/>
        <v>1868.1219347527328</v>
      </c>
      <c r="R155" t="s">
        <v>77</v>
      </c>
      <c r="S155" s="90">
        <v>2</v>
      </c>
      <c r="T155" s="36"/>
    </row>
    <row r="156" spans="1:20" x14ac:dyDescent="0.3">
      <c r="A156" s="80">
        <v>501099</v>
      </c>
      <c r="B156" s="81" t="s">
        <v>2939</v>
      </c>
      <c r="C156" s="99">
        <v>0</v>
      </c>
      <c r="D156" s="99">
        <v>0</v>
      </c>
      <c r="E156" s="99">
        <v>9299.3219041304565</v>
      </c>
      <c r="F156" s="99">
        <v>0</v>
      </c>
      <c r="G156" s="87">
        <f t="shared" si="15"/>
        <v>9299.3219041304565</v>
      </c>
      <c r="H156" s="98">
        <v>0</v>
      </c>
      <c r="I156" s="98">
        <v>0</v>
      </c>
      <c r="J156" s="98">
        <v>151.33260497207507</v>
      </c>
      <c r="K156" s="98">
        <v>0</v>
      </c>
      <c r="L156" s="91">
        <f t="shared" si="16"/>
        <v>151.33260497207507</v>
      </c>
      <c r="M156" s="98">
        <f t="shared" si="17"/>
        <v>0</v>
      </c>
      <c r="N156" s="98">
        <f t="shared" si="18"/>
        <v>0</v>
      </c>
      <c r="O156" s="98">
        <f t="shared" si="19"/>
        <v>9147.989299158382</v>
      </c>
      <c r="P156" s="98">
        <f t="shared" si="20"/>
        <v>0</v>
      </c>
      <c r="Q156" s="91">
        <f t="shared" si="21"/>
        <v>9147.989299158382</v>
      </c>
      <c r="R156" t="s">
        <v>77</v>
      </c>
      <c r="S156" s="90">
        <v>2</v>
      </c>
      <c r="T156" s="36"/>
    </row>
    <row r="157" spans="1:20" x14ac:dyDescent="0.3">
      <c r="A157" s="80">
        <v>501027</v>
      </c>
      <c r="B157" s="81" t="s">
        <v>2940</v>
      </c>
      <c r="C157" s="99">
        <v>0</v>
      </c>
      <c r="D157" s="99">
        <v>0</v>
      </c>
      <c r="E157" s="99">
        <v>807.97534381792696</v>
      </c>
      <c r="F157" s="99">
        <v>0</v>
      </c>
      <c r="G157" s="87">
        <f t="shared" si="15"/>
        <v>807.97534381792696</v>
      </c>
      <c r="H157" s="98">
        <v>0</v>
      </c>
      <c r="I157" s="98">
        <v>0</v>
      </c>
      <c r="J157" s="98">
        <v>0</v>
      </c>
      <c r="K157" s="98">
        <v>0</v>
      </c>
      <c r="L157" s="91">
        <f t="shared" si="16"/>
        <v>0</v>
      </c>
      <c r="M157" s="98">
        <f t="shared" si="17"/>
        <v>0</v>
      </c>
      <c r="N157" s="98">
        <f t="shared" si="18"/>
        <v>0</v>
      </c>
      <c r="O157" s="98">
        <f t="shared" si="19"/>
        <v>807.97534381792696</v>
      </c>
      <c r="P157" s="98">
        <f t="shared" si="20"/>
        <v>0</v>
      </c>
      <c r="Q157" s="91">
        <f t="shared" si="21"/>
        <v>807.97534381792696</v>
      </c>
      <c r="R157" t="s">
        <v>77</v>
      </c>
      <c r="S157" s="90">
        <v>2</v>
      </c>
      <c r="T157" s="36"/>
    </row>
    <row r="158" spans="1:20" x14ac:dyDescent="0.3">
      <c r="A158" s="80">
        <v>501061</v>
      </c>
      <c r="B158" s="81" t="s">
        <v>2940</v>
      </c>
      <c r="C158" s="99">
        <v>0</v>
      </c>
      <c r="D158" s="99">
        <v>0</v>
      </c>
      <c r="E158" s="99">
        <v>74639.04089802879</v>
      </c>
      <c r="F158" s="99">
        <v>0</v>
      </c>
      <c r="G158" s="87">
        <f t="shared" si="15"/>
        <v>74639.04089802879</v>
      </c>
      <c r="H158" s="98">
        <v>0</v>
      </c>
      <c r="I158" s="98">
        <v>0</v>
      </c>
      <c r="J158" s="98">
        <v>0</v>
      </c>
      <c r="K158" s="98">
        <v>0</v>
      </c>
      <c r="L158" s="91">
        <f t="shared" si="16"/>
        <v>0</v>
      </c>
      <c r="M158" s="98">
        <f t="shared" si="17"/>
        <v>0</v>
      </c>
      <c r="N158" s="98">
        <f t="shared" si="18"/>
        <v>0</v>
      </c>
      <c r="O158" s="98">
        <f t="shared" si="19"/>
        <v>74639.04089802879</v>
      </c>
      <c r="P158" s="98">
        <f t="shared" si="20"/>
        <v>0</v>
      </c>
      <c r="Q158" s="91">
        <f t="shared" si="21"/>
        <v>74639.04089802879</v>
      </c>
      <c r="R158" t="s">
        <v>77</v>
      </c>
      <c r="S158" s="90">
        <v>2</v>
      </c>
      <c r="T158" s="36"/>
    </row>
    <row r="159" spans="1:20" x14ac:dyDescent="0.3">
      <c r="A159" s="80">
        <v>501060</v>
      </c>
      <c r="B159" s="81" t="s">
        <v>2940</v>
      </c>
      <c r="C159" s="99">
        <v>0</v>
      </c>
      <c r="D159" s="99">
        <v>0</v>
      </c>
      <c r="E159" s="99">
        <v>149151.27872665957</v>
      </c>
      <c r="F159" s="99">
        <v>0</v>
      </c>
      <c r="G159" s="87">
        <f t="shared" si="15"/>
        <v>149151.27872665957</v>
      </c>
      <c r="H159" s="98">
        <v>0</v>
      </c>
      <c r="I159" s="98">
        <v>0</v>
      </c>
      <c r="J159" s="98">
        <v>0</v>
      </c>
      <c r="K159" s="98">
        <v>0</v>
      </c>
      <c r="L159" s="91">
        <f t="shared" si="16"/>
        <v>0</v>
      </c>
      <c r="M159" s="98">
        <f t="shared" si="17"/>
        <v>0</v>
      </c>
      <c r="N159" s="98">
        <f t="shared" si="18"/>
        <v>0</v>
      </c>
      <c r="O159" s="98">
        <f t="shared" si="19"/>
        <v>149151.27872665957</v>
      </c>
      <c r="P159" s="98">
        <f t="shared" si="20"/>
        <v>0</v>
      </c>
      <c r="Q159" s="91">
        <f t="shared" si="21"/>
        <v>149151.27872665957</v>
      </c>
      <c r="R159" t="s">
        <v>77</v>
      </c>
      <c r="S159" s="90">
        <v>2</v>
      </c>
      <c r="T159" s="36"/>
    </row>
    <row r="160" spans="1:20" x14ac:dyDescent="0.3">
      <c r="A160" s="80">
        <v>501150</v>
      </c>
      <c r="B160" s="81" t="s">
        <v>2941</v>
      </c>
      <c r="C160" s="99">
        <v>0</v>
      </c>
      <c r="D160" s="99">
        <v>0</v>
      </c>
      <c r="E160" s="99">
        <v>73385.120367759228</v>
      </c>
      <c r="F160" s="99">
        <v>0</v>
      </c>
      <c r="G160" s="87">
        <f t="shared" si="15"/>
        <v>73385.120367759228</v>
      </c>
      <c r="H160" s="98">
        <v>0</v>
      </c>
      <c r="I160" s="98">
        <v>0</v>
      </c>
      <c r="J160" s="98">
        <v>0</v>
      </c>
      <c r="K160" s="98">
        <v>0</v>
      </c>
      <c r="L160" s="91">
        <f t="shared" si="16"/>
        <v>0</v>
      </c>
      <c r="M160" s="98">
        <f t="shared" si="17"/>
        <v>0</v>
      </c>
      <c r="N160" s="98">
        <f t="shared" si="18"/>
        <v>0</v>
      </c>
      <c r="O160" s="98">
        <f t="shared" si="19"/>
        <v>73385.120367759228</v>
      </c>
      <c r="P160" s="98">
        <f t="shared" si="20"/>
        <v>0</v>
      </c>
      <c r="Q160" s="91">
        <f t="shared" si="21"/>
        <v>73385.120367759228</v>
      </c>
      <c r="R160" t="s">
        <v>77</v>
      </c>
      <c r="S160" s="90">
        <v>2</v>
      </c>
      <c r="T160" s="36"/>
    </row>
    <row r="161" spans="1:20" x14ac:dyDescent="0.3">
      <c r="A161" s="80">
        <v>500943</v>
      </c>
      <c r="B161" s="81" t="s">
        <v>2942</v>
      </c>
      <c r="C161" s="99">
        <v>0</v>
      </c>
      <c r="D161" s="99">
        <v>0</v>
      </c>
      <c r="E161" s="99">
        <v>3099264.7924396018</v>
      </c>
      <c r="F161" s="99">
        <v>0</v>
      </c>
      <c r="G161" s="87">
        <f t="shared" si="15"/>
        <v>3099264.7924396018</v>
      </c>
      <c r="H161" s="98">
        <v>0</v>
      </c>
      <c r="I161" s="98">
        <v>0</v>
      </c>
      <c r="J161" s="98">
        <v>461496.91962153104</v>
      </c>
      <c r="K161" s="98">
        <v>0</v>
      </c>
      <c r="L161" s="91">
        <f t="shared" si="16"/>
        <v>461496.91962153104</v>
      </c>
      <c r="M161" s="98">
        <f t="shared" si="17"/>
        <v>0</v>
      </c>
      <c r="N161" s="98">
        <f t="shared" si="18"/>
        <v>0</v>
      </c>
      <c r="O161" s="98">
        <f t="shared" si="19"/>
        <v>2637767.8728180709</v>
      </c>
      <c r="P161" s="98">
        <f t="shared" si="20"/>
        <v>0</v>
      </c>
      <c r="Q161" s="91">
        <f t="shared" si="21"/>
        <v>2637767.8728180709</v>
      </c>
      <c r="R161" t="s">
        <v>77</v>
      </c>
      <c r="S161" s="90">
        <v>2</v>
      </c>
      <c r="T161" s="36"/>
    </row>
    <row r="162" spans="1:20" x14ac:dyDescent="0.3">
      <c r="A162" s="80">
        <v>500941</v>
      </c>
      <c r="B162" s="81" t="s">
        <v>2942</v>
      </c>
      <c r="C162" s="99">
        <v>0</v>
      </c>
      <c r="D162" s="99">
        <v>0</v>
      </c>
      <c r="E162" s="99">
        <v>14950.545500876753</v>
      </c>
      <c r="F162" s="99">
        <v>0</v>
      </c>
      <c r="G162" s="87">
        <f t="shared" si="15"/>
        <v>14950.545500876753</v>
      </c>
      <c r="H162" s="98">
        <v>0</v>
      </c>
      <c r="I162" s="98">
        <v>0</v>
      </c>
      <c r="J162" s="98">
        <v>0</v>
      </c>
      <c r="K162" s="98">
        <v>0</v>
      </c>
      <c r="L162" s="91">
        <f t="shared" si="16"/>
        <v>0</v>
      </c>
      <c r="M162" s="98">
        <f t="shared" si="17"/>
        <v>0</v>
      </c>
      <c r="N162" s="98">
        <f t="shared" si="18"/>
        <v>0</v>
      </c>
      <c r="O162" s="98">
        <f t="shared" si="19"/>
        <v>14950.545500876753</v>
      </c>
      <c r="P162" s="98">
        <f t="shared" si="20"/>
        <v>0</v>
      </c>
      <c r="Q162" s="91">
        <f t="shared" si="21"/>
        <v>14950.545500876753</v>
      </c>
      <c r="R162" t="s">
        <v>77</v>
      </c>
      <c r="S162" s="90">
        <v>2</v>
      </c>
      <c r="T162" s="36"/>
    </row>
    <row r="163" spans="1:20" x14ac:dyDescent="0.3">
      <c r="A163" s="80">
        <v>500401</v>
      </c>
      <c r="B163" s="81" t="s">
        <v>2943</v>
      </c>
      <c r="C163" s="99">
        <v>0</v>
      </c>
      <c r="D163" s="99">
        <v>0</v>
      </c>
      <c r="E163" s="99">
        <v>55624.990379137504</v>
      </c>
      <c r="F163" s="99">
        <v>0</v>
      </c>
      <c r="G163" s="87">
        <f t="shared" si="15"/>
        <v>55624.990379137504</v>
      </c>
      <c r="H163" s="98">
        <v>0</v>
      </c>
      <c r="I163" s="98">
        <v>0</v>
      </c>
      <c r="J163" s="98">
        <v>0</v>
      </c>
      <c r="K163" s="98">
        <v>0</v>
      </c>
      <c r="L163" s="91">
        <f t="shared" si="16"/>
        <v>0</v>
      </c>
      <c r="M163" s="98">
        <f t="shared" si="17"/>
        <v>0</v>
      </c>
      <c r="N163" s="98">
        <f t="shared" si="18"/>
        <v>0</v>
      </c>
      <c r="O163" s="98">
        <f t="shared" si="19"/>
        <v>55624.990379137504</v>
      </c>
      <c r="P163" s="98">
        <f t="shared" si="20"/>
        <v>0</v>
      </c>
      <c r="Q163" s="91">
        <f t="shared" si="21"/>
        <v>55624.990379137504</v>
      </c>
      <c r="R163" t="s">
        <v>77</v>
      </c>
      <c r="S163" s="90">
        <v>2</v>
      </c>
      <c r="T163" s="36"/>
    </row>
    <row r="164" spans="1:20" x14ac:dyDescent="0.3">
      <c r="A164" s="80">
        <v>501196</v>
      </c>
      <c r="B164" s="81" t="s">
        <v>2944</v>
      </c>
      <c r="C164" s="99">
        <v>0</v>
      </c>
      <c r="D164" s="99">
        <v>0</v>
      </c>
      <c r="E164" s="99">
        <v>22219.12212364372</v>
      </c>
      <c r="F164" s="99">
        <v>0</v>
      </c>
      <c r="G164" s="87">
        <f t="shared" si="15"/>
        <v>22219.12212364372</v>
      </c>
      <c r="H164" s="98">
        <v>0</v>
      </c>
      <c r="I164" s="98">
        <v>0</v>
      </c>
      <c r="J164" s="98">
        <v>4760.8217729494554</v>
      </c>
      <c r="K164" s="98">
        <v>0</v>
      </c>
      <c r="L164" s="91">
        <f t="shared" si="16"/>
        <v>4760.8217729494554</v>
      </c>
      <c r="M164" s="98">
        <f t="shared" si="17"/>
        <v>0</v>
      </c>
      <c r="N164" s="98">
        <f t="shared" si="18"/>
        <v>0</v>
      </c>
      <c r="O164" s="98">
        <f t="shared" si="19"/>
        <v>17458.300350694262</v>
      </c>
      <c r="P164" s="98">
        <f t="shared" si="20"/>
        <v>0</v>
      </c>
      <c r="Q164" s="91">
        <f t="shared" si="21"/>
        <v>17458.300350694262</v>
      </c>
      <c r="R164" t="s">
        <v>77</v>
      </c>
      <c r="S164" s="90">
        <v>2</v>
      </c>
      <c r="T164" s="36"/>
    </row>
    <row r="165" spans="1:20" x14ac:dyDescent="0.3">
      <c r="A165" s="80">
        <v>501257</v>
      </c>
      <c r="B165" s="81" t="s">
        <v>2945</v>
      </c>
      <c r="C165" s="99">
        <v>0</v>
      </c>
      <c r="D165" s="99">
        <v>0</v>
      </c>
      <c r="E165" s="99">
        <v>4217.1032492916138</v>
      </c>
      <c r="F165" s="99">
        <v>0</v>
      </c>
      <c r="G165" s="87">
        <f t="shared" si="15"/>
        <v>4217.1032492916138</v>
      </c>
      <c r="H165" s="98">
        <v>0</v>
      </c>
      <c r="I165" s="98">
        <v>0</v>
      </c>
      <c r="J165" s="98">
        <v>0</v>
      </c>
      <c r="K165" s="98">
        <v>0</v>
      </c>
      <c r="L165" s="91">
        <f t="shared" si="16"/>
        <v>0</v>
      </c>
      <c r="M165" s="98">
        <f t="shared" si="17"/>
        <v>0</v>
      </c>
      <c r="N165" s="98">
        <f t="shared" si="18"/>
        <v>0</v>
      </c>
      <c r="O165" s="98">
        <f t="shared" si="19"/>
        <v>4217.1032492916138</v>
      </c>
      <c r="P165" s="98">
        <f t="shared" si="20"/>
        <v>0</v>
      </c>
      <c r="Q165" s="91">
        <f t="shared" si="21"/>
        <v>4217.1032492916138</v>
      </c>
      <c r="R165" t="s">
        <v>77</v>
      </c>
      <c r="S165" s="90">
        <v>2</v>
      </c>
      <c r="T165" s="36"/>
    </row>
    <row r="166" spans="1:20" x14ac:dyDescent="0.3">
      <c r="A166" s="80">
        <v>501090</v>
      </c>
      <c r="B166" s="81" t="s">
        <v>2945</v>
      </c>
      <c r="C166" s="99">
        <v>0</v>
      </c>
      <c r="D166" s="99">
        <v>1173.1362295655176</v>
      </c>
      <c r="E166" s="99">
        <v>0</v>
      </c>
      <c r="F166" s="99">
        <v>0</v>
      </c>
      <c r="G166" s="87">
        <f t="shared" si="15"/>
        <v>1173.1362295655176</v>
      </c>
      <c r="H166" s="98">
        <v>0</v>
      </c>
      <c r="I166" s="98">
        <v>0</v>
      </c>
      <c r="J166" s="98">
        <v>0</v>
      </c>
      <c r="K166" s="98">
        <v>0</v>
      </c>
      <c r="L166" s="91">
        <f t="shared" si="16"/>
        <v>0</v>
      </c>
      <c r="M166" s="98">
        <f t="shared" si="17"/>
        <v>0</v>
      </c>
      <c r="N166" s="98">
        <f t="shared" si="18"/>
        <v>1173.1362295655176</v>
      </c>
      <c r="O166" s="98">
        <f t="shared" si="19"/>
        <v>0</v>
      </c>
      <c r="P166" s="98">
        <f t="shared" si="20"/>
        <v>0</v>
      </c>
      <c r="Q166" s="91">
        <f t="shared" si="21"/>
        <v>1173.1362295655176</v>
      </c>
      <c r="R166" t="s">
        <v>77</v>
      </c>
      <c r="S166" s="90">
        <v>2</v>
      </c>
      <c r="T166" s="36"/>
    </row>
    <row r="167" spans="1:20" x14ac:dyDescent="0.3">
      <c r="A167" s="80">
        <v>501217</v>
      </c>
      <c r="B167" s="81" t="s">
        <v>2946</v>
      </c>
      <c r="C167" s="99">
        <v>0</v>
      </c>
      <c r="D167" s="99">
        <v>1151.9981398965629</v>
      </c>
      <c r="E167" s="99">
        <v>0</v>
      </c>
      <c r="F167" s="99">
        <v>0</v>
      </c>
      <c r="G167" s="87">
        <f t="shared" si="15"/>
        <v>1151.9981398965629</v>
      </c>
      <c r="H167" s="98">
        <v>0</v>
      </c>
      <c r="I167" s="98">
        <v>0</v>
      </c>
      <c r="J167" s="98">
        <v>0</v>
      </c>
      <c r="K167" s="98">
        <v>0</v>
      </c>
      <c r="L167" s="91">
        <f t="shared" si="16"/>
        <v>0</v>
      </c>
      <c r="M167" s="98">
        <f t="shared" si="17"/>
        <v>0</v>
      </c>
      <c r="N167" s="98">
        <f t="shared" si="18"/>
        <v>1151.9981398965629</v>
      </c>
      <c r="O167" s="98">
        <f t="shared" si="19"/>
        <v>0</v>
      </c>
      <c r="P167" s="98">
        <f t="shared" si="20"/>
        <v>0</v>
      </c>
      <c r="Q167" s="91">
        <f t="shared" si="21"/>
        <v>1151.9981398965629</v>
      </c>
      <c r="R167" t="s">
        <v>77</v>
      </c>
      <c r="S167" s="90">
        <v>2</v>
      </c>
      <c r="T167" s="36"/>
    </row>
    <row r="168" spans="1:20" x14ac:dyDescent="0.3">
      <c r="A168" s="80">
        <v>501071</v>
      </c>
      <c r="B168" s="81" t="s">
        <v>2946</v>
      </c>
      <c r="C168" s="99">
        <v>0</v>
      </c>
      <c r="D168" s="99">
        <v>503.38111434857075</v>
      </c>
      <c r="E168" s="99">
        <v>0</v>
      </c>
      <c r="F168" s="99">
        <v>0</v>
      </c>
      <c r="G168" s="87">
        <f t="shared" si="15"/>
        <v>503.38111434857075</v>
      </c>
      <c r="H168" s="98">
        <v>0</v>
      </c>
      <c r="I168" s="98">
        <v>0</v>
      </c>
      <c r="J168" s="98">
        <v>0</v>
      </c>
      <c r="K168" s="98">
        <v>0</v>
      </c>
      <c r="L168" s="91">
        <f t="shared" si="16"/>
        <v>0</v>
      </c>
      <c r="M168" s="98">
        <f t="shared" si="17"/>
        <v>0</v>
      </c>
      <c r="N168" s="98">
        <f t="shared" si="18"/>
        <v>503.38111434857075</v>
      </c>
      <c r="O168" s="98">
        <f t="shared" si="19"/>
        <v>0</v>
      </c>
      <c r="P168" s="98">
        <f t="shared" si="20"/>
        <v>0</v>
      </c>
      <c r="Q168" s="91">
        <f t="shared" si="21"/>
        <v>503.38111434857075</v>
      </c>
      <c r="R168" t="s">
        <v>77</v>
      </c>
      <c r="S168" s="90">
        <v>2</v>
      </c>
      <c r="T168" s="36"/>
    </row>
    <row r="169" spans="1:20" x14ac:dyDescent="0.3">
      <c r="A169" s="80">
        <v>501058</v>
      </c>
      <c r="B169" s="81" t="s">
        <v>2946</v>
      </c>
      <c r="C169" s="99">
        <v>0</v>
      </c>
      <c r="D169" s="99">
        <v>391.26297543228293</v>
      </c>
      <c r="E169" s="99">
        <v>0</v>
      </c>
      <c r="F169" s="99">
        <v>0</v>
      </c>
      <c r="G169" s="87">
        <f t="shared" si="15"/>
        <v>391.26297543228293</v>
      </c>
      <c r="H169" s="98">
        <v>0</v>
      </c>
      <c r="I169" s="98">
        <v>0</v>
      </c>
      <c r="J169" s="98">
        <v>0</v>
      </c>
      <c r="K169" s="98">
        <v>0</v>
      </c>
      <c r="L169" s="91">
        <f t="shared" si="16"/>
        <v>0</v>
      </c>
      <c r="M169" s="98">
        <f t="shared" si="17"/>
        <v>0</v>
      </c>
      <c r="N169" s="98">
        <f t="shared" si="18"/>
        <v>391.26297543228293</v>
      </c>
      <c r="O169" s="98">
        <f t="shared" si="19"/>
        <v>0</v>
      </c>
      <c r="P169" s="98">
        <f t="shared" si="20"/>
        <v>0</v>
      </c>
      <c r="Q169" s="91">
        <f t="shared" si="21"/>
        <v>391.26297543228293</v>
      </c>
      <c r="R169" t="s">
        <v>77</v>
      </c>
      <c r="S169" s="90">
        <v>2</v>
      </c>
      <c r="T169" s="36"/>
    </row>
    <row r="170" spans="1:20" x14ac:dyDescent="0.3">
      <c r="A170" s="80">
        <v>501057</v>
      </c>
      <c r="B170" s="81" t="s">
        <v>2946</v>
      </c>
      <c r="C170" s="99">
        <v>0</v>
      </c>
      <c r="D170" s="99">
        <v>639.18522941228298</v>
      </c>
      <c r="E170" s="99">
        <v>0</v>
      </c>
      <c r="F170" s="99">
        <v>0</v>
      </c>
      <c r="G170" s="87">
        <f t="shared" si="15"/>
        <v>639.18522941228298</v>
      </c>
      <c r="H170" s="98">
        <v>0</v>
      </c>
      <c r="I170" s="98">
        <v>0</v>
      </c>
      <c r="J170" s="98">
        <v>0</v>
      </c>
      <c r="K170" s="98">
        <v>0</v>
      </c>
      <c r="L170" s="91">
        <f t="shared" si="16"/>
        <v>0</v>
      </c>
      <c r="M170" s="98">
        <f t="shared" si="17"/>
        <v>0</v>
      </c>
      <c r="N170" s="98">
        <f t="shared" si="18"/>
        <v>639.18522941228298</v>
      </c>
      <c r="O170" s="98">
        <f t="shared" si="19"/>
        <v>0</v>
      </c>
      <c r="P170" s="98">
        <f t="shared" si="20"/>
        <v>0</v>
      </c>
      <c r="Q170" s="91">
        <f t="shared" si="21"/>
        <v>639.18522941228298</v>
      </c>
      <c r="R170" t="s">
        <v>77</v>
      </c>
      <c r="S170" s="90">
        <v>2</v>
      </c>
      <c r="T170" s="36"/>
    </row>
    <row r="171" spans="1:20" x14ac:dyDescent="0.3">
      <c r="A171" s="80">
        <v>501056</v>
      </c>
      <c r="B171" s="81" t="s">
        <v>2946</v>
      </c>
      <c r="C171" s="99">
        <v>0</v>
      </c>
      <c r="D171" s="99">
        <v>366.62739909000948</v>
      </c>
      <c r="E171" s="99">
        <v>0</v>
      </c>
      <c r="F171" s="99">
        <v>0</v>
      </c>
      <c r="G171" s="87">
        <f t="shared" si="15"/>
        <v>366.62739909000948</v>
      </c>
      <c r="H171" s="98">
        <v>0</v>
      </c>
      <c r="I171" s="98">
        <v>0</v>
      </c>
      <c r="J171" s="98">
        <v>0</v>
      </c>
      <c r="K171" s="98">
        <v>0</v>
      </c>
      <c r="L171" s="91">
        <f t="shared" si="16"/>
        <v>0</v>
      </c>
      <c r="M171" s="98">
        <f t="shared" si="17"/>
        <v>0</v>
      </c>
      <c r="N171" s="98">
        <f t="shared" si="18"/>
        <v>366.62739909000948</v>
      </c>
      <c r="O171" s="98">
        <f t="shared" si="19"/>
        <v>0</v>
      </c>
      <c r="P171" s="98">
        <f t="shared" si="20"/>
        <v>0</v>
      </c>
      <c r="Q171" s="91">
        <f t="shared" si="21"/>
        <v>366.62739909000948</v>
      </c>
      <c r="R171" t="s">
        <v>77</v>
      </c>
      <c r="S171" s="90">
        <v>2</v>
      </c>
      <c r="T171" s="36"/>
    </row>
    <row r="172" spans="1:20" x14ac:dyDescent="0.3">
      <c r="A172" s="80">
        <v>501136</v>
      </c>
      <c r="B172" s="81" t="s">
        <v>2947</v>
      </c>
      <c r="C172" s="99">
        <v>0</v>
      </c>
      <c r="D172" s="99">
        <v>0</v>
      </c>
      <c r="E172" s="99">
        <v>1727.613223449205</v>
      </c>
      <c r="F172" s="99">
        <v>0</v>
      </c>
      <c r="G172" s="87">
        <f t="shared" si="15"/>
        <v>1727.613223449205</v>
      </c>
      <c r="H172" s="98">
        <v>0</v>
      </c>
      <c r="I172" s="98">
        <v>0</v>
      </c>
      <c r="J172" s="98">
        <v>0</v>
      </c>
      <c r="K172" s="98">
        <v>0</v>
      </c>
      <c r="L172" s="91">
        <f t="shared" si="16"/>
        <v>0</v>
      </c>
      <c r="M172" s="98">
        <f t="shared" ref="M172" si="22">C172-H172</f>
        <v>0</v>
      </c>
      <c r="N172" s="98">
        <f t="shared" ref="N172" si="23">D172-I172</f>
        <v>0</v>
      </c>
      <c r="O172" s="98">
        <f t="shared" ref="O172" si="24">E172-J172</f>
        <v>1727.613223449205</v>
      </c>
      <c r="P172" s="98">
        <f t="shared" ref="P172" si="25">F172-K172</f>
        <v>0</v>
      </c>
      <c r="Q172" s="91">
        <f t="shared" ref="Q172" si="26">G172-L172</f>
        <v>1727.613223449205</v>
      </c>
      <c r="R172" t="s">
        <v>77</v>
      </c>
      <c r="S172" s="90">
        <v>2</v>
      </c>
      <c r="T172" s="36"/>
    </row>
    <row r="173" spans="1:20" x14ac:dyDescent="0.3">
      <c r="A173" s="80"/>
      <c r="B173" s="81"/>
      <c r="C173" s="99"/>
      <c r="D173" s="99"/>
      <c r="E173" s="99"/>
      <c r="F173" s="99"/>
      <c r="G173" s="87"/>
      <c r="H173" s="98"/>
      <c r="I173" s="98"/>
      <c r="J173" s="98"/>
      <c r="K173" s="98"/>
      <c r="L173" s="91"/>
      <c r="M173" s="98"/>
      <c r="N173" s="98"/>
      <c r="O173" s="98"/>
      <c r="P173" s="98"/>
      <c r="Q173" s="91"/>
      <c r="S173" s="98"/>
      <c r="T173" s="36"/>
    </row>
    <row r="174" spans="1:20" x14ac:dyDescent="0.3">
      <c r="A174" s="80"/>
      <c r="B174" s="81"/>
      <c r="C174" s="98"/>
      <c r="D174" s="98"/>
      <c r="E174" s="98"/>
      <c r="F174" s="98"/>
      <c r="G174" s="91"/>
      <c r="H174" s="98"/>
      <c r="I174" s="98"/>
      <c r="J174" s="98"/>
      <c r="K174" s="98"/>
      <c r="L174" s="91"/>
      <c r="M174" s="98"/>
      <c r="N174" s="98"/>
      <c r="O174" s="98"/>
      <c r="P174" s="98"/>
      <c r="Q174" s="91"/>
      <c r="S174" s="98"/>
      <c r="T174" s="36"/>
    </row>
    <row r="175" spans="1:20" s="94" customFormat="1" ht="15" thickBot="1" x14ac:dyDescent="0.35">
      <c r="B175" s="95" t="s">
        <v>2719</v>
      </c>
      <c r="C175" s="102">
        <f t="shared" ref="C175:Q175" si="27">SUM(C3:C173)</f>
        <v>150223097.81229067</v>
      </c>
      <c r="D175" s="102">
        <f t="shared" si="27"/>
        <v>7381.506079939245</v>
      </c>
      <c r="E175" s="102">
        <f t="shared" si="27"/>
        <v>18273667.583301935</v>
      </c>
      <c r="F175" s="102">
        <f t="shared" si="27"/>
        <v>0</v>
      </c>
      <c r="G175" s="102">
        <f t="shared" si="27"/>
        <v>168504146.90167248</v>
      </c>
      <c r="H175" s="102">
        <f t="shared" si="27"/>
        <v>12104919.147554142</v>
      </c>
      <c r="I175" s="102">
        <f t="shared" si="27"/>
        <v>1287.7930574412869</v>
      </c>
      <c r="J175" s="102">
        <f t="shared" si="27"/>
        <v>610941.71146009082</v>
      </c>
      <c r="K175" s="102">
        <f t="shared" si="27"/>
        <v>0</v>
      </c>
      <c r="L175" s="102">
        <f t="shared" si="27"/>
        <v>12717148.652071675</v>
      </c>
      <c r="M175" s="102">
        <f t="shared" si="27"/>
        <v>138118178.66473651</v>
      </c>
      <c r="N175" s="102">
        <f t="shared" si="27"/>
        <v>6093.7130224979592</v>
      </c>
      <c r="O175" s="102">
        <f t="shared" si="27"/>
        <v>17662725.871841844</v>
      </c>
      <c r="P175" s="102">
        <f t="shared" si="27"/>
        <v>0</v>
      </c>
      <c r="Q175" s="102">
        <f t="shared" si="27"/>
        <v>155786998.24960083</v>
      </c>
    </row>
    <row r="176" spans="1:20" ht="15" thickTop="1" x14ac:dyDescent="0.3"/>
  </sheetData>
  <mergeCells count="3">
    <mergeCell ref="C1:G1"/>
    <mergeCell ref="H1:L1"/>
    <mergeCell ref="M1:Q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4E6D8780ED9B439D9ADF9D97EA9031" ma:contentTypeVersion="18" ma:contentTypeDescription="Create a new document." ma:contentTypeScope="" ma:versionID="a6a6711db0367438cdb41b10babab77d">
  <xsd:schema xmlns:xsd="http://www.w3.org/2001/XMLSchema" xmlns:xs="http://www.w3.org/2001/XMLSchema" xmlns:p="http://schemas.microsoft.com/office/2006/metadata/properties" xmlns:ns2="3cb00176-4a4f-4e43-af99-7036f5e4dd04" xmlns:ns3="6044120d-92ee-4ed4-bc0a-8794a87ef9ad" targetNamespace="http://schemas.microsoft.com/office/2006/metadata/properties" ma:root="true" ma:fieldsID="5fa1ac47b826312a7be9d5233ec84210" ns2:_="" ns3:_="">
    <xsd:import namespace="3cb00176-4a4f-4e43-af99-7036f5e4dd04"/>
    <xsd:import namespace="6044120d-92ee-4ed4-bc0a-8794a87ef9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00176-4a4f-4e43-af99-7036f5e4d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1fbe647-114e-4184-936e-069e4df0e1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44120d-92ee-4ed4-bc0a-8794a87ef9a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d85f743-140d-4499-94cd-12d9a02d6d25}" ma:internalName="TaxCatchAll" ma:showField="CatchAllData" ma:web="6044120d-92ee-4ed4-bc0a-8794a87ef9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cb00176-4a4f-4e43-af99-7036f5e4dd04">
      <Terms xmlns="http://schemas.microsoft.com/office/infopath/2007/PartnerControls"/>
    </lcf76f155ced4ddcb4097134ff3c332f>
    <TaxCatchAll xmlns="6044120d-92ee-4ed4-bc0a-8794a87ef9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5E850E2-32C5-484A-BCFB-55D816CCAA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b00176-4a4f-4e43-af99-7036f5e4dd04"/>
    <ds:schemaRef ds:uri="6044120d-92ee-4ed4-bc0a-8794a87ef9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053483-FCB3-4409-BAC4-40E7B9047E48}">
  <ds:schemaRefs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elements/1.1/"/>
    <ds:schemaRef ds:uri="http://www.w3.org/XML/1998/namespace"/>
    <ds:schemaRef ds:uri="6044120d-92ee-4ed4-bc0a-8794a87ef9ad"/>
    <ds:schemaRef ds:uri="http://schemas.microsoft.com/office/infopath/2007/PartnerControls"/>
    <ds:schemaRef ds:uri="3cb00176-4a4f-4e43-af99-7036f5e4dd04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AB30E54-D4DA-4C0F-B840-C7E1FE42DD77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e3e0bd1-8a42-4fca-bd15-c152a08a9459}" enabled="1" method="Privileged" siteId="{d703bd9e-2913-4bf9-8dd7-49ce1b18bd1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JV202506(AP and Freq.)</vt:lpstr>
      <vt:lpstr>workjv202506 (AP and Freq.)</vt:lpstr>
      <vt:lpstr>JV202507</vt:lpstr>
      <vt:lpstr>workjv202507</vt:lpstr>
      <vt:lpstr>ECL</vt:lpstr>
      <vt:lpstr>EXIM_EXIB TB JULY25</vt:lpstr>
      <vt:lpstr>EXIM_EXIB TB JUNE25</vt:lpstr>
      <vt:lpstr>EXIM_EXIB TB MAY25</vt:lpstr>
      <vt:lpstr>V2</vt:lpstr>
      <vt:lpstr>V1</vt:lpstr>
      <vt:lpstr>Sheet1</vt:lpstr>
      <vt:lpstr>'JV202506(AP and Freq.)'!Print_Area</vt:lpstr>
      <vt:lpstr>'JV202507'!Print_Area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Raj'matul A'in binti Japilos</dc:creator>
  <cp:keywords/>
  <dc:description/>
  <cp:lastModifiedBy>Raj'matul A'in binti Japilos</cp:lastModifiedBy>
  <cp:revision/>
  <dcterms:created xsi:type="dcterms:W3CDTF">2025-06-08T13:49:33Z</dcterms:created>
  <dcterms:modified xsi:type="dcterms:W3CDTF">2025-08-13T10:57:33Z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0x010100724E6D8780ED9B439D9ADF9D97EA9031</vt:lpwstr>
  </property>
</Properties>
</file>