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35F17F1B-9AC8-4555-A169-87A24171426E}" xr6:coauthVersionLast="47" xr6:coauthVersionMax="47" xr10:uidLastSave="{00000000-0000-0000-0000-000000000000}"/>
  <bookViews>
    <workbookView xWindow="-120" yWindow="-120" windowWidth="29040" windowHeight="15720" activeTab="1" xr2:uid="{7DC5E7A2-948D-4B80-AFF3-AA3F664CE9C0}"/>
  </bookViews>
  <sheets>
    <sheet name="JV202505" sheetId="2" r:id="rId1"/>
    <sheet name="ECL" sheetId="1" r:id="rId2"/>
  </sheets>
  <externalReferences>
    <externalReference r:id="rId3"/>
    <externalReference r:id="rId4"/>
    <externalReference r:id="rId5"/>
  </externalReferences>
  <definedNames>
    <definedName name="_xlnm._FilterDatabase" localSheetId="1" hidden="1">ECL!$A$2:$S$165</definedName>
    <definedName name="_xlnm.Print_Area" localSheetId="0">'JV202505'!$A$1:$E$71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2" l="1"/>
  <c r="D3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3" i="1"/>
  <c r="P171" i="1" s="1"/>
  <c r="H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N167" i="1"/>
  <c r="K16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P3" i="1"/>
  <c r="O3" i="1"/>
  <c r="F68" i="2"/>
  <c r="F64" i="2"/>
  <c r="F57" i="2"/>
  <c r="F53" i="2"/>
  <c r="F44" i="2"/>
  <c r="F40" i="2"/>
  <c r="F29" i="2"/>
  <c r="F20" i="2"/>
  <c r="F16" i="2"/>
  <c r="F9" i="2"/>
  <c r="F5" i="2"/>
  <c r="F73" i="2"/>
  <c r="D68" i="2" l="1"/>
  <c r="D69" i="2" s="1"/>
  <c r="D64" i="2"/>
  <c r="D65" i="2" s="1"/>
  <c r="C64" i="2"/>
  <c r="C65" i="2" s="1"/>
  <c r="D57" i="2"/>
  <c r="D58" i="2" s="1"/>
  <c r="C57" i="2"/>
  <c r="C58" i="2" s="1"/>
  <c r="D53" i="2"/>
  <c r="D54" i="2" s="1"/>
  <c r="C44" i="2"/>
  <c r="C45" i="2" s="1"/>
  <c r="D44" i="2"/>
  <c r="D45" i="2" s="1"/>
  <c r="C40" i="2"/>
  <c r="C41" i="2" s="1"/>
  <c r="D40" i="2"/>
  <c r="D41" i="2" s="1"/>
  <c r="C20" i="2"/>
  <c r="D20" i="2"/>
  <c r="D21" i="2" s="1"/>
  <c r="C17" i="2"/>
  <c r="D16" i="2"/>
  <c r="K16" i="2" s="1"/>
  <c r="C16" i="2"/>
  <c r="D9" i="2"/>
  <c r="D10" i="2" s="1"/>
  <c r="C6" i="2"/>
  <c r="K170" i="1"/>
  <c r="N170" i="1"/>
  <c r="N172" i="1" s="1"/>
  <c r="N173" i="1" s="1"/>
  <c r="K171" i="1"/>
  <c r="N171" i="1"/>
  <c r="O170" i="1"/>
  <c r="O171" i="1"/>
  <c r="P170" i="1"/>
  <c r="P172" i="1" s="1"/>
  <c r="P173" i="1" s="1"/>
  <c r="J3" i="1"/>
  <c r="E33" i="2"/>
  <c r="D34" i="2"/>
  <c r="C10" i="2"/>
  <c r="C21" i="2"/>
  <c r="C53" i="2"/>
  <c r="C54" i="2" s="1"/>
  <c r="J64" i="2"/>
  <c r="C5" i="2"/>
  <c r="C68" i="2"/>
  <c r="C69" i="2" s="1"/>
  <c r="D5" i="2"/>
  <c r="D6" i="2" s="1"/>
  <c r="C33" i="2"/>
  <c r="C34" i="2" s="1"/>
  <c r="C9" i="2"/>
  <c r="O167" i="1"/>
  <c r="P167" i="1"/>
  <c r="Q167" i="1"/>
  <c r="D17" i="2" l="1"/>
  <c r="J16" i="2"/>
  <c r="O172" i="1"/>
  <c r="O173" i="1" s="1"/>
  <c r="K172" i="1"/>
  <c r="K173" i="1" s="1"/>
  <c r="Q170" i="1"/>
  <c r="Q172" i="1" s="1"/>
  <c r="Q171" i="1"/>
  <c r="Q17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3" i="1"/>
  <c r="M171" i="1" l="1"/>
  <c r="S171" i="1" s="1"/>
  <c r="L3" i="1"/>
  <c r="M170" i="1"/>
  <c r="S3" i="1"/>
  <c r="M167" i="1"/>
  <c r="L165" i="1"/>
  <c r="R165" i="1" s="1"/>
  <c r="S165" i="1"/>
  <c r="L164" i="1"/>
  <c r="R164" i="1" s="1"/>
  <c r="S164" i="1"/>
  <c r="L163" i="1"/>
  <c r="R163" i="1" s="1"/>
  <c r="S163" i="1"/>
  <c r="L162" i="1"/>
  <c r="R162" i="1" s="1"/>
  <c r="S162" i="1"/>
  <c r="L161" i="1"/>
  <c r="R161" i="1" s="1"/>
  <c r="S161" i="1"/>
  <c r="L160" i="1"/>
  <c r="R160" i="1" s="1"/>
  <c r="S160" i="1"/>
  <c r="L159" i="1"/>
  <c r="R159" i="1" s="1"/>
  <c r="S159" i="1"/>
  <c r="L158" i="1"/>
  <c r="R158" i="1" s="1"/>
  <c r="S158" i="1"/>
  <c r="L157" i="1"/>
  <c r="R157" i="1" s="1"/>
  <c r="S157" i="1"/>
  <c r="L156" i="1"/>
  <c r="R156" i="1" s="1"/>
  <c r="S156" i="1"/>
  <c r="L155" i="1"/>
  <c r="R155" i="1" s="1"/>
  <c r="S155" i="1"/>
  <c r="L154" i="1"/>
  <c r="R154" i="1" s="1"/>
  <c r="S154" i="1"/>
  <c r="L153" i="1"/>
  <c r="R153" i="1" s="1"/>
  <c r="S153" i="1"/>
  <c r="L152" i="1"/>
  <c r="R152" i="1" s="1"/>
  <c r="S152" i="1"/>
  <c r="L151" i="1"/>
  <c r="R151" i="1" s="1"/>
  <c r="S151" i="1"/>
  <c r="L150" i="1"/>
  <c r="R150" i="1" s="1"/>
  <c r="S150" i="1"/>
  <c r="L149" i="1"/>
  <c r="R149" i="1" s="1"/>
  <c r="S149" i="1"/>
  <c r="L148" i="1"/>
  <c r="R148" i="1" s="1"/>
  <c r="S148" i="1"/>
  <c r="L147" i="1"/>
  <c r="R147" i="1" s="1"/>
  <c r="S147" i="1"/>
  <c r="L146" i="1"/>
  <c r="R146" i="1" s="1"/>
  <c r="S146" i="1"/>
  <c r="L145" i="1"/>
  <c r="R145" i="1" s="1"/>
  <c r="S145" i="1"/>
  <c r="L144" i="1"/>
  <c r="R144" i="1" s="1"/>
  <c r="S144" i="1"/>
  <c r="L143" i="1"/>
  <c r="R143" i="1" s="1"/>
  <c r="S143" i="1"/>
  <c r="L142" i="1"/>
  <c r="R142" i="1" s="1"/>
  <c r="S142" i="1"/>
  <c r="L141" i="1"/>
  <c r="R141" i="1" s="1"/>
  <c r="S141" i="1"/>
  <c r="L140" i="1"/>
  <c r="R140" i="1" s="1"/>
  <c r="S140" i="1"/>
  <c r="L139" i="1"/>
  <c r="R139" i="1" s="1"/>
  <c r="S139" i="1"/>
  <c r="L138" i="1"/>
  <c r="R138" i="1" s="1"/>
  <c r="S138" i="1"/>
  <c r="L137" i="1"/>
  <c r="R137" i="1" s="1"/>
  <c r="S137" i="1"/>
  <c r="L136" i="1"/>
  <c r="R136" i="1" s="1"/>
  <c r="S136" i="1"/>
  <c r="L135" i="1"/>
  <c r="R135" i="1" s="1"/>
  <c r="S135" i="1"/>
  <c r="L134" i="1"/>
  <c r="R134" i="1" s="1"/>
  <c r="S134" i="1"/>
  <c r="L133" i="1"/>
  <c r="R133" i="1" s="1"/>
  <c r="S133" i="1"/>
  <c r="L132" i="1"/>
  <c r="R132" i="1" s="1"/>
  <c r="S132" i="1"/>
  <c r="L131" i="1"/>
  <c r="R131" i="1" s="1"/>
  <c r="S131" i="1"/>
  <c r="L130" i="1"/>
  <c r="R130" i="1" s="1"/>
  <c r="S130" i="1"/>
  <c r="L129" i="1"/>
  <c r="R129" i="1" s="1"/>
  <c r="S129" i="1"/>
  <c r="L128" i="1"/>
  <c r="R128" i="1" s="1"/>
  <c r="S128" i="1"/>
  <c r="L127" i="1"/>
  <c r="R127" i="1" s="1"/>
  <c r="S127" i="1"/>
  <c r="L126" i="1"/>
  <c r="R126" i="1" s="1"/>
  <c r="S126" i="1"/>
  <c r="L125" i="1"/>
  <c r="R125" i="1" s="1"/>
  <c r="S125" i="1"/>
  <c r="L124" i="1"/>
  <c r="R124" i="1" s="1"/>
  <c r="S124" i="1"/>
  <c r="L123" i="1"/>
  <c r="R123" i="1" s="1"/>
  <c r="S123" i="1"/>
  <c r="L122" i="1"/>
  <c r="R122" i="1" s="1"/>
  <c r="S122" i="1"/>
  <c r="L121" i="1"/>
  <c r="R121" i="1" s="1"/>
  <c r="S121" i="1"/>
  <c r="L120" i="1"/>
  <c r="R120" i="1" s="1"/>
  <c r="S120" i="1"/>
  <c r="L119" i="1"/>
  <c r="R119" i="1" s="1"/>
  <c r="S119" i="1"/>
  <c r="L118" i="1"/>
  <c r="R118" i="1" s="1"/>
  <c r="S118" i="1"/>
  <c r="L117" i="1"/>
  <c r="R117" i="1" s="1"/>
  <c r="S117" i="1"/>
  <c r="L116" i="1"/>
  <c r="R116" i="1" s="1"/>
  <c r="S116" i="1"/>
  <c r="L115" i="1"/>
  <c r="R115" i="1" s="1"/>
  <c r="S115" i="1"/>
  <c r="L114" i="1"/>
  <c r="R114" i="1" s="1"/>
  <c r="S114" i="1"/>
  <c r="L113" i="1"/>
  <c r="R113" i="1" s="1"/>
  <c r="S113" i="1"/>
  <c r="L112" i="1"/>
  <c r="R112" i="1" s="1"/>
  <c r="S112" i="1"/>
  <c r="L111" i="1"/>
  <c r="R111" i="1" s="1"/>
  <c r="S111" i="1"/>
  <c r="L110" i="1"/>
  <c r="R110" i="1" s="1"/>
  <c r="S110" i="1"/>
  <c r="L109" i="1"/>
  <c r="R109" i="1" s="1"/>
  <c r="S109" i="1"/>
  <c r="L108" i="1"/>
  <c r="R108" i="1" s="1"/>
  <c r="S108" i="1"/>
  <c r="L107" i="1"/>
  <c r="R107" i="1" s="1"/>
  <c r="S107" i="1"/>
  <c r="L106" i="1"/>
  <c r="R106" i="1" s="1"/>
  <c r="S106" i="1"/>
  <c r="L105" i="1"/>
  <c r="R105" i="1" s="1"/>
  <c r="S105" i="1"/>
  <c r="L104" i="1"/>
  <c r="R104" i="1" s="1"/>
  <c r="S104" i="1"/>
  <c r="L103" i="1"/>
  <c r="R103" i="1" s="1"/>
  <c r="S103" i="1"/>
  <c r="L102" i="1"/>
  <c r="R102" i="1" s="1"/>
  <c r="S102" i="1"/>
  <c r="L101" i="1"/>
  <c r="R101" i="1" s="1"/>
  <c r="S101" i="1"/>
  <c r="L100" i="1"/>
  <c r="R100" i="1" s="1"/>
  <c r="S100" i="1"/>
  <c r="L99" i="1"/>
  <c r="R99" i="1" s="1"/>
  <c r="S99" i="1"/>
  <c r="L98" i="1"/>
  <c r="R98" i="1" s="1"/>
  <c r="S98" i="1"/>
  <c r="L97" i="1"/>
  <c r="R97" i="1" s="1"/>
  <c r="S97" i="1"/>
  <c r="L96" i="1"/>
  <c r="R96" i="1" s="1"/>
  <c r="S96" i="1"/>
  <c r="L95" i="1"/>
  <c r="R95" i="1" s="1"/>
  <c r="S95" i="1"/>
  <c r="L94" i="1"/>
  <c r="R94" i="1" s="1"/>
  <c r="S94" i="1"/>
  <c r="L93" i="1"/>
  <c r="R93" i="1" s="1"/>
  <c r="S93" i="1"/>
  <c r="L92" i="1"/>
  <c r="R92" i="1" s="1"/>
  <c r="S92" i="1"/>
  <c r="L91" i="1"/>
  <c r="R91" i="1" s="1"/>
  <c r="S91" i="1"/>
  <c r="L90" i="1"/>
  <c r="R90" i="1" s="1"/>
  <c r="S90" i="1"/>
  <c r="L89" i="1"/>
  <c r="R89" i="1" s="1"/>
  <c r="S89" i="1"/>
  <c r="L88" i="1"/>
  <c r="R88" i="1" s="1"/>
  <c r="S88" i="1"/>
  <c r="L87" i="1"/>
  <c r="R87" i="1" s="1"/>
  <c r="S87" i="1"/>
  <c r="L86" i="1"/>
  <c r="R86" i="1" s="1"/>
  <c r="S86" i="1"/>
  <c r="L85" i="1"/>
  <c r="R85" i="1" s="1"/>
  <c r="S85" i="1"/>
  <c r="L84" i="1"/>
  <c r="R84" i="1" s="1"/>
  <c r="S84" i="1"/>
  <c r="L83" i="1"/>
  <c r="R83" i="1" s="1"/>
  <c r="S83" i="1"/>
  <c r="L82" i="1"/>
  <c r="R82" i="1" s="1"/>
  <c r="S82" i="1"/>
  <c r="L81" i="1"/>
  <c r="R81" i="1" s="1"/>
  <c r="S81" i="1"/>
  <c r="L80" i="1"/>
  <c r="R80" i="1" s="1"/>
  <c r="S80" i="1"/>
  <c r="L79" i="1"/>
  <c r="R79" i="1" s="1"/>
  <c r="S79" i="1"/>
  <c r="L78" i="1"/>
  <c r="R78" i="1" s="1"/>
  <c r="S78" i="1"/>
  <c r="L77" i="1"/>
  <c r="R77" i="1" s="1"/>
  <c r="S77" i="1"/>
  <c r="L76" i="1"/>
  <c r="R76" i="1" s="1"/>
  <c r="S76" i="1"/>
  <c r="L75" i="1"/>
  <c r="R75" i="1" s="1"/>
  <c r="S75" i="1"/>
  <c r="L74" i="1"/>
  <c r="R74" i="1" s="1"/>
  <c r="S74" i="1"/>
  <c r="L73" i="1"/>
  <c r="R73" i="1" s="1"/>
  <c r="S73" i="1"/>
  <c r="L72" i="1"/>
  <c r="R72" i="1" s="1"/>
  <c r="S72" i="1"/>
  <c r="L71" i="1"/>
  <c r="R71" i="1" s="1"/>
  <c r="S71" i="1"/>
  <c r="L70" i="1"/>
  <c r="R70" i="1" s="1"/>
  <c r="S70" i="1"/>
  <c r="L69" i="1"/>
  <c r="R69" i="1" s="1"/>
  <c r="S69" i="1"/>
  <c r="L68" i="1"/>
  <c r="R68" i="1" s="1"/>
  <c r="S68" i="1"/>
  <c r="L67" i="1"/>
  <c r="R67" i="1" s="1"/>
  <c r="S67" i="1"/>
  <c r="L66" i="1"/>
  <c r="R66" i="1" s="1"/>
  <c r="S66" i="1"/>
  <c r="L65" i="1"/>
  <c r="R65" i="1" s="1"/>
  <c r="S65" i="1"/>
  <c r="L64" i="1"/>
  <c r="R64" i="1" s="1"/>
  <c r="S64" i="1"/>
  <c r="L63" i="1"/>
  <c r="R63" i="1" s="1"/>
  <c r="S63" i="1"/>
  <c r="L62" i="1"/>
  <c r="R62" i="1" s="1"/>
  <c r="S62" i="1"/>
  <c r="L61" i="1"/>
  <c r="R61" i="1" s="1"/>
  <c r="S61" i="1"/>
  <c r="L60" i="1"/>
  <c r="R60" i="1" s="1"/>
  <c r="S60" i="1"/>
  <c r="L59" i="1"/>
  <c r="R59" i="1" s="1"/>
  <c r="S59" i="1"/>
  <c r="L58" i="1"/>
  <c r="R58" i="1" s="1"/>
  <c r="S58" i="1"/>
  <c r="L57" i="1"/>
  <c r="R57" i="1" s="1"/>
  <c r="S57" i="1"/>
  <c r="L56" i="1"/>
  <c r="R56" i="1" s="1"/>
  <c r="S56" i="1"/>
  <c r="L55" i="1"/>
  <c r="R55" i="1" s="1"/>
  <c r="S55" i="1"/>
  <c r="L54" i="1"/>
  <c r="R54" i="1" s="1"/>
  <c r="S54" i="1"/>
  <c r="L53" i="1"/>
  <c r="R53" i="1" s="1"/>
  <c r="S53" i="1"/>
  <c r="L52" i="1"/>
  <c r="R52" i="1" s="1"/>
  <c r="S52" i="1"/>
  <c r="L51" i="1"/>
  <c r="R51" i="1" s="1"/>
  <c r="S51" i="1"/>
  <c r="L50" i="1"/>
  <c r="R50" i="1" s="1"/>
  <c r="S50" i="1"/>
  <c r="L49" i="1"/>
  <c r="R49" i="1" s="1"/>
  <c r="S49" i="1"/>
  <c r="L48" i="1"/>
  <c r="R48" i="1" s="1"/>
  <c r="S48" i="1"/>
  <c r="L47" i="1"/>
  <c r="R47" i="1" s="1"/>
  <c r="S47" i="1"/>
  <c r="L46" i="1"/>
  <c r="R46" i="1" s="1"/>
  <c r="S46" i="1"/>
  <c r="L45" i="1"/>
  <c r="R45" i="1" s="1"/>
  <c r="S45" i="1"/>
  <c r="L44" i="1"/>
  <c r="R44" i="1" s="1"/>
  <c r="S44" i="1"/>
  <c r="L43" i="1"/>
  <c r="R43" i="1" s="1"/>
  <c r="S43" i="1"/>
  <c r="L42" i="1"/>
  <c r="R42" i="1" s="1"/>
  <c r="S42" i="1"/>
  <c r="L41" i="1"/>
  <c r="R41" i="1" s="1"/>
  <c r="S41" i="1"/>
  <c r="L40" i="1"/>
  <c r="R40" i="1" s="1"/>
  <c r="S40" i="1"/>
  <c r="L39" i="1"/>
  <c r="R39" i="1" s="1"/>
  <c r="S39" i="1"/>
  <c r="L38" i="1"/>
  <c r="R38" i="1" s="1"/>
  <c r="S38" i="1"/>
  <c r="L37" i="1"/>
  <c r="R37" i="1" s="1"/>
  <c r="S37" i="1"/>
  <c r="L36" i="1"/>
  <c r="R36" i="1" s="1"/>
  <c r="S36" i="1"/>
  <c r="L35" i="1"/>
  <c r="R35" i="1" s="1"/>
  <c r="S35" i="1"/>
  <c r="L34" i="1"/>
  <c r="R34" i="1" s="1"/>
  <c r="S34" i="1"/>
  <c r="L33" i="1"/>
  <c r="R33" i="1" s="1"/>
  <c r="S33" i="1"/>
  <c r="L32" i="1"/>
  <c r="R32" i="1" s="1"/>
  <c r="S32" i="1"/>
  <c r="L31" i="1"/>
  <c r="R31" i="1" s="1"/>
  <c r="S31" i="1"/>
  <c r="L30" i="1"/>
  <c r="R30" i="1" s="1"/>
  <c r="S30" i="1"/>
  <c r="L29" i="1"/>
  <c r="R29" i="1" s="1"/>
  <c r="S29" i="1"/>
  <c r="L28" i="1"/>
  <c r="R28" i="1" s="1"/>
  <c r="S28" i="1"/>
  <c r="L27" i="1"/>
  <c r="R27" i="1" s="1"/>
  <c r="S27" i="1"/>
  <c r="L26" i="1"/>
  <c r="R26" i="1" s="1"/>
  <c r="S26" i="1"/>
  <c r="L25" i="1"/>
  <c r="R25" i="1" s="1"/>
  <c r="S25" i="1"/>
  <c r="L24" i="1"/>
  <c r="R24" i="1" s="1"/>
  <c r="S24" i="1"/>
  <c r="L23" i="1"/>
  <c r="R23" i="1" s="1"/>
  <c r="S23" i="1"/>
  <c r="L22" i="1"/>
  <c r="R22" i="1" s="1"/>
  <c r="S22" i="1"/>
  <c r="L21" i="1"/>
  <c r="R21" i="1" s="1"/>
  <c r="S21" i="1"/>
  <c r="L20" i="1"/>
  <c r="R20" i="1" s="1"/>
  <c r="S20" i="1"/>
  <c r="L19" i="1"/>
  <c r="R19" i="1" s="1"/>
  <c r="S19" i="1"/>
  <c r="L18" i="1"/>
  <c r="R18" i="1" s="1"/>
  <c r="S18" i="1"/>
  <c r="L17" i="1"/>
  <c r="R17" i="1" s="1"/>
  <c r="S17" i="1"/>
  <c r="L16" i="1"/>
  <c r="R16" i="1" s="1"/>
  <c r="S16" i="1"/>
  <c r="L15" i="1"/>
  <c r="R15" i="1" s="1"/>
  <c r="S15" i="1"/>
  <c r="L14" i="1"/>
  <c r="R14" i="1" s="1"/>
  <c r="S14" i="1"/>
  <c r="L13" i="1"/>
  <c r="R13" i="1" s="1"/>
  <c r="S13" i="1"/>
  <c r="L12" i="1"/>
  <c r="S12" i="1"/>
  <c r="L11" i="1"/>
  <c r="R11" i="1" s="1"/>
  <c r="S11" i="1"/>
  <c r="L10" i="1"/>
  <c r="R10" i="1" s="1"/>
  <c r="S10" i="1"/>
  <c r="L9" i="1"/>
  <c r="R9" i="1" s="1"/>
  <c r="S9" i="1"/>
  <c r="L8" i="1"/>
  <c r="R8" i="1" s="1"/>
  <c r="S8" i="1"/>
  <c r="L7" i="1"/>
  <c r="R7" i="1" s="1"/>
  <c r="S7" i="1"/>
  <c r="L6" i="1"/>
  <c r="R6" i="1" s="1"/>
  <c r="S6" i="1"/>
  <c r="L5" i="1"/>
  <c r="R5" i="1" s="1"/>
  <c r="S5" i="1"/>
  <c r="L4" i="1"/>
  <c r="R4" i="1" s="1"/>
  <c r="S4" i="1"/>
  <c r="R12" i="1" l="1"/>
  <c r="L171" i="1"/>
  <c r="R171" i="1" s="1"/>
  <c r="S170" i="1"/>
  <c r="S172" i="1" s="1"/>
  <c r="M172" i="1"/>
  <c r="M173" i="1" s="1"/>
  <c r="L170" i="1"/>
  <c r="S167" i="1"/>
  <c r="S173" i="1" s="1"/>
  <c r="R3" i="1"/>
  <c r="R167" i="1" s="1"/>
  <c r="L167" i="1"/>
  <c r="L173" i="1" l="1"/>
  <c r="R170" i="1"/>
  <c r="R172" i="1" s="1"/>
  <c r="L172" i="1"/>
  <c r="R173" i="1"/>
  <c r="C29" i="2" l="1"/>
  <c r="C30" i="2" s="1"/>
  <c r="D29" i="2"/>
  <c r="D30" i="2" l="1"/>
  <c r="E29" i="2"/>
</calcChain>
</file>

<file path=xl/sharedStrings.xml><?xml version="1.0" encoding="utf-8"?>
<sst xmlns="http://schemas.openxmlformats.org/spreadsheetml/2006/main" count="1105" uniqueCount="333">
  <si>
    <t>facility_exim_account_num</t>
  </si>
  <si>
    <t>Finance (SAP) Number</t>
  </si>
  <si>
    <t>Type of Financing</t>
  </si>
  <si>
    <t>Borrower name</t>
  </si>
  <si>
    <t>Currency</t>
  </si>
  <si>
    <t>Watchlist (Yes/No)</t>
  </si>
  <si>
    <t>ECL - May 2025</t>
  </si>
  <si>
    <t>Total ECL MYR (C&amp;C)</t>
  </si>
  <si>
    <t>ECL - April 2025</t>
  </si>
  <si>
    <t>Variance</t>
  </si>
  <si>
    <t>330801137107039000</t>
  </si>
  <si>
    <t>Islamic</t>
  </si>
  <si>
    <t xml:space="preserve">AEMULUS CORPORATION SDN BHD </t>
  </si>
  <si>
    <t>MYR</t>
  </si>
  <si>
    <t>No</t>
  </si>
  <si>
    <t>330801137110032900</t>
  </si>
  <si>
    <t xml:space="preserve">AESCOMED HEALTHCARE SDN BHD </t>
  </si>
  <si>
    <t>330801137110036300</t>
  </si>
  <si>
    <t>AGRO 19 BERHAD</t>
  </si>
  <si>
    <t>330801137132031000</t>
  </si>
  <si>
    <t>330801137110037500</t>
  </si>
  <si>
    <t>AGRO 19 INDUSTRIES SDN BHD (FORMERLY KNOWN AS RR INDUSTRIES SDN BHD)</t>
  </si>
  <si>
    <t>330801137107035701</t>
  </si>
  <si>
    <t>330801137110033100</t>
  </si>
  <si>
    <t>AMC CINCARIA SDN. BHD.</t>
  </si>
  <si>
    <t>330803137102038900</t>
  </si>
  <si>
    <t>AMCORP PROPERTIES BERHAD</t>
  </si>
  <si>
    <t>GBP</t>
  </si>
  <si>
    <t>330801137120035600</t>
  </si>
  <si>
    <t>ANN JOO INTEGRATED STEEL SDN BHD</t>
  </si>
  <si>
    <t>330801137107031400</t>
  </si>
  <si>
    <t>ASIA CARGO NETWORK SDN BHD</t>
  </si>
  <si>
    <t>Yes</t>
  </si>
  <si>
    <t>330801137121031500</t>
  </si>
  <si>
    <t>330801137117031300</t>
  </si>
  <si>
    <t>EXIM/ACN/BG/25/009</t>
  </si>
  <si>
    <t>Asia Cargo Network Sdn Bhd\n(WATCHLIST)</t>
  </si>
  <si>
    <t>330801137110040000</t>
  </si>
  <si>
    <t>A-T PRECISION ENGINEERING SDN. BHD.</t>
  </si>
  <si>
    <t>330801137110034100</t>
  </si>
  <si>
    <t>BERTAMBEST SDN. BHD.</t>
  </si>
  <si>
    <t>330801137110032800</t>
  </si>
  <si>
    <t>BHAVANI FOODS (M) SDN BHD</t>
  </si>
  <si>
    <t>330801137107031600</t>
  </si>
  <si>
    <t>330801137107030900</t>
  </si>
  <si>
    <t>BIFORST LOGISTICS SDN. BHD.</t>
  </si>
  <si>
    <t>330801137107030700</t>
  </si>
  <si>
    <t>330801137107030500</t>
  </si>
  <si>
    <t>330801137107030600</t>
  </si>
  <si>
    <t>330801137110026200</t>
  </si>
  <si>
    <t>BIO ENECO SDN BHD</t>
  </si>
  <si>
    <t>330802137110035500</t>
  </si>
  <si>
    <t>BOUSTEAD PETROLEUM MARKETING SDN BHD</t>
  </si>
  <si>
    <t>USD</t>
  </si>
  <si>
    <t>330802137121029400</t>
  </si>
  <si>
    <t>330802138107035200</t>
  </si>
  <si>
    <t>Conventional</t>
  </si>
  <si>
    <t>BUMI ARMADA HOLDINGS LABUAN LIMITED</t>
  </si>
  <si>
    <t>330802138200030000</t>
  </si>
  <si>
    <t>330802137101024600</t>
  </si>
  <si>
    <t>CAHYA MATA PHOSPHATES INDUSTRIES SDN BHD (FORMERLY KNOWN AS MALAYSIAN PHOSPHATE ADDITIVES (SARAWAK) SDN BHD</t>
  </si>
  <si>
    <t>330801137110034500</t>
  </si>
  <si>
    <t>CHOON ENG (SARAWAK)SDN.BHD.</t>
  </si>
  <si>
    <t>330801137107041000</t>
  </si>
  <si>
    <t>CONFAST MOBILE SDN BHD</t>
  </si>
  <si>
    <t>330802137121039900</t>
  </si>
  <si>
    <t>DUTA MARINE SDN. BHD.</t>
  </si>
  <si>
    <t>330802137107039500</t>
  </si>
  <si>
    <t>330801137113031900</t>
  </si>
  <si>
    <t>ENERGY EQUIPMENT TECH SDN. BHD</t>
  </si>
  <si>
    <t>330802137120040400</t>
  </si>
  <si>
    <t>FABULOUS SUNVIEW SDN BHD</t>
  </si>
  <si>
    <t>330801137110038801</t>
  </si>
  <si>
    <t>FATHOPES ENERGY SDN. BHD.</t>
  </si>
  <si>
    <t>330801137110038000</t>
  </si>
  <si>
    <t>330801137110038802</t>
  </si>
  <si>
    <t>330801137110011300</t>
  </si>
  <si>
    <t>FGV CAPITAL SDN BHD</t>
  </si>
  <si>
    <t>330801137110035000</t>
  </si>
  <si>
    <t>GEMILANG COACHWORK SDN. BHD.</t>
  </si>
  <si>
    <t>330801137110034400</t>
  </si>
  <si>
    <t>GLIDE TECHNOLOGY SDN BHD</t>
  </si>
  <si>
    <t>330801137107033700</t>
  </si>
  <si>
    <t>330802036101037200</t>
  </si>
  <si>
    <t>GLOBAL TOWER CORPORATION PTY LTD</t>
  </si>
  <si>
    <t>330802036121036200</t>
  </si>
  <si>
    <t>330801137107032700</t>
  </si>
  <si>
    <t>HELMS GEOMARINE SDN BHD</t>
  </si>
  <si>
    <t>330802137120033400</t>
  </si>
  <si>
    <t>HERNAN CORPORATION SDN BHD</t>
  </si>
  <si>
    <t>330802137107039100</t>
  </si>
  <si>
    <t>HEXTAR GLOBAL BHD</t>
  </si>
  <si>
    <t>330801137131037400</t>
  </si>
  <si>
    <t>HY-FRESH INDUSTRIES SDN. BHD</t>
  </si>
  <si>
    <t>330802137107036700</t>
  </si>
  <si>
    <t>HYRAX OIL SDN BHD</t>
  </si>
  <si>
    <t>330802137101036600</t>
  </si>
  <si>
    <t>330801137107037700</t>
  </si>
  <si>
    <t>IGNIS ENVIRONMENT INITIATIVES SDN. BHD.</t>
  </si>
  <si>
    <t>330801137107037600</t>
  </si>
  <si>
    <t>330801137121037800</t>
  </si>
  <si>
    <t>330801137110033900</t>
  </si>
  <si>
    <t>IMPACT METAL RESOURCES SDN. BHD.</t>
  </si>
  <si>
    <t>330801137110037900</t>
  </si>
  <si>
    <t>330801137107027300</t>
  </si>
  <si>
    <t>INGRESS INDUSTRIAL (MALAYSIA) SDN BHD</t>
  </si>
  <si>
    <t>330802137110033200</t>
  </si>
  <si>
    <t>330804230202009800</t>
  </si>
  <si>
    <t>ISTANBUL SABIHA GOKCEN ULUSLARARASI HAVALIMANI YATIRIM YAPIM ISLETME A.S</t>
  </si>
  <si>
    <t>EUR</t>
  </si>
  <si>
    <t>330801137110039800</t>
  </si>
  <si>
    <t xml:space="preserve">JFC FOOD INDUSTRIES SDN BHD </t>
  </si>
  <si>
    <t>330805013107029901</t>
  </si>
  <si>
    <t>JLAND AUSTRALIA PTY LTD</t>
  </si>
  <si>
    <t>AUD</t>
  </si>
  <si>
    <t>330801137107027700</t>
  </si>
  <si>
    <t>JOYERIA KOHINOOR SDN BHD</t>
  </si>
  <si>
    <t>330801137107027800</t>
  </si>
  <si>
    <t>330801137107025500</t>
  </si>
  <si>
    <t>330801137107033500</t>
  </si>
  <si>
    <t>KIAN JOO CANS DISTRIBUTION SDN BHD</t>
  </si>
  <si>
    <t>330801137110034600</t>
  </si>
  <si>
    <t xml:space="preserve">KLITZ VIBRANT IMPORTED KITCHENS SDN BHD </t>
  </si>
  <si>
    <t>330801137107034800</t>
  </si>
  <si>
    <t>KR TRAVEL &amp; TOURS SDN BHD</t>
  </si>
  <si>
    <t>330801137110035800</t>
  </si>
  <si>
    <t>KYOTO ENERGY VENTURES SDN BHD</t>
  </si>
  <si>
    <t>330801137120039700</t>
  </si>
  <si>
    <t>MAC WORLD INDUSTRIES SDN BHD</t>
  </si>
  <si>
    <t>330801137110038100</t>
  </si>
  <si>
    <t xml:space="preserve">MALAYSIA STEEL WORKS (KL) BERHAD </t>
  </si>
  <si>
    <t>330801137107036901</t>
  </si>
  <si>
    <t>MARINE CREATION SDN. BHD.</t>
  </si>
  <si>
    <t>330801137107036902</t>
  </si>
  <si>
    <t>330801137107036903</t>
  </si>
  <si>
    <t>330801137107036904</t>
  </si>
  <si>
    <t>330801137107036905</t>
  </si>
  <si>
    <t>MASTER SUPPLIERS SDN BHD</t>
  </si>
  <si>
    <t>330801137110011700</t>
  </si>
  <si>
    <t>MEWAH-OILS SDN. BHD.</t>
  </si>
  <si>
    <t>330801137110011100</t>
  </si>
  <si>
    <t>MEWAHOLEO INDUSTRIES SDN BHD</t>
  </si>
  <si>
    <t>330801137121041300</t>
  </si>
  <si>
    <t>MHC COLDSTORAGE SDN BHD</t>
  </si>
  <si>
    <t>330801137107038700</t>
  </si>
  <si>
    <t>MKRS BUMI (M) SDN BHD</t>
  </si>
  <si>
    <t>330802137107005200</t>
  </si>
  <si>
    <t>NAUTILUS TUG &amp; TOWAGE SDN BHD</t>
  </si>
  <si>
    <t>330802137110039300</t>
  </si>
  <si>
    <t xml:space="preserve">NIKMAT MUJUR SDN BHD </t>
  </si>
  <si>
    <t>330802137121039400</t>
  </si>
  <si>
    <t>330801137107038400</t>
  </si>
  <si>
    <t>OCEAN21 OFFSHORE SDN BHD</t>
  </si>
  <si>
    <t>330802137201040300</t>
  </si>
  <si>
    <t>OM MATERIALS (SARAWAK) SDN BHD</t>
  </si>
  <si>
    <t>330801137216005800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</si>
  <si>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</si>
  <si>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</si>
  <si>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</si>
  <si>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</si>
  <si>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</si>
  <si>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</si>
  <si>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330802137112040700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</si>
  <si>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</si>
  <si>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</si>
  <si>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</si>
  <si>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</si>
  <si>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</si>
  <si>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</si>
  <si>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</si>
  <si>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330801137117037100</t>
  </si>
  <si>
    <t>EXIM/PFSB/BG-i/25/011</t>
  </si>
  <si>
    <t>Pertama Ferroalloys Sdn Bhd\n (ISLAMIC FACILITY)</t>
  </si>
  <si>
    <t>330802137112036100</t>
  </si>
  <si>
    <t>PERTAMA FERROALLOYS SDN. BHD.</t>
  </si>
  <si>
    <t>330801137113007600</t>
  </si>
  <si>
    <t>PERUSAHAAN OTOMOBIL NASIONAL SDN. BHD</t>
  </si>
  <si>
    <t>330801137212007500</t>
  </si>
  <si>
    <t>330801137110037300</t>
  </si>
  <si>
    <t>PIPESWAY FURNITURE SDN BHD</t>
  </si>
  <si>
    <t>330802218104025400</t>
  </si>
  <si>
    <t>PROBASE ESWATINI PTY LTD</t>
  </si>
  <si>
    <t>330802105201030200</t>
  </si>
  <si>
    <t xml:space="preserve">PT ENVIROTECH AKVA INDONESIA </t>
  </si>
  <si>
    <t>330801137110031100</t>
  </si>
  <si>
    <t>PTS GOLDKIST INDUSTRIES SDN BHD</t>
  </si>
  <si>
    <t>330801137110040200</t>
  </si>
  <si>
    <t>330801137107036500</t>
  </si>
  <si>
    <t>PUREBLEACH SDN BHD</t>
  </si>
  <si>
    <t>330801137110039200</t>
  </si>
  <si>
    <t>330801137110040100</t>
  </si>
  <si>
    <t>PUSAN FURNITURE INDUSTRIES SDN BHD</t>
  </si>
  <si>
    <t>330801137107020901</t>
  </si>
  <si>
    <t>PWN EXCELLENCE SDN BHD</t>
  </si>
  <si>
    <t>330801137107020903</t>
  </si>
  <si>
    <t>330801137107031200</t>
  </si>
  <si>
    <t>RADYSIS ASIA SDN. BHD.</t>
  </si>
  <si>
    <t>330802107200000800</t>
  </si>
  <si>
    <t>REPUBLIC OF IRAQ</t>
  </si>
  <si>
    <t>330802203200002000</t>
  </si>
  <si>
    <t>REPUBLIC OF SEYCHELLES</t>
  </si>
  <si>
    <t>330801137107038503</t>
  </si>
  <si>
    <t>RIZMAN RUZAINI CREATIONS (M) SDN BHD</t>
  </si>
  <si>
    <t>330801137121038600</t>
  </si>
  <si>
    <t>330803137107027900</t>
  </si>
  <si>
    <t>S P SETIA BERHAD</t>
  </si>
  <si>
    <t>330801137110039600</t>
  </si>
  <si>
    <t>SARAGREEN SDN BHD</t>
  </si>
  <si>
    <t>330802137200030100</t>
  </si>
  <si>
    <t xml:space="preserve">SARAWAK PETCHEM SDN BHD </t>
  </si>
  <si>
    <t>330802205201028500</t>
  </si>
  <si>
    <t>SERI ELBERT (SINGAPORE) PTE. LTD.</t>
  </si>
  <si>
    <t>330802205201028700</t>
  </si>
  <si>
    <t>SERI EMEI (SINGAPORE) PTE. LTD.</t>
  </si>
  <si>
    <t>330802205201028600</t>
  </si>
  <si>
    <t>SERI EMORY (SINGAPORE) PTE. LTD</t>
  </si>
  <si>
    <t>330802205201028800</t>
  </si>
  <si>
    <t>SERI EMPEROR (SINGAPORE) PTE. LTD</t>
  </si>
  <si>
    <t>330802205201028300</t>
  </si>
  <si>
    <t>SERI ERLANG (SINGAPORE) PTE. LTD.</t>
  </si>
  <si>
    <t>330802205201028200</t>
  </si>
  <si>
    <t>SERI EVEREST (SINGAPORE) PTE. LTD.</t>
  </si>
  <si>
    <t>330801137110034000</t>
  </si>
  <si>
    <t>SITI KHADIJAH APPAREL SDN BHD</t>
  </si>
  <si>
    <t>330801137107032600</t>
  </si>
  <si>
    <t>330802137107034900</t>
  </si>
  <si>
    <t>SKY BLUE MEDIA SDN BHD</t>
  </si>
  <si>
    <t>330802137104028900</t>
  </si>
  <si>
    <t>SMH RAIL SDN BHD</t>
  </si>
  <si>
    <t>330801137107028100</t>
  </si>
  <si>
    <t>330802137216004600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</si>
  <si>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</si>
  <si>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</si>
  <si>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</si>
  <si>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</si>
  <si>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</si>
  <si>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</si>
  <si>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</si>
  <si>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</si>
  <si>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SMH Rail Sdn Bhd/WBG/25/016</t>
  </si>
  <si>
    <t>SMH Rail Thailand Sdn Bhd</t>
  </si>
  <si>
    <t>330801137110035400</t>
  </si>
  <si>
    <t>SOUTHEAST ASIA FRUITS INDUSTRY SDN BHD</t>
  </si>
  <si>
    <t>330801137107029300</t>
  </si>
  <si>
    <t>SRI DAYAA MANUFACTURING SDN. BHD.</t>
  </si>
  <si>
    <t>330801137110029200</t>
  </si>
  <si>
    <t>330805137107034700</t>
  </si>
  <si>
    <t>TABCO FOOD SERVICES SDN BHD</t>
  </si>
  <si>
    <t>330801137107027503</t>
  </si>
  <si>
    <t>TAIACE ENERGY SERVICES SDN  BHD</t>
  </si>
  <si>
    <t>330801137107027501</t>
  </si>
  <si>
    <t>330801137107027504</t>
  </si>
  <si>
    <t>330801137107027502</t>
  </si>
  <si>
    <t>330801137107027507</t>
  </si>
  <si>
    <t>330801137107033600</t>
  </si>
  <si>
    <t>TERAS BUDI RESOURCES SDN. BHD.</t>
  </si>
  <si>
    <t>330801224107037000</t>
  </si>
  <si>
    <t>THAI AROI RICE VERMICELLI COMPANY LIMITED</t>
  </si>
  <si>
    <t>330802123205020400</t>
  </si>
  <si>
    <t>THE MINISTRY OF FINANCE GOVERNMENT OF LAO PDR</t>
  </si>
  <si>
    <t>330801137107030301</t>
  </si>
  <si>
    <t>TIONG NAM LOGISTICS SOLUTIONS SDN. BHD.</t>
  </si>
  <si>
    <t>330801137107030302</t>
  </si>
  <si>
    <t>330801137110034200</t>
  </si>
  <si>
    <t>TRISTAR GLOBAL SDN. BHD.</t>
  </si>
  <si>
    <t>330801137110034300</t>
  </si>
  <si>
    <t>UB ACRYLIC (M) SDN BHD</t>
  </si>
  <si>
    <t>330801137107031700</t>
  </si>
  <si>
    <t>URBAN PINNACLE SDN. BHD.</t>
  </si>
  <si>
    <t>330801137107031800</t>
  </si>
  <si>
    <t>330801137107032400</t>
  </si>
  <si>
    <t>330801137110040500</t>
  </si>
  <si>
    <t>WELL-BUILT ALLOY INDUSTRIES SDN BHD</t>
  </si>
  <si>
    <t>330802137110035100</t>
  </si>
  <si>
    <t>WHITEX GARMENTS SDN BHD</t>
  </si>
  <si>
    <t>330802137110002300</t>
  </si>
  <si>
    <t>330802137110035900</t>
  </si>
  <si>
    <t>330802137101027000</t>
  </si>
  <si>
    <t>330802137120029000</t>
  </si>
  <si>
    <t>WSA VENTURE AUSTRALIA (M) SDN BHD</t>
  </si>
  <si>
    <t>330802137122029100</t>
  </si>
  <si>
    <t>330801137107038300</t>
  </si>
  <si>
    <t>YH POLYMER SDN. BHD</t>
  </si>
  <si>
    <t>330801137110038200</t>
  </si>
  <si>
    <t>330802205101025000</t>
  </si>
  <si>
    <t>YINSON INTERNATIONAL PTE LTD</t>
  </si>
  <si>
    <t>330801137121028400</t>
  </si>
  <si>
    <t>ZAID IBRAHIM &amp; CO.</t>
  </si>
  <si>
    <t>Total</t>
  </si>
  <si>
    <t>Total stage 1</t>
  </si>
  <si>
    <t>Total stage 2</t>
  </si>
  <si>
    <t xml:space="preserve">Total  </t>
  </si>
  <si>
    <t>Total ECL MYR (LAF)</t>
  </si>
  <si>
    <t>EXIM/SMH/TNBG/25/016</t>
  </si>
  <si>
    <t>P&amp;L movement</t>
  </si>
  <si>
    <t xml:space="preserve">MFRS staging </t>
  </si>
  <si>
    <t>Staging movement</t>
  </si>
  <si>
    <t xml:space="preserve">BS ECL for Loan </t>
  </si>
  <si>
    <t>EXIM (Cost Center: 1061050000)</t>
  </si>
  <si>
    <t>Dr</t>
  </si>
  <si>
    <t>Cr</t>
  </si>
  <si>
    <t>EXIB (Cost Center: 1062050000)</t>
  </si>
  <si>
    <t>diff</t>
  </si>
  <si>
    <t xml:space="preserve"> </t>
  </si>
  <si>
    <t>BS ECL for BG</t>
  </si>
  <si>
    <t>BS ECL for Undrawn Loan</t>
  </si>
  <si>
    <t>Checking :</t>
  </si>
  <si>
    <t>Row Labels</t>
  </si>
  <si>
    <t>Grand Total</t>
  </si>
  <si>
    <t>Sum of ECL - May 20252</t>
  </si>
  <si>
    <t>Sum of Total ECL MYR (LAF)3</t>
  </si>
  <si>
    <t>Sum of Total ECL MYR (C&amp;C)3</t>
  </si>
  <si>
    <t>Undrawn/BG</t>
  </si>
  <si>
    <t>Undrawn</t>
  </si>
  <si>
    <t>BG</t>
  </si>
  <si>
    <t>(BS ECL Stage 1, 05/2025 -Conventional)</t>
  </si>
  <si>
    <t>(BS ECL Stage 2, 05/2025 -Conventional)</t>
  </si>
  <si>
    <t>(BS ECL Stage 1, 05/2025 -Islamic)</t>
  </si>
  <si>
    <t>(BS ECL Stage 2, 05/2025 -Islamic )</t>
  </si>
  <si>
    <t>(BS ECL Stage 1, 05/2025 -Conventional - BG)</t>
  </si>
  <si>
    <t>(BS ECL Stage 2, 05/2025 -Conventional - BG)</t>
  </si>
  <si>
    <t>(BS ECL Stage 1, 05/2025 -Islamic - BG)</t>
  </si>
  <si>
    <t>(BS ECL Stage 2, 05/2025 -Islamic - BG)</t>
  </si>
  <si>
    <t>(BS ECL Stage 1, 05/2025 -Conventional - Undrawn Loan)</t>
  </si>
  <si>
    <t>(BS ECL Stage 2, 05/2025 -Conventional - Undrawn Loan)</t>
  </si>
  <si>
    <t>(BS ECL Stage 1, 05/2025 -Islamic - Undrawn Loan)</t>
  </si>
  <si>
    <t>(BS ECL Stage 2, 05/2025 -Islamic - Undrawn Loan)</t>
  </si>
  <si>
    <t>Sum of ECL - May 2025</t>
  </si>
  <si>
    <t>Sum of Total ECL MYR (LAF)</t>
  </si>
  <si>
    <t>Sum of Total ECL MYR (C&amp;C)</t>
  </si>
  <si>
    <t>Sum of ECL - April 2025</t>
  </si>
  <si>
    <t>Sum of Total ECL MYR (LAF)2</t>
  </si>
  <si>
    <t>Sum of Total ECL MYR (C&amp;C)2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</si>
</sst>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_ ;[Red]\-#,##0.00\ "/>
    <numFmt numFmtId="166" formatCode="#,##0.000000000_ ;[Red]\-#,##0.000000000\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1" xfId="0" quotePrefix="1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0" fontId="4" fillId="2" borderId="3" xfId="0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6" fillId="5" borderId="0" xfId="0" applyFont="1" applyFill="1"/>
    <xf numFmtId="0" fontId="4" fillId="5" borderId="0" xfId="0" applyFont="1" applyFill="1"/>
    <xf numFmtId="0" fontId="4" fillId="0" borderId="0" xfId="0" applyFont="1"/>
    <xf numFmtId="0" fontId="2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40" fontId="2" fillId="6" borderId="0" xfId="0" applyNumberFormat="1" applyFont="1" applyFill="1"/>
    <xf numFmtId="164" fontId="4" fillId="7" borderId="0" xfId="2" applyFont="1" applyFill="1"/>
    <xf numFmtId="0" fontId="7" fillId="5" borderId="0" xfId="0" applyFont="1" applyFill="1"/>
    <xf numFmtId="0" fontId="2" fillId="5" borderId="0" xfId="0" applyFont="1" applyFill="1"/>
    <xf numFmtId="164" fontId="4" fillId="0" borderId="0" xfId="2" applyFont="1"/>
    <xf numFmtId="0" fontId="6" fillId="8" borderId="0" xfId="0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165" fontId="4" fillId="8" borderId="0" xfId="0" applyNumberFormat="1" applyFont="1" applyFill="1"/>
    <xf numFmtId="166" fontId="4" fillId="0" borderId="0" xfId="0" applyNumberFormat="1" applyFont="1"/>
    <xf numFmtId="0" fontId="7" fillId="8" borderId="0" xfId="0" applyFont="1" applyFill="1"/>
    <xf numFmtId="0" fontId="2" fillId="8" borderId="0" xfId="0" applyFont="1" applyFill="1"/>
    <xf numFmtId="40" fontId="4" fillId="8" borderId="0" xfId="0" applyNumberFormat="1" applyFont="1" applyFill="1"/>
    <xf numFmtId="40" fontId="4" fillId="6" borderId="0" xfId="0" applyNumberFormat="1" applyFont="1" applyFill="1"/>
    <xf numFmtId="0" fontId="2" fillId="5" borderId="0" xfId="0" applyFont="1" applyFill="1" applyAlignment="1">
      <alignment horizontal="center"/>
    </xf>
    <xf numFmtId="0" fontId="8" fillId="5" borderId="0" xfId="0" applyFont="1" applyFill="1"/>
    <xf numFmtId="164" fontId="4" fillId="4" borderId="0" xfId="2" applyFont="1" applyFill="1"/>
    <xf numFmtId="0" fontId="4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164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164" fontId="4" fillId="2" borderId="3" xfId="0" applyNumberFormat="1" applyFont="1" applyFill="1" applyBorder="1"/>
    <xf numFmtId="164" fontId="4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5" fillId="2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indent="2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3" fontId="3" fillId="3" borderId="7" xfId="1" applyFont="1" applyFill="1" applyBorder="1" applyAlignment="1">
      <alignment horizontal="center" vertical="center" wrapText="1"/>
    </xf>
    <xf numFmtId="43" fontId="3" fillId="3" borderId="4" xfId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3">
    <cellStyle name="Comma" xfId="1" builtinId="3"/>
    <cellStyle name="Comma 2" xfId="2" xr:uid="{D690C894-071A-4853-9D2A-888B8D61F94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zrilazhari\Downloads\ECL%20PNL%20%20202502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2%20Feb%202025/ECL%20Stage%201&amp;2/ECL%20PNL%20%20202502.xlsx?37C0F613" TargetMode="External"/><Relationship Id="rId1" Type="http://schemas.openxmlformats.org/officeDocument/2006/relationships/externalLinkPath" Target="file:///\\37C0F613\ECL%20PNL%20%202025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S1%20S2%20FAD%20review%207.6.2025%20(002).xlsx" TargetMode="External"/><Relationship Id="rId1" Type="http://schemas.openxmlformats.org/officeDocument/2006/relationships/externalLinkPath" Target="file:///C:\Users\rajmatulain\AppData\Local\Microsoft\Windows\INetCache\Content.Outlook\WOKZ290T\ECL%20S1%20S2%20FAD%20review%207.6.2025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CC_May%202025.xlsx" TargetMode="External"/><Relationship Id="rId1" Type="http://schemas.openxmlformats.org/officeDocument/2006/relationships/externalLinkPath" Target="file:///C:\Users\rajmatulain\AppData\Local\Microsoft\Windows\INetCache\Content.Outlook\WOKZ290T\ECL%20CC_Ma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BSPNL"/>
      <sheetName val="JVBSYTD202502"/>
      <sheetName val="workjv202502"/>
      <sheetName val="ECL PNL202502"/>
      <sheetName val="ECL YTD202502"/>
      <sheetName val="YTD ECL WHOLE"/>
      <sheetName val="YTD LAF"/>
      <sheetName val="YTD C&amp;C"/>
      <sheetName val="Overall"/>
      <sheetName val="ECL LAF"/>
      <sheetName val="ECL C&amp;C"/>
      <sheetName val="working ECL PNL202403"/>
      <sheetName val="working ECL YTD2024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>
        <row r="16">
          <cell r="D16">
            <v>2346632.9114758894</v>
          </cell>
        </row>
      </sheetData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ECL MAY 2025</v>
          </cell>
          <cell r="K1" t="str">
            <v>ECL APR 2025</v>
          </cell>
        </row>
        <row r="2">
          <cell r="B2" t="str">
            <v>Finance (SAP) Number</v>
          </cell>
          <cell r="G2" t="str">
            <v>Stage</v>
          </cell>
          <cell r="K2" t="str">
            <v>Stage</v>
          </cell>
          <cell r="L2" t="str">
            <v>Total ECL MYR (LAF)</v>
          </cell>
          <cell r="M2" t="str">
            <v>Total ECL MYR (C&amp;C)</v>
          </cell>
        </row>
        <row r="3">
          <cell r="B3">
            <v>500400</v>
          </cell>
          <cell r="G3">
            <v>1</v>
          </cell>
          <cell r="K3">
            <v>1</v>
          </cell>
          <cell r="L3">
            <v>45962.847280548303</v>
          </cell>
          <cell r="M3">
            <v>0</v>
          </cell>
        </row>
        <row r="4">
          <cell r="B4">
            <v>500401</v>
          </cell>
          <cell r="G4">
            <v>2</v>
          </cell>
          <cell r="K4">
            <v>2</v>
          </cell>
          <cell r="L4">
            <v>86910.504478372619</v>
          </cell>
          <cell r="M4">
            <v>0</v>
          </cell>
        </row>
        <row r="5">
          <cell r="B5">
            <v>500693</v>
          </cell>
          <cell r="G5">
            <v>1</v>
          </cell>
          <cell r="K5">
            <v>1</v>
          </cell>
          <cell r="L5">
            <v>58896.489020061388</v>
          </cell>
          <cell r="M5">
            <v>34919.39759097276</v>
          </cell>
        </row>
        <row r="6">
          <cell r="B6">
            <v>500749</v>
          </cell>
          <cell r="G6">
            <v>1</v>
          </cell>
          <cell r="K6">
            <v>1</v>
          </cell>
          <cell r="L6">
            <v>3629126.2892160048</v>
          </cell>
          <cell r="M6">
            <v>0</v>
          </cell>
        </row>
        <row r="7">
          <cell r="B7">
            <v>500937</v>
          </cell>
          <cell r="G7">
            <v>1</v>
          </cell>
          <cell r="K7">
            <v>1</v>
          </cell>
          <cell r="L7">
            <v>26006840.891987074</v>
          </cell>
          <cell r="M7">
            <v>0</v>
          </cell>
        </row>
        <row r="8">
          <cell r="B8">
            <v>501072</v>
          </cell>
          <cell r="G8">
            <v>1</v>
          </cell>
          <cell r="K8">
            <v>1</v>
          </cell>
          <cell r="L8">
            <v>1339067.9902627</v>
          </cell>
          <cell r="M8">
            <v>0</v>
          </cell>
        </row>
        <row r="9">
          <cell r="B9">
            <v>501073</v>
          </cell>
          <cell r="G9">
            <v>1</v>
          </cell>
          <cell r="K9">
            <v>1</v>
          </cell>
          <cell r="L9">
            <v>1339434.5135581468</v>
          </cell>
          <cell r="M9">
            <v>0</v>
          </cell>
        </row>
        <row r="10">
          <cell r="B10">
            <v>501075</v>
          </cell>
          <cell r="G10">
            <v>1</v>
          </cell>
          <cell r="K10">
            <v>1</v>
          </cell>
          <cell r="L10">
            <v>1289885.590221484</v>
          </cell>
          <cell r="M10">
            <v>0</v>
          </cell>
        </row>
        <row r="11">
          <cell r="B11">
            <v>501076</v>
          </cell>
          <cell r="G11">
            <v>1</v>
          </cell>
          <cell r="K11">
            <v>1</v>
          </cell>
          <cell r="L11">
            <v>1288083.2132493742</v>
          </cell>
          <cell r="M11">
            <v>0</v>
          </cell>
        </row>
        <row r="12">
          <cell r="B12">
            <v>501077</v>
          </cell>
          <cell r="G12">
            <v>1</v>
          </cell>
          <cell r="K12">
            <v>1</v>
          </cell>
          <cell r="L12">
            <v>1319363.3211689549</v>
          </cell>
          <cell r="M12">
            <v>0</v>
          </cell>
        </row>
        <row r="13">
          <cell r="B13">
            <v>501078</v>
          </cell>
          <cell r="G13">
            <v>1</v>
          </cell>
          <cell r="K13">
            <v>1</v>
          </cell>
          <cell r="L13">
            <v>1288083.2132493742</v>
          </cell>
          <cell r="M13">
            <v>0</v>
          </cell>
        </row>
        <row r="14">
          <cell r="B14">
            <v>501098</v>
          </cell>
          <cell r="G14">
            <v>1</v>
          </cell>
          <cell r="K14">
            <v>1</v>
          </cell>
          <cell r="L14">
            <v>2475244.6799200866</v>
          </cell>
          <cell r="M14">
            <v>0</v>
          </cell>
        </row>
        <row r="15">
          <cell r="B15">
            <v>501100</v>
          </cell>
          <cell r="G15">
            <v>1</v>
          </cell>
          <cell r="K15">
            <v>1</v>
          </cell>
          <cell r="L15">
            <v>891945.17755404802</v>
          </cell>
          <cell r="M15">
            <v>0</v>
          </cell>
        </row>
        <row r="16">
          <cell r="B16">
            <v>501230</v>
          </cell>
          <cell r="G16">
            <v>1</v>
          </cell>
          <cell r="K16">
            <v>1</v>
          </cell>
          <cell r="L16">
            <v>26940838.529574115</v>
          </cell>
          <cell r="M16">
            <v>0</v>
          </cell>
        </row>
        <row r="17">
          <cell r="B17" t="str">
            <v>BG</v>
          </cell>
          <cell r="G17">
            <v>1</v>
          </cell>
          <cell r="K17">
            <v>1</v>
          </cell>
          <cell r="M17">
            <v>0</v>
          </cell>
        </row>
        <row r="18">
          <cell r="B18" t="str">
            <v>EXIM/OMS/BG(FG)/24/071</v>
          </cell>
          <cell r="G18">
            <v>1</v>
          </cell>
          <cell r="K18">
            <v>1</v>
          </cell>
          <cell r="M18">
            <v>43718.103839278374</v>
          </cell>
        </row>
        <row r="19">
          <cell r="B19" t="str">
            <v>EXIM/OMS/BG(FG)/24/072</v>
          </cell>
          <cell r="G19">
            <v>1</v>
          </cell>
          <cell r="K19">
            <v>1</v>
          </cell>
          <cell r="M19">
            <v>87436.207678556748</v>
          </cell>
        </row>
        <row r="20">
          <cell r="B20" t="str">
            <v>EXIM/OMS/BG(FG)/24/073</v>
          </cell>
          <cell r="G20">
            <v>1</v>
          </cell>
          <cell r="K20">
            <v>1</v>
          </cell>
          <cell r="M20">
            <v>320599.42815470812</v>
          </cell>
        </row>
        <row r="21">
          <cell r="B21" t="str">
            <v>EXIM/OMS/BG(FG)/24/074</v>
          </cell>
          <cell r="G21">
            <v>1</v>
          </cell>
          <cell r="K21">
            <v>1</v>
          </cell>
          <cell r="M21">
            <v>68699.877461723168</v>
          </cell>
        </row>
        <row r="22">
          <cell r="B22" t="str">
            <v>EXIM/OMS/BG(FG)/24/075</v>
          </cell>
          <cell r="G22">
            <v>1</v>
          </cell>
          <cell r="K22">
            <v>1</v>
          </cell>
          <cell r="M22">
            <v>62454.434056111961</v>
          </cell>
        </row>
        <row r="23">
          <cell r="B23" t="str">
            <v>EXIM/OMS/BG(FG)/24/076</v>
          </cell>
          <cell r="G23">
            <v>1</v>
          </cell>
          <cell r="K23">
            <v>1</v>
          </cell>
          <cell r="M23">
            <v>156136.0851402799</v>
          </cell>
        </row>
        <row r="24">
          <cell r="B24" t="str">
            <v>EXIM/OMS/BG(FG)/24/082</v>
          </cell>
          <cell r="G24">
            <v>1</v>
          </cell>
          <cell r="K24">
            <v>1</v>
          </cell>
          <cell r="M24">
            <v>23420.412771041993</v>
          </cell>
        </row>
        <row r="25">
          <cell r="B25" t="str">
            <v>EXIM/OMS/BG(FG)/24/083</v>
          </cell>
          <cell r="G25">
            <v>1</v>
          </cell>
          <cell r="K25">
            <v>1</v>
          </cell>
          <cell r="M25">
            <v>1561.360851402799</v>
          </cell>
        </row>
        <row r="26">
          <cell r="B26" t="str">
            <v>EXIM/OMS/BG(FG)/24/084</v>
          </cell>
          <cell r="G26">
            <v>1</v>
          </cell>
          <cell r="K26">
            <v>1</v>
          </cell>
          <cell r="M26">
            <v>1040.9072342685326</v>
          </cell>
        </row>
        <row r="27">
          <cell r="B27" t="str">
            <v>EXIM/OMS/BG(FG)/24/085</v>
          </cell>
          <cell r="G27">
            <v>1</v>
          </cell>
          <cell r="K27">
            <v>1</v>
          </cell>
          <cell r="M27">
            <v>1040.9072342685326</v>
          </cell>
        </row>
        <row r="28">
          <cell r="B28" t="str">
            <v>EXIM/OMS/BG(FG)/24/086</v>
          </cell>
          <cell r="G28">
            <v>1</v>
          </cell>
          <cell r="K28">
            <v>1</v>
          </cell>
          <cell r="M28">
            <v>4684.0825542083985</v>
          </cell>
        </row>
        <row r="29">
          <cell r="B29" t="str">
            <v>EXIM/OMS/BG(FG)/25/002</v>
          </cell>
          <cell r="G29">
            <v>1</v>
          </cell>
          <cell r="K29">
            <v>1</v>
          </cell>
          <cell r="M29">
            <v>15893.141653613446</v>
          </cell>
        </row>
        <row r="30">
          <cell r="B30" t="str">
            <v>EXIM/SMH/APB/25/003</v>
          </cell>
          <cell r="G30">
            <v>1</v>
          </cell>
          <cell r="K30">
            <v>1</v>
          </cell>
          <cell r="M30">
            <v>104525.20395026894</v>
          </cell>
        </row>
        <row r="31">
          <cell r="B31" t="str">
            <v>EXIM/SMH/PB/25/004</v>
          </cell>
          <cell r="G31">
            <v>1</v>
          </cell>
          <cell r="K31">
            <v>1</v>
          </cell>
          <cell r="M31">
            <v>0</v>
          </cell>
        </row>
        <row r="32">
          <cell r="B32" t="str">
            <v>EXIM/SMH/TNBG/25/013</v>
          </cell>
          <cell r="G32">
            <v>1</v>
          </cell>
          <cell r="K32">
            <v>1</v>
          </cell>
          <cell r="M32">
            <v>71538.892476942288</v>
          </cell>
        </row>
        <row r="33">
          <cell r="B33" t="str">
            <v>EXIM/SMH/TNBG/25/014</v>
          </cell>
          <cell r="G33">
            <v>1</v>
          </cell>
          <cell r="K33">
            <v>1</v>
          </cell>
          <cell r="M33">
            <v>4471.180779808893</v>
          </cell>
        </row>
        <row r="34">
          <cell r="B34" t="str">
            <v>EXIM/SMH/TNBG/25/015</v>
          </cell>
          <cell r="G34">
            <v>1</v>
          </cell>
          <cell r="K34">
            <v>1</v>
          </cell>
          <cell r="M34">
            <v>4471.180779808893</v>
          </cell>
        </row>
        <row r="35">
          <cell r="B35" t="str">
            <v>EXIM/SMH/TNBG/25/016</v>
          </cell>
          <cell r="G35">
            <v>1</v>
          </cell>
          <cell r="K35">
            <v>1</v>
          </cell>
          <cell r="M35">
            <v>47275.332471107686</v>
          </cell>
        </row>
        <row r="36">
          <cell r="B36">
            <v>500605</v>
          </cell>
          <cell r="G36">
            <v>1</v>
          </cell>
          <cell r="K36">
            <v>1</v>
          </cell>
          <cell r="L36">
            <v>1064878.1485031759</v>
          </cell>
          <cell r="M36">
            <v>44395.888882628169</v>
          </cell>
        </row>
        <row r="37">
          <cell r="B37">
            <v>500633</v>
          </cell>
          <cell r="G37">
            <v>2</v>
          </cell>
          <cell r="K37">
            <v>2</v>
          </cell>
          <cell r="L37">
            <v>166.51245470014814</v>
          </cell>
          <cell r="M37">
            <v>0</v>
          </cell>
        </row>
        <row r="38">
          <cell r="B38">
            <v>500694</v>
          </cell>
          <cell r="G38">
            <v>1</v>
          </cell>
          <cell r="K38">
            <v>1</v>
          </cell>
          <cell r="L38">
            <v>1770477.9408001937</v>
          </cell>
          <cell r="M38">
            <v>1049706.4408917786</v>
          </cell>
        </row>
        <row r="39">
          <cell r="B39">
            <v>500731</v>
          </cell>
          <cell r="G39">
            <v>2</v>
          </cell>
          <cell r="K39">
            <v>2</v>
          </cell>
          <cell r="M39">
            <v>0</v>
          </cell>
        </row>
        <row r="40">
          <cell r="B40">
            <v>500783</v>
          </cell>
          <cell r="G40">
            <v>1</v>
          </cell>
          <cell r="K40">
            <v>1</v>
          </cell>
          <cell r="L40">
            <v>466291.93461581448</v>
          </cell>
          <cell r="M40">
            <v>577448.72103391192</v>
          </cell>
        </row>
        <row r="41">
          <cell r="B41">
            <v>500784</v>
          </cell>
          <cell r="G41">
            <v>1</v>
          </cell>
          <cell r="K41">
            <v>1</v>
          </cell>
          <cell r="L41">
            <v>0</v>
          </cell>
          <cell r="M41">
            <v>4508684.5186674111</v>
          </cell>
        </row>
        <row r="42">
          <cell r="B42">
            <v>500790</v>
          </cell>
          <cell r="G42">
            <v>1</v>
          </cell>
          <cell r="K42">
            <v>1</v>
          </cell>
          <cell r="L42">
            <v>971001.30359295686</v>
          </cell>
          <cell r="M42">
            <v>1547474.7360916676</v>
          </cell>
        </row>
        <row r="43">
          <cell r="B43">
            <v>500941</v>
          </cell>
          <cell r="G43">
            <v>2</v>
          </cell>
          <cell r="K43">
            <v>2</v>
          </cell>
          <cell r="L43">
            <v>138860.46981681223</v>
          </cell>
          <cell r="M43">
            <v>0</v>
          </cell>
        </row>
        <row r="44">
          <cell r="B44">
            <v>500943</v>
          </cell>
          <cell r="G44">
            <v>2</v>
          </cell>
          <cell r="K44">
            <v>2</v>
          </cell>
          <cell r="L44">
            <v>2764311.9167424692</v>
          </cell>
          <cell r="M44">
            <v>419588.67154196458</v>
          </cell>
        </row>
        <row r="45">
          <cell r="B45">
            <v>500995</v>
          </cell>
          <cell r="G45">
            <v>1</v>
          </cell>
          <cell r="K45">
            <v>1</v>
          </cell>
          <cell r="L45">
            <v>307931.11000190751</v>
          </cell>
          <cell r="M45">
            <v>0</v>
          </cell>
        </row>
        <row r="46">
          <cell r="B46">
            <v>501006</v>
          </cell>
          <cell r="G46">
            <v>1</v>
          </cell>
          <cell r="K46">
            <v>1</v>
          </cell>
          <cell r="L46">
            <v>40135.272584982675</v>
          </cell>
          <cell r="M46">
            <v>0</v>
          </cell>
        </row>
        <row r="47">
          <cell r="B47">
            <v>501010</v>
          </cell>
          <cell r="G47">
            <v>2</v>
          </cell>
          <cell r="K47">
            <v>2</v>
          </cell>
          <cell r="L47">
            <v>723134.89694352983</v>
          </cell>
          <cell r="M47">
            <v>0</v>
          </cell>
        </row>
        <row r="48">
          <cell r="B48">
            <v>501017</v>
          </cell>
          <cell r="G48">
            <v>1</v>
          </cell>
          <cell r="K48">
            <v>1</v>
          </cell>
          <cell r="L48">
            <v>474406.53448777169</v>
          </cell>
          <cell r="M48">
            <v>0</v>
          </cell>
        </row>
        <row r="49">
          <cell r="B49">
            <v>501026</v>
          </cell>
          <cell r="G49">
            <v>2</v>
          </cell>
          <cell r="K49">
            <v>2</v>
          </cell>
          <cell r="L49">
            <v>476271.88810696773</v>
          </cell>
          <cell r="M49">
            <v>0</v>
          </cell>
        </row>
        <row r="50">
          <cell r="B50">
            <v>501027</v>
          </cell>
          <cell r="G50">
            <v>2</v>
          </cell>
          <cell r="K50">
            <v>2</v>
          </cell>
          <cell r="L50">
            <v>1514.9197280028645</v>
          </cell>
          <cell r="M50">
            <v>0</v>
          </cell>
        </row>
        <row r="51">
          <cell r="B51">
            <v>501035</v>
          </cell>
          <cell r="G51">
            <v>1</v>
          </cell>
          <cell r="K51">
            <v>1</v>
          </cell>
          <cell r="L51">
            <v>0</v>
          </cell>
          <cell r="M51">
            <v>1366.7393497207097</v>
          </cell>
        </row>
        <row r="52">
          <cell r="B52">
            <v>501049</v>
          </cell>
          <cell r="G52">
            <v>1</v>
          </cell>
          <cell r="K52">
            <v>1</v>
          </cell>
          <cell r="L52">
            <v>1887755.6092701671</v>
          </cell>
          <cell r="M52">
            <v>0</v>
          </cell>
        </row>
        <row r="53">
          <cell r="B53">
            <v>501050</v>
          </cell>
          <cell r="G53">
            <v>2</v>
          </cell>
          <cell r="K53">
            <v>2</v>
          </cell>
          <cell r="L53">
            <v>10762163.162495974</v>
          </cell>
          <cell r="M53">
            <v>0</v>
          </cell>
        </row>
        <row r="54">
          <cell r="B54">
            <v>501056</v>
          </cell>
          <cell r="G54">
            <v>2</v>
          </cell>
          <cell r="K54">
            <v>1</v>
          </cell>
          <cell r="L54">
            <v>338.51361459145767</v>
          </cell>
          <cell r="M54">
            <v>0</v>
          </cell>
        </row>
        <row r="55">
          <cell r="B55">
            <v>501057</v>
          </cell>
          <cell r="G55">
            <v>2</v>
          </cell>
          <cell r="K55">
            <v>1</v>
          </cell>
          <cell r="L55">
            <v>421.87852322641555</v>
          </cell>
          <cell r="M55">
            <v>0</v>
          </cell>
        </row>
        <row r="56">
          <cell r="B56">
            <v>501058</v>
          </cell>
          <cell r="G56">
            <v>2</v>
          </cell>
          <cell r="K56">
            <v>1</v>
          </cell>
          <cell r="L56">
            <v>258.24361714871407</v>
          </cell>
          <cell r="M56">
            <v>0</v>
          </cell>
        </row>
        <row r="57">
          <cell r="B57">
            <v>501060</v>
          </cell>
          <cell r="G57">
            <v>2</v>
          </cell>
          <cell r="K57">
            <v>2</v>
          </cell>
          <cell r="L57">
            <v>175701.67842258379</v>
          </cell>
          <cell r="M57">
            <v>0</v>
          </cell>
        </row>
        <row r="58">
          <cell r="B58">
            <v>501061</v>
          </cell>
          <cell r="G58">
            <v>2</v>
          </cell>
          <cell r="K58">
            <v>2</v>
          </cell>
          <cell r="L58">
            <v>79248.875880249136</v>
          </cell>
          <cell r="M58">
            <v>0</v>
          </cell>
        </row>
        <row r="59">
          <cell r="B59">
            <v>501066</v>
          </cell>
          <cell r="G59">
            <v>1</v>
          </cell>
          <cell r="K59">
            <v>1</v>
          </cell>
          <cell r="L59">
            <v>3682653.2222493552</v>
          </cell>
          <cell r="M59">
            <v>0</v>
          </cell>
        </row>
        <row r="60">
          <cell r="B60">
            <v>501070</v>
          </cell>
          <cell r="G60">
            <v>1</v>
          </cell>
          <cell r="K60">
            <v>1</v>
          </cell>
          <cell r="L60">
            <v>206128.19914543722</v>
          </cell>
          <cell r="M60">
            <v>0</v>
          </cell>
        </row>
        <row r="61">
          <cell r="B61">
            <v>501071</v>
          </cell>
          <cell r="G61">
            <v>2</v>
          </cell>
          <cell r="K61">
            <v>1</v>
          </cell>
          <cell r="L61">
            <v>316.34697361571182</v>
          </cell>
          <cell r="M61">
            <v>0</v>
          </cell>
        </row>
        <row r="62">
          <cell r="B62">
            <v>501079</v>
          </cell>
          <cell r="G62">
            <v>1</v>
          </cell>
          <cell r="K62">
            <v>1</v>
          </cell>
          <cell r="L62">
            <v>616261.77100647753</v>
          </cell>
          <cell r="M62">
            <v>0</v>
          </cell>
        </row>
        <row r="63">
          <cell r="B63">
            <v>501080</v>
          </cell>
          <cell r="G63">
            <v>2</v>
          </cell>
          <cell r="K63">
            <v>2</v>
          </cell>
          <cell r="L63">
            <v>1728.3665142871801</v>
          </cell>
          <cell r="M63">
            <v>3.8723126308273237</v>
          </cell>
        </row>
        <row r="64">
          <cell r="B64">
            <v>501085</v>
          </cell>
          <cell r="G64">
            <v>1</v>
          </cell>
          <cell r="K64">
            <v>1</v>
          </cell>
          <cell r="L64">
            <v>11967.865096825484</v>
          </cell>
          <cell r="M64">
            <v>0</v>
          </cell>
        </row>
        <row r="65">
          <cell r="B65">
            <v>501086</v>
          </cell>
          <cell r="G65">
            <v>1</v>
          </cell>
          <cell r="K65">
            <v>1</v>
          </cell>
          <cell r="L65">
            <v>0</v>
          </cell>
          <cell r="M65">
            <v>878055.69652398222</v>
          </cell>
        </row>
        <row r="66">
          <cell r="B66">
            <v>501090</v>
          </cell>
          <cell r="G66">
            <v>2</v>
          </cell>
          <cell r="K66">
            <v>2</v>
          </cell>
          <cell r="L66">
            <v>1206.7356934097697</v>
          </cell>
          <cell r="M66">
            <v>0</v>
          </cell>
        </row>
        <row r="67">
          <cell r="B67">
            <v>501092</v>
          </cell>
          <cell r="G67">
            <v>1</v>
          </cell>
          <cell r="K67">
            <v>1</v>
          </cell>
          <cell r="L67">
            <v>8199.2951254634681</v>
          </cell>
          <cell r="M67">
            <v>64461.629882211811</v>
          </cell>
        </row>
        <row r="68">
          <cell r="B68">
            <v>501096</v>
          </cell>
          <cell r="G68">
            <v>1</v>
          </cell>
          <cell r="K68">
            <v>1</v>
          </cell>
          <cell r="L68">
            <v>901447.04572925135</v>
          </cell>
          <cell r="M68">
            <v>0</v>
          </cell>
        </row>
        <row r="69">
          <cell r="B69">
            <v>501097</v>
          </cell>
          <cell r="G69">
            <v>1</v>
          </cell>
          <cell r="K69">
            <v>1</v>
          </cell>
          <cell r="L69">
            <v>77652.577215229336</v>
          </cell>
          <cell r="M69">
            <v>0</v>
          </cell>
        </row>
        <row r="70">
          <cell r="B70">
            <v>501099</v>
          </cell>
          <cell r="G70">
            <v>2</v>
          </cell>
          <cell r="K70">
            <v>2</v>
          </cell>
          <cell r="L70">
            <v>2042.2172198240301</v>
          </cell>
          <cell r="M70">
            <v>14.27692426364875</v>
          </cell>
        </row>
        <row r="71">
          <cell r="B71">
            <v>501106</v>
          </cell>
          <cell r="G71">
            <v>2</v>
          </cell>
          <cell r="K71">
            <v>2</v>
          </cell>
          <cell r="L71">
            <v>87110.667443166865</v>
          </cell>
          <cell r="M71">
            <v>0</v>
          </cell>
        </row>
        <row r="72">
          <cell r="B72">
            <v>501107</v>
          </cell>
          <cell r="G72">
            <v>2</v>
          </cell>
          <cell r="K72">
            <v>2</v>
          </cell>
          <cell r="L72">
            <v>84731.832635017126</v>
          </cell>
          <cell r="M72">
            <v>0</v>
          </cell>
        </row>
        <row r="73">
          <cell r="B73">
            <v>501108</v>
          </cell>
          <cell r="G73">
            <v>2</v>
          </cell>
          <cell r="K73">
            <v>2</v>
          </cell>
          <cell r="L73">
            <v>33092.324948873196</v>
          </cell>
          <cell r="M73">
            <v>0</v>
          </cell>
        </row>
        <row r="74">
          <cell r="B74">
            <v>501109</v>
          </cell>
          <cell r="G74">
            <v>2</v>
          </cell>
          <cell r="K74">
            <v>2</v>
          </cell>
          <cell r="L74">
            <v>98608.531568804508</v>
          </cell>
          <cell r="M74">
            <v>0</v>
          </cell>
        </row>
        <row r="75">
          <cell r="B75">
            <v>501110</v>
          </cell>
          <cell r="G75">
            <v>1</v>
          </cell>
          <cell r="K75">
            <v>1</v>
          </cell>
          <cell r="L75">
            <v>101160.47916078519</v>
          </cell>
          <cell r="M75">
            <v>106672.2975164324</v>
          </cell>
        </row>
        <row r="76">
          <cell r="B76">
            <v>501111</v>
          </cell>
          <cell r="G76">
            <v>1</v>
          </cell>
          <cell r="K76">
            <v>1</v>
          </cell>
          <cell r="L76">
            <v>160424.69995885968</v>
          </cell>
          <cell r="M76">
            <v>2088.1536701731047</v>
          </cell>
        </row>
        <row r="77">
          <cell r="B77">
            <v>501112</v>
          </cell>
          <cell r="G77">
            <v>1</v>
          </cell>
          <cell r="K77">
            <v>1</v>
          </cell>
          <cell r="L77">
            <v>0</v>
          </cell>
          <cell r="M77">
            <v>180434.56989102156</v>
          </cell>
        </row>
        <row r="78">
          <cell r="B78">
            <v>501114</v>
          </cell>
          <cell r="G78">
            <v>1</v>
          </cell>
          <cell r="K78">
            <v>1</v>
          </cell>
          <cell r="L78">
            <v>1185.7281678983477</v>
          </cell>
          <cell r="M78">
            <v>0</v>
          </cell>
        </row>
        <row r="79">
          <cell r="B79">
            <v>501116</v>
          </cell>
          <cell r="G79">
            <v>2</v>
          </cell>
          <cell r="K79">
            <v>2</v>
          </cell>
          <cell r="L79">
            <v>78211.978022153708</v>
          </cell>
          <cell r="M79">
            <v>0</v>
          </cell>
        </row>
        <row r="80">
          <cell r="B80">
            <v>501117</v>
          </cell>
          <cell r="G80">
            <v>2</v>
          </cell>
          <cell r="K80">
            <v>2</v>
          </cell>
          <cell r="L80">
            <v>2431.313062855088</v>
          </cell>
          <cell r="M80">
            <v>0</v>
          </cell>
        </row>
        <row r="81">
          <cell r="B81">
            <v>501118</v>
          </cell>
          <cell r="G81">
            <v>1</v>
          </cell>
          <cell r="K81">
            <v>1</v>
          </cell>
          <cell r="L81">
            <v>145268.17170220448</v>
          </cell>
          <cell r="M81">
            <v>0</v>
          </cell>
        </row>
        <row r="82">
          <cell r="B82">
            <v>501119</v>
          </cell>
          <cell r="G82">
            <v>1</v>
          </cell>
          <cell r="K82">
            <v>1</v>
          </cell>
          <cell r="L82">
            <v>0</v>
          </cell>
          <cell r="M82">
            <v>52534.373323478343</v>
          </cell>
        </row>
        <row r="83">
          <cell r="B83">
            <v>501121</v>
          </cell>
          <cell r="G83">
            <v>1</v>
          </cell>
          <cell r="K83">
            <v>1</v>
          </cell>
          <cell r="L83">
            <v>314693.32514999277</v>
          </cell>
          <cell r="M83">
            <v>0</v>
          </cell>
        </row>
        <row r="84">
          <cell r="B84">
            <v>501122</v>
          </cell>
          <cell r="G84">
            <v>1</v>
          </cell>
          <cell r="K84">
            <v>1</v>
          </cell>
          <cell r="L84">
            <v>503062.39375481638</v>
          </cell>
          <cell r="M84">
            <v>0</v>
          </cell>
        </row>
        <row r="85">
          <cell r="B85">
            <v>501123</v>
          </cell>
          <cell r="G85">
            <v>1</v>
          </cell>
          <cell r="K85">
            <v>1</v>
          </cell>
          <cell r="L85">
            <v>124095.7678526892</v>
          </cell>
          <cell r="M85">
            <v>35235.559470984539</v>
          </cell>
        </row>
        <row r="86">
          <cell r="B86">
            <v>501124</v>
          </cell>
          <cell r="G86">
            <v>1</v>
          </cell>
          <cell r="K86">
            <v>1</v>
          </cell>
          <cell r="L86">
            <v>127203.66081931532</v>
          </cell>
          <cell r="M86">
            <v>133549.21434837725</v>
          </cell>
        </row>
        <row r="87">
          <cell r="B87">
            <v>501125</v>
          </cell>
          <cell r="G87">
            <v>1</v>
          </cell>
          <cell r="K87">
            <v>1</v>
          </cell>
          <cell r="L87">
            <v>0</v>
          </cell>
          <cell r="M87">
            <v>40387.189608465589</v>
          </cell>
        </row>
        <row r="88">
          <cell r="B88">
            <v>501126</v>
          </cell>
          <cell r="G88">
            <v>1</v>
          </cell>
          <cell r="K88">
            <v>1</v>
          </cell>
          <cell r="L88">
            <v>259413.12759407389</v>
          </cell>
          <cell r="M88">
            <v>0</v>
          </cell>
        </row>
        <row r="89">
          <cell r="B89">
            <v>501127</v>
          </cell>
          <cell r="G89">
            <v>1</v>
          </cell>
          <cell r="K89">
            <v>1</v>
          </cell>
          <cell r="L89">
            <v>72804.803629224363</v>
          </cell>
          <cell r="M89">
            <v>0</v>
          </cell>
        </row>
        <row r="90">
          <cell r="B90">
            <v>501128</v>
          </cell>
          <cell r="G90">
            <v>1</v>
          </cell>
          <cell r="K90">
            <v>1</v>
          </cell>
          <cell r="L90">
            <v>292670.33931147156</v>
          </cell>
          <cell r="M90">
            <v>183867.60114960602</v>
          </cell>
        </row>
        <row r="91">
          <cell r="B91">
            <v>501129</v>
          </cell>
          <cell r="G91">
            <v>1</v>
          </cell>
          <cell r="K91">
            <v>1</v>
          </cell>
          <cell r="L91">
            <v>2617.2923430629889</v>
          </cell>
          <cell r="M91">
            <v>140395.28506712057</v>
          </cell>
        </row>
        <row r="92">
          <cell r="B92">
            <v>501130</v>
          </cell>
          <cell r="G92">
            <v>1</v>
          </cell>
          <cell r="K92">
            <v>1</v>
          </cell>
          <cell r="L92">
            <v>999.31560408912424</v>
          </cell>
          <cell r="M92">
            <v>14.339397980646453</v>
          </cell>
        </row>
        <row r="93">
          <cell r="B93">
            <v>501131</v>
          </cell>
          <cell r="G93">
            <v>1</v>
          </cell>
          <cell r="K93">
            <v>1</v>
          </cell>
          <cell r="L93">
            <v>867.29913979483399</v>
          </cell>
          <cell r="M93">
            <v>453.55479321355807</v>
          </cell>
        </row>
        <row r="94">
          <cell r="B94">
            <v>501133</v>
          </cell>
          <cell r="G94">
            <v>2</v>
          </cell>
          <cell r="K94">
            <v>2</v>
          </cell>
          <cell r="L94">
            <v>520073.61610345298</v>
          </cell>
          <cell r="M94">
            <v>69319.027759735793</v>
          </cell>
        </row>
        <row r="95">
          <cell r="B95">
            <v>501134</v>
          </cell>
          <cell r="G95">
            <v>1</v>
          </cell>
          <cell r="K95">
            <v>1</v>
          </cell>
          <cell r="L95">
            <v>73235.638949433589</v>
          </cell>
          <cell r="M95">
            <v>1475.8721541600748</v>
          </cell>
        </row>
        <row r="96">
          <cell r="B96">
            <v>501136</v>
          </cell>
          <cell r="G96">
            <v>2</v>
          </cell>
          <cell r="K96">
            <v>2</v>
          </cell>
          <cell r="L96">
            <v>2301.1853280782611</v>
          </cell>
          <cell r="M96">
            <v>5.6921256915704745</v>
          </cell>
        </row>
        <row r="97">
          <cell r="B97">
            <v>501137</v>
          </cell>
          <cell r="G97">
            <v>1</v>
          </cell>
          <cell r="K97">
            <v>1</v>
          </cell>
          <cell r="L97">
            <v>5970.9863389761304</v>
          </cell>
          <cell r="M97">
            <v>27028.240429027137</v>
          </cell>
        </row>
        <row r="98">
          <cell r="B98">
            <v>501140</v>
          </cell>
          <cell r="G98">
            <v>1</v>
          </cell>
          <cell r="K98">
            <v>1</v>
          </cell>
          <cell r="L98">
            <v>2584.194417516705</v>
          </cell>
          <cell r="M98">
            <v>1.3692661820015182</v>
          </cell>
        </row>
        <row r="99">
          <cell r="B99">
            <v>501141</v>
          </cell>
          <cell r="G99">
            <v>1</v>
          </cell>
          <cell r="K99">
            <v>1</v>
          </cell>
          <cell r="L99">
            <v>1355.6301371571042</v>
          </cell>
          <cell r="M99">
            <v>0</v>
          </cell>
        </row>
        <row r="100">
          <cell r="B100">
            <v>501142</v>
          </cell>
          <cell r="G100">
            <v>1</v>
          </cell>
          <cell r="K100">
            <v>1</v>
          </cell>
          <cell r="L100">
            <v>1785.2581587234897</v>
          </cell>
          <cell r="M100">
            <v>444.33838612221535</v>
          </cell>
        </row>
        <row r="101">
          <cell r="B101">
            <v>501145</v>
          </cell>
          <cell r="G101">
            <v>1</v>
          </cell>
          <cell r="K101">
            <v>1</v>
          </cell>
          <cell r="L101">
            <v>140956.82664236333</v>
          </cell>
          <cell r="M101">
            <v>27126.832118341903</v>
          </cell>
        </row>
        <row r="102">
          <cell r="B102">
            <v>501146</v>
          </cell>
          <cell r="G102">
            <v>1</v>
          </cell>
          <cell r="K102">
            <v>1</v>
          </cell>
          <cell r="L102">
            <v>9418322.5800101813</v>
          </cell>
          <cell r="M102">
            <v>0</v>
          </cell>
        </row>
        <row r="103">
          <cell r="B103">
            <v>501147</v>
          </cell>
          <cell r="G103">
            <v>1</v>
          </cell>
          <cell r="K103">
            <v>1</v>
          </cell>
          <cell r="L103">
            <v>133218.18089455907</v>
          </cell>
          <cell r="M103">
            <v>30011.204929937732</v>
          </cell>
        </row>
        <row r="104">
          <cell r="B104">
            <v>501148</v>
          </cell>
          <cell r="G104">
            <v>1</v>
          </cell>
          <cell r="K104">
            <v>1</v>
          </cell>
          <cell r="L104">
            <v>46006.217164206391</v>
          </cell>
          <cell r="M104">
            <v>36408.000771559542</v>
          </cell>
        </row>
        <row r="105">
          <cell r="B105">
            <v>501149</v>
          </cell>
          <cell r="G105">
            <v>1</v>
          </cell>
          <cell r="K105">
            <v>1</v>
          </cell>
          <cell r="L105">
            <v>1464.5885034197963</v>
          </cell>
          <cell r="M105">
            <v>588.13578384670552</v>
          </cell>
        </row>
        <row r="106">
          <cell r="B106">
            <v>501150</v>
          </cell>
          <cell r="G106">
            <v>2</v>
          </cell>
          <cell r="K106">
            <v>2</v>
          </cell>
          <cell r="L106">
            <v>1699.7256049076423</v>
          </cell>
          <cell r="M106">
            <v>0</v>
          </cell>
        </row>
        <row r="107">
          <cell r="B107">
            <v>501155</v>
          </cell>
          <cell r="G107">
            <v>1</v>
          </cell>
          <cell r="K107">
            <v>1</v>
          </cell>
          <cell r="L107">
            <v>127863.10117713356</v>
          </cell>
          <cell r="M107">
            <v>14398.768563193993</v>
          </cell>
        </row>
        <row r="108">
          <cell r="B108">
            <v>501156</v>
          </cell>
          <cell r="G108">
            <v>1</v>
          </cell>
          <cell r="K108">
            <v>1</v>
          </cell>
          <cell r="L108">
            <v>0</v>
          </cell>
          <cell r="M108">
            <v>1754118.3155137517</v>
          </cell>
        </row>
        <row r="109">
          <cell r="B109">
            <v>501157</v>
          </cell>
          <cell r="G109">
            <v>1</v>
          </cell>
          <cell r="K109">
            <v>1</v>
          </cell>
          <cell r="L109">
            <v>1169027.6558433292</v>
          </cell>
          <cell r="M109">
            <v>72470.271103645166</v>
          </cell>
        </row>
        <row r="110">
          <cell r="B110">
            <v>501158</v>
          </cell>
          <cell r="G110">
            <v>1</v>
          </cell>
          <cell r="K110">
            <v>1</v>
          </cell>
          <cell r="L110">
            <v>50019.638446629731</v>
          </cell>
          <cell r="M110">
            <v>0</v>
          </cell>
        </row>
        <row r="111">
          <cell r="B111">
            <v>501159</v>
          </cell>
          <cell r="G111">
            <v>1</v>
          </cell>
          <cell r="K111">
            <v>1</v>
          </cell>
          <cell r="L111">
            <v>1281551.8452921435</v>
          </cell>
          <cell r="M111">
            <v>0</v>
          </cell>
        </row>
        <row r="112">
          <cell r="B112">
            <v>501160</v>
          </cell>
          <cell r="G112">
            <v>1</v>
          </cell>
          <cell r="K112">
            <v>1</v>
          </cell>
          <cell r="L112">
            <v>10921.400595246327</v>
          </cell>
          <cell r="M112">
            <v>1238.1578300057708</v>
          </cell>
        </row>
        <row r="113">
          <cell r="B113">
            <v>501161</v>
          </cell>
          <cell r="G113">
            <v>1</v>
          </cell>
          <cell r="K113">
            <v>1</v>
          </cell>
          <cell r="L113">
            <v>783218.60869611846</v>
          </cell>
          <cell r="M113">
            <v>1665039.9141674438</v>
          </cell>
        </row>
        <row r="114">
          <cell r="B114">
            <v>501166</v>
          </cell>
          <cell r="G114">
            <v>1</v>
          </cell>
          <cell r="K114">
            <v>1</v>
          </cell>
          <cell r="L114">
            <v>64233.033180996659</v>
          </cell>
          <cell r="M114">
            <v>270077.1700922664</v>
          </cell>
        </row>
        <row r="115">
          <cell r="B115">
            <v>501167</v>
          </cell>
          <cell r="G115">
            <v>1</v>
          </cell>
          <cell r="K115">
            <v>1</v>
          </cell>
          <cell r="L115">
            <v>329288.40384728531</v>
          </cell>
          <cell r="M115">
            <v>691.48902935545175</v>
          </cell>
        </row>
        <row r="116">
          <cell r="B116">
            <v>501168</v>
          </cell>
          <cell r="G116">
            <v>1</v>
          </cell>
          <cell r="K116">
            <v>1</v>
          </cell>
          <cell r="L116">
            <v>2578354.3365908787</v>
          </cell>
          <cell r="M116">
            <v>1229545.8561840903</v>
          </cell>
        </row>
        <row r="117">
          <cell r="B117">
            <v>501169</v>
          </cell>
          <cell r="G117">
            <v>1</v>
          </cell>
          <cell r="K117">
            <v>1</v>
          </cell>
          <cell r="L117">
            <v>11635.727233383852</v>
          </cell>
          <cell r="M117">
            <v>24364.546729655205</v>
          </cell>
        </row>
        <row r="118">
          <cell r="B118">
            <v>501170</v>
          </cell>
          <cell r="G118">
            <v>1</v>
          </cell>
          <cell r="K118">
            <v>1</v>
          </cell>
          <cell r="L118">
            <v>16404.53587186493</v>
          </cell>
          <cell r="M118">
            <v>0</v>
          </cell>
        </row>
        <row r="119">
          <cell r="B119">
            <v>501171</v>
          </cell>
          <cell r="G119">
            <v>1</v>
          </cell>
          <cell r="K119">
            <v>1</v>
          </cell>
          <cell r="L119">
            <v>98100.516035546883</v>
          </cell>
          <cell r="M119">
            <v>0</v>
          </cell>
        </row>
        <row r="120">
          <cell r="B120">
            <v>501172</v>
          </cell>
          <cell r="G120">
            <v>1</v>
          </cell>
          <cell r="K120">
            <v>1</v>
          </cell>
          <cell r="L120">
            <v>371788.22487356543</v>
          </cell>
          <cell r="M120">
            <v>62910.150714271476</v>
          </cell>
        </row>
        <row r="121">
          <cell r="B121">
            <v>501173</v>
          </cell>
          <cell r="G121">
            <v>1</v>
          </cell>
          <cell r="K121">
            <v>1</v>
          </cell>
          <cell r="L121">
            <v>145171.01882017168</v>
          </cell>
          <cell r="M121">
            <v>0</v>
          </cell>
        </row>
        <row r="122">
          <cell r="B122">
            <v>501174</v>
          </cell>
          <cell r="G122">
            <v>1</v>
          </cell>
          <cell r="K122">
            <v>1</v>
          </cell>
          <cell r="L122">
            <v>3000.4465729085096</v>
          </cell>
          <cell r="M122">
            <v>160.66936011356859</v>
          </cell>
        </row>
        <row r="123">
          <cell r="B123">
            <v>501175</v>
          </cell>
          <cell r="G123">
            <v>1</v>
          </cell>
          <cell r="K123">
            <v>1</v>
          </cell>
          <cell r="L123">
            <v>38412.739627994342</v>
          </cell>
          <cell r="M123">
            <v>40677.31184283342</v>
          </cell>
        </row>
        <row r="124">
          <cell r="B124">
            <v>501176</v>
          </cell>
          <cell r="G124">
            <v>1</v>
          </cell>
          <cell r="K124">
            <v>1</v>
          </cell>
          <cell r="L124">
            <v>484.75281808747661</v>
          </cell>
          <cell r="M124">
            <v>0</v>
          </cell>
        </row>
        <row r="125">
          <cell r="B125">
            <v>501178</v>
          </cell>
          <cell r="G125">
            <v>2</v>
          </cell>
          <cell r="K125">
            <v>2</v>
          </cell>
          <cell r="L125">
            <v>1857301.7479072427</v>
          </cell>
          <cell r="M125">
            <v>0</v>
          </cell>
        </row>
        <row r="126">
          <cell r="B126">
            <v>501179</v>
          </cell>
          <cell r="G126">
            <v>2</v>
          </cell>
          <cell r="K126">
            <v>2</v>
          </cell>
          <cell r="L126">
            <v>1163029.0219685819</v>
          </cell>
          <cell r="M126">
            <v>0</v>
          </cell>
        </row>
        <row r="127">
          <cell r="B127">
            <v>501180</v>
          </cell>
          <cell r="G127">
            <v>1</v>
          </cell>
          <cell r="K127">
            <v>1</v>
          </cell>
          <cell r="L127">
            <v>537274.83661516756</v>
          </cell>
          <cell r="M127">
            <v>0</v>
          </cell>
        </row>
        <row r="128">
          <cell r="B128">
            <v>501181</v>
          </cell>
          <cell r="G128">
            <v>1</v>
          </cell>
          <cell r="K128">
            <v>1</v>
          </cell>
          <cell r="L128">
            <v>378091.45769798319</v>
          </cell>
          <cell r="M128">
            <v>2081.5615038417045</v>
          </cell>
        </row>
        <row r="129">
          <cell r="B129">
            <v>501182</v>
          </cell>
          <cell r="G129">
            <v>1</v>
          </cell>
          <cell r="K129">
            <v>1</v>
          </cell>
          <cell r="L129">
            <v>123882.03649715545</v>
          </cell>
          <cell r="M129">
            <v>0</v>
          </cell>
        </row>
        <row r="130">
          <cell r="B130">
            <v>501186</v>
          </cell>
          <cell r="G130">
            <v>1</v>
          </cell>
          <cell r="K130">
            <v>1</v>
          </cell>
          <cell r="L130">
            <v>484.75281808747661</v>
          </cell>
          <cell r="M130">
            <v>0</v>
          </cell>
        </row>
        <row r="131">
          <cell r="B131">
            <v>501187</v>
          </cell>
          <cell r="G131">
            <v>1</v>
          </cell>
          <cell r="K131">
            <v>1</v>
          </cell>
          <cell r="L131">
            <v>484.75281808747661</v>
          </cell>
          <cell r="M131">
            <v>0</v>
          </cell>
        </row>
        <row r="132">
          <cell r="B132">
            <v>501188</v>
          </cell>
          <cell r="G132">
            <v>1</v>
          </cell>
          <cell r="K132">
            <v>1</v>
          </cell>
          <cell r="L132">
            <v>2011.8726308045188</v>
          </cell>
          <cell r="M132">
            <v>0</v>
          </cell>
        </row>
        <row r="133">
          <cell r="B133">
            <v>501190</v>
          </cell>
          <cell r="G133">
            <v>1</v>
          </cell>
          <cell r="K133">
            <v>1</v>
          </cell>
          <cell r="L133">
            <v>646761.86672108679</v>
          </cell>
          <cell r="M133">
            <v>9690.1677207495595</v>
          </cell>
        </row>
        <row r="134">
          <cell r="B134">
            <v>501191</v>
          </cell>
          <cell r="G134">
            <v>1</v>
          </cell>
          <cell r="K134">
            <v>1</v>
          </cell>
          <cell r="L134">
            <v>288393.48398599337</v>
          </cell>
          <cell r="M134">
            <v>1199.4008249139354</v>
          </cell>
        </row>
        <row r="135">
          <cell r="B135">
            <v>501192</v>
          </cell>
          <cell r="G135">
            <v>1</v>
          </cell>
          <cell r="K135">
            <v>1</v>
          </cell>
          <cell r="L135">
            <v>267657.10847021738</v>
          </cell>
          <cell r="M135">
            <v>4487.1438864683823</v>
          </cell>
        </row>
        <row r="136">
          <cell r="B136">
            <v>501200</v>
          </cell>
          <cell r="G136">
            <v>1</v>
          </cell>
          <cell r="K136">
            <v>1</v>
          </cell>
          <cell r="L136">
            <v>19509.944699029111</v>
          </cell>
          <cell r="M136">
            <v>0</v>
          </cell>
        </row>
        <row r="137">
          <cell r="B137">
            <v>501193</v>
          </cell>
          <cell r="G137">
            <v>1</v>
          </cell>
          <cell r="K137">
            <v>1</v>
          </cell>
          <cell r="L137">
            <v>221422.14133304355</v>
          </cell>
          <cell r="M137">
            <v>1756.4785939043079</v>
          </cell>
        </row>
        <row r="138">
          <cell r="B138">
            <v>501194</v>
          </cell>
          <cell r="G138">
            <v>1</v>
          </cell>
          <cell r="K138">
            <v>1</v>
          </cell>
          <cell r="L138">
            <v>846877.75387004483</v>
          </cell>
          <cell r="M138">
            <v>157005.93174278323</v>
          </cell>
        </row>
        <row r="139">
          <cell r="B139">
            <v>501195</v>
          </cell>
          <cell r="G139">
            <v>1</v>
          </cell>
          <cell r="K139">
            <v>1</v>
          </cell>
          <cell r="L139">
            <v>6022.8266705820224</v>
          </cell>
          <cell r="M139">
            <v>0.33362410936115322</v>
          </cell>
        </row>
        <row r="140">
          <cell r="B140">
            <v>501196</v>
          </cell>
          <cell r="G140">
            <v>1</v>
          </cell>
          <cell r="K140">
            <v>1</v>
          </cell>
          <cell r="L140">
            <v>11461.938667845265</v>
          </cell>
          <cell r="M140">
            <v>7789.0569178268497</v>
          </cell>
        </row>
        <row r="141">
          <cell r="B141">
            <v>501197</v>
          </cell>
          <cell r="G141">
            <v>1</v>
          </cell>
          <cell r="K141">
            <v>1</v>
          </cell>
          <cell r="L141">
            <v>227754.26769623702</v>
          </cell>
          <cell r="M141">
            <v>5.6937209136647482</v>
          </cell>
        </row>
        <row r="142">
          <cell r="B142">
            <v>501198</v>
          </cell>
          <cell r="G142">
            <v>1</v>
          </cell>
          <cell r="K142">
            <v>1</v>
          </cell>
          <cell r="L142">
            <v>36276.829078811359</v>
          </cell>
          <cell r="M142">
            <v>0</v>
          </cell>
        </row>
        <row r="143">
          <cell r="B143">
            <v>501201</v>
          </cell>
          <cell r="G143">
            <v>1</v>
          </cell>
          <cell r="K143">
            <v>1</v>
          </cell>
          <cell r="L143">
            <v>2.3283064365386963E-10</v>
          </cell>
          <cell r="M143">
            <v>1636448.7624552718</v>
          </cell>
        </row>
        <row r="144">
          <cell r="B144">
            <v>501203</v>
          </cell>
          <cell r="G144">
            <v>1</v>
          </cell>
          <cell r="K144">
            <v>1</v>
          </cell>
          <cell r="L144">
            <v>5316.0525569732545</v>
          </cell>
          <cell r="M144">
            <v>47.615653226526746</v>
          </cell>
        </row>
        <row r="145">
          <cell r="B145">
            <v>501204</v>
          </cell>
          <cell r="G145">
            <v>1</v>
          </cell>
          <cell r="K145">
            <v>1</v>
          </cell>
          <cell r="L145">
            <v>522.0843073152688</v>
          </cell>
          <cell r="M145">
            <v>0</v>
          </cell>
        </row>
        <row r="146">
          <cell r="B146">
            <v>501205</v>
          </cell>
          <cell r="G146">
            <v>1</v>
          </cell>
          <cell r="K146">
            <v>1</v>
          </cell>
          <cell r="L146">
            <v>522.0843073152688</v>
          </cell>
          <cell r="M146">
            <v>0</v>
          </cell>
        </row>
        <row r="147">
          <cell r="B147">
            <v>501206</v>
          </cell>
          <cell r="G147">
            <v>1</v>
          </cell>
          <cell r="K147">
            <v>1</v>
          </cell>
          <cell r="L147">
            <v>297.48491079217536</v>
          </cell>
          <cell r="M147">
            <v>0.30808863099428246</v>
          </cell>
        </row>
        <row r="148">
          <cell r="B148">
            <v>501208</v>
          </cell>
          <cell r="G148">
            <v>1</v>
          </cell>
          <cell r="K148">
            <v>1</v>
          </cell>
          <cell r="L148">
            <v>135930.76874511084</v>
          </cell>
          <cell r="M148">
            <v>128107.59338438734</v>
          </cell>
        </row>
        <row r="149">
          <cell r="B149">
            <v>501209</v>
          </cell>
          <cell r="G149">
            <v>1</v>
          </cell>
          <cell r="K149">
            <v>1</v>
          </cell>
          <cell r="L149">
            <v>6800910.2145832106</v>
          </cell>
          <cell r="M149">
            <v>850863.28767678188</v>
          </cell>
        </row>
        <row r="150">
          <cell r="B150">
            <v>501210</v>
          </cell>
          <cell r="G150">
            <v>1</v>
          </cell>
          <cell r="K150">
            <v>1</v>
          </cell>
          <cell r="L150">
            <v>1462039.6677783153</v>
          </cell>
          <cell r="M150">
            <v>0</v>
          </cell>
        </row>
        <row r="151">
          <cell r="B151">
            <v>501211</v>
          </cell>
          <cell r="G151">
            <v>1</v>
          </cell>
          <cell r="K151">
            <v>1</v>
          </cell>
          <cell r="L151">
            <v>11952.504323794798</v>
          </cell>
          <cell r="M151">
            <v>53882.60687026786</v>
          </cell>
        </row>
        <row r="152">
          <cell r="B152">
            <v>501213</v>
          </cell>
          <cell r="G152">
            <v>1</v>
          </cell>
          <cell r="K152">
            <v>1</v>
          </cell>
          <cell r="L152">
            <v>182954.41588211292</v>
          </cell>
          <cell r="M152">
            <v>108724.16368625307</v>
          </cell>
        </row>
        <row r="153">
          <cell r="B153">
            <v>501216</v>
          </cell>
          <cell r="G153">
            <v>1</v>
          </cell>
          <cell r="K153">
            <v>1</v>
          </cell>
          <cell r="L153">
            <v>1157172.6983662739</v>
          </cell>
          <cell r="M153">
            <v>0</v>
          </cell>
        </row>
        <row r="154">
          <cell r="B154">
            <v>501223</v>
          </cell>
          <cell r="G154">
            <v>1</v>
          </cell>
          <cell r="K154">
            <v>1</v>
          </cell>
          <cell r="L154">
            <v>328429.01844754058</v>
          </cell>
          <cell r="M154">
            <v>0</v>
          </cell>
        </row>
        <row r="155">
          <cell r="B155">
            <v>501217</v>
          </cell>
          <cell r="G155">
            <v>2</v>
          </cell>
          <cell r="K155">
            <v>1</v>
          </cell>
          <cell r="L155">
            <v>664.20035223597949</v>
          </cell>
          <cell r="M155">
            <v>0</v>
          </cell>
        </row>
        <row r="156">
          <cell r="B156">
            <v>501218</v>
          </cell>
          <cell r="G156">
            <v>1</v>
          </cell>
          <cell r="K156">
            <v>1</v>
          </cell>
          <cell r="L156">
            <v>109734.88481234686</v>
          </cell>
          <cell r="M156">
            <v>41886.652158536803</v>
          </cell>
        </row>
        <row r="157">
          <cell r="B157">
            <v>501219</v>
          </cell>
          <cell r="G157">
            <v>1</v>
          </cell>
          <cell r="K157">
            <v>1</v>
          </cell>
          <cell r="L157">
            <v>3861321.2585941954</v>
          </cell>
          <cell r="M157">
            <v>2630.9877660457596</v>
          </cell>
        </row>
        <row r="158">
          <cell r="B158">
            <v>501220</v>
          </cell>
          <cell r="G158">
            <v>1</v>
          </cell>
          <cell r="K158">
            <v>1</v>
          </cell>
          <cell r="L158">
            <v>302363.4454965422</v>
          </cell>
          <cell r="M158">
            <v>14245.357217055349</v>
          </cell>
        </row>
        <row r="159">
          <cell r="B159">
            <v>501222</v>
          </cell>
          <cell r="G159">
            <v>1</v>
          </cell>
          <cell r="K159">
            <v>1</v>
          </cell>
          <cell r="L159">
            <v>540645.13427192089</v>
          </cell>
          <cell r="M159">
            <v>964.91482471372228</v>
          </cell>
        </row>
        <row r="160">
          <cell r="B160">
            <v>501224</v>
          </cell>
          <cell r="G160">
            <v>1</v>
          </cell>
          <cell r="K160">
            <v>1</v>
          </cell>
          <cell r="L160">
            <v>162000.77950227662</v>
          </cell>
          <cell r="M160">
            <v>154826.77627587615</v>
          </cell>
        </row>
        <row r="161">
          <cell r="B161">
            <v>501232</v>
          </cell>
          <cell r="G161">
            <v>1</v>
          </cell>
          <cell r="K161">
            <v>1</v>
          </cell>
          <cell r="L161">
            <v>231943.78898086352</v>
          </cell>
          <cell r="M161">
            <v>64237.602423299744</v>
          </cell>
        </row>
        <row r="162">
          <cell r="B162">
            <v>501233</v>
          </cell>
          <cell r="G162">
            <v>1</v>
          </cell>
          <cell r="K162">
            <v>1</v>
          </cell>
          <cell r="M162">
            <v>0</v>
          </cell>
        </row>
        <row r="163">
          <cell r="B163">
            <v>501240</v>
          </cell>
          <cell r="G163">
            <v>1</v>
          </cell>
          <cell r="K163">
            <v>1</v>
          </cell>
          <cell r="L163">
            <v>81366.399674083106</v>
          </cell>
          <cell r="M163">
            <v>0</v>
          </cell>
        </row>
        <row r="164">
          <cell r="B164">
            <v>501241</v>
          </cell>
          <cell r="G164">
            <v>1</v>
          </cell>
          <cell r="K164">
            <v>1</v>
          </cell>
          <cell r="L164">
            <v>20919.770741072403</v>
          </cell>
          <cell r="M164">
            <v>0</v>
          </cell>
        </row>
        <row r="165">
          <cell r="B165">
            <v>501246</v>
          </cell>
          <cell r="G165">
            <v>1</v>
          </cell>
          <cell r="K165">
            <v>1</v>
          </cell>
          <cell r="L165">
            <v>0</v>
          </cell>
          <cell r="M165">
            <v>0</v>
          </cell>
        </row>
        <row r="166">
          <cell r="B166">
            <v>501231</v>
          </cell>
          <cell r="G166">
            <v>1</v>
          </cell>
          <cell r="K166">
            <v>1</v>
          </cell>
          <cell r="L166">
            <v>50255.786358105528</v>
          </cell>
          <cell r="M166">
            <v>77166.600701308213</v>
          </cell>
        </row>
        <row r="167">
          <cell r="B167">
            <v>501242</v>
          </cell>
          <cell r="G167">
            <v>1</v>
          </cell>
          <cell r="K167">
            <v>1</v>
          </cell>
          <cell r="L167">
            <v>14652.64150071179</v>
          </cell>
          <cell r="M167">
            <v>393721.51218056545</v>
          </cell>
        </row>
        <row r="168">
          <cell r="B168" t="str">
            <v>EXIM/PFSB/BG-i/25/011</v>
          </cell>
          <cell r="G168">
            <v>1</v>
          </cell>
          <cell r="K168">
            <v>1</v>
          </cell>
          <cell r="M168">
            <v>768824.36564380373</v>
          </cell>
        </row>
        <row r="169">
          <cell r="B169" t="str">
            <v>EXIM/ACN/BG/25/009</v>
          </cell>
          <cell r="G169">
            <v>2</v>
          </cell>
          <cell r="K169">
            <v>2</v>
          </cell>
          <cell r="M169">
            <v>935.42452449518851</v>
          </cell>
        </row>
        <row r="170">
          <cell r="B170" t="str">
            <v>EXIM/BHP/SBLC/24/011(3)</v>
          </cell>
          <cell r="G170">
            <v>1</v>
          </cell>
          <cell r="K170">
            <v>1</v>
          </cell>
          <cell r="M170">
            <v>0</v>
          </cell>
        </row>
        <row r="171">
          <cell r="B171" t="str">
            <v>EXIM/DPSB/PB-i/18/057</v>
          </cell>
          <cell r="G171">
            <v>2</v>
          </cell>
          <cell r="K171">
            <v>2</v>
          </cell>
          <cell r="M171">
            <v>0</v>
          </cell>
        </row>
        <row r="172">
          <cell r="B172" t="str">
            <v>EXIM/HELMS/BG/24/044</v>
          </cell>
          <cell r="G172">
            <v>1</v>
          </cell>
          <cell r="K172">
            <v>1</v>
          </cell>
          <cell r="M172">
            <v>0</v>
          </cell>
        </row>
        <row r="173">
          <cell r="B173" t="str">
            <v>EXIM/HELMS/BG/24/044</v>
          </cell>
          <cell r="G173">
            <v>1</v>
          </cell>
          <cell r="K173">
            <v>1</v>
          </cell>
          <cell r="M173">
            <v>0</v>
          </cell>
        </row>
        <row r="174">
          <cell r="B174" t="str">
            <v>EXIM/HELMS/BG-i/25/012</v>
          </cell>
          <cell r="G174">
            <v>1</v>
          </cell>
          <cell r="K174">
            <v>1</v>
          </cell>
          <cell r="M174">
            <v>0</v>
          </cell>
        </row>
        <row r="175">
          <cell r="B175" t="str">
            <v>EXIM/PFSB/BG-1/24/064</v>
          </cell>
          <cell r="G175">
            <v>1</v>
          </cell>
          <cell r="K175">
            <v>1</v>
          </cell>
          <cell r="M175">
            <v>0</v>
          </cell>
        </row>
        <row r="176">
          <cell r="B176" t="str">
            <v>EXIM/PFSB/BG-1/24/064</v>
          </cell>
          <cell r="G176">
            <v>1</v>
          </cell>
          <cell r="K176">
            <v>1</v>
          </cell>
          <cell r="M176">
            <v>0</v>
          </cell>
        </row>
        <row r="177">
          <cell r="B177" t="str">
            <v>EXIM/PFSB/BG-i/25/011</v>
          </cell>
          <cell r="G177">
            <v>1</v>
          </cell>
          <cell r="K177">
            <v>1</v>
          </cell>
          <cell r="M177">
            <v>0</v>
          </cell>
        </row>
        <row r="178">
          <cell r="B178" t="str">
            <v>EXIM/URBAN/PB/24/002</v>
          </cell>
          <cell r="G178">
            <v>1</v>
          </cell>
          <cell r="K178">
            <v>1</v>
          </cell>
          <cell r="M178">
            <v>0</v>
          </cell>
        </row>
        <row r="179">
          <cell r="B179" t="str">
            <v>EXIM/URBAN/PB/24/078</v>
          </cell>
          <cell r="G179">
            <v>1</v>
          </cell>
          <cell r="K179">
            <v>1</v>
          </cell>
          <cell r="M179">
            <v>0</v>
          </cell>
        </row>
        <row r="180">
          <cell r="B180" t="str">
            <v>NEW ACCOUNT</v>
          </cell>
          <cell r="G180">
            <v>1</v>
          </cell>
          <cell r="K180">
            <v>1</v>
          </cell>
          <cell r="M180">
            <v>0</v>
          </cell>
        </row>
        <row r="182">
          <cell r="L182">
            <v>137630275.09319729</v>
          </cell>
          <cell r="M182">
            <v>20830351.101938665</v>
          </cell>
        </row>
        <row r="183">
          <cell r="L183">
            <v>0</v>
          </cell>
          <cell r="M18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L CC May 25"/>
    </sheetNames>
    <sheetDataSet>
      <sheetData sheetId="0">
        <row r="1">
          <cell r="A1" t="str">
            <v>ECL CC May 25</v>
          </cell>
        </row>
        <row r="2">
          <cell r="A2" t="str">
            <v>SAP Number</v>
          </cell>
          <cell r="C2" t="str">
            <v>ECL CC May 25 (RM)</v>
          </cell>
        </row>
        <row r="3">
          <cell r="A3">
            <v>501125</v>
          </cell>
          <cell r="C3">
            <v>37378.793648906692</v>
          </cell>
        </row>
        <row r="4">
          <cell r="A4">
            <v>501111</v>
          </cell>
          <cell r="C4">
            <v>24936.892713152149</v>
          </cell>
        </row>
        <row r="5">
          <cell r="A5">
            <v>501172</v>
          </cell>
          <cell r="C5">
            <v>273.90635766435298</v>
          </cell>
        </row>
        <row r="6">
          <cell r="A6">
            <v>501129</v>
          </cell>
          <cell r="C6">
            <v>129903.27616598103</v>
          </cell>
        </row>
        <row r="7">
          <cell r="A7">
            <v>501209</v>
          </cell>
          <cell r="C7">
            <v>865561.71010376536</v>
          </cell>
        </row>
        <row r="8">
          <cell r="A8">
            <v>501161</v>
          </cell>
          <cell r="C8">
            <v>1202631.0703729601</v>
          </cell>
        </row>
        <row r="9">
          <cell r="A9" t="str">
            <v>EXIM/ACN/BG/25/009</v>
          </cell>
          <cell r="C9">
            <v>863.5700845820337</v>
          </cell>
        </row>
        <row r="10">
          <cell r="A10">
            <v>501231</v>
          </cell>
          <cell r="C10">
            <v>6308.4689190297559</v>
          </cell>
        </row>
        <row r="11">
          <cell r="A11">
            <v>501137</v>
          </cell>
          <cell r="C11">
            <v>25021.472672183114</v>
          </cell>
        </row>
        <row r="12">
          <cell r="A12">
            <v>501035</v>
          </cell>
          <cell r="C12">
            <v>1261.7809951069914</v>
          </cell>
        </row>
        <row r="13">
          <cell r="A13">
            <v>501086</v>
          </cell>
          <cell r="C13">
            <v>801061.91733563773</v>
          </cell>
        </row>
        <row r="14">
          <cell r="A14">
            <v>501156</v>
          </cell>
          <cell r="C14">
            <v>1600464.9577117686</v>
          </cell>
        </row>
        <row r="15">
          <cell r="A15">
            <v>501142</v>
          </cell>
          <cell r="C15">
            <v>409.61908509959426</v>
          </cell>
        </row>
        <row r="16">
          <cell r="A16">
            <v>501222</v>
          </cell>
          <cell r="C16">
            <v>797.2402529615548</v>
          </cell>
        </row>
        <row r="17">
          <cell r="A17">
            <v>501219</v>
          </cell>
          <cell r="C17">
            <v>2612.6128371735285</v>
          </cell>
        </row>
        <row r="18">
          <cell r="A18">
            <v>501112</v>
          </cell>
          <cell r="C18">
            <v>166320.84888674959</v>
          </cell>
        </row>
        <row r="19">
          <cell r="A19">
            <v>501232</v>
          </cell>
          <cell r="C19">
            <v>58370.458804332069</v>
          </cell>
        </row>
        <row r="20">
          <cell r="A20">
            <v>501181</v>
          </cell>
          <cell r="C20">
            <v>15999.349758449469</v>
          </cell>
        </row>
        <row r="21">
          <cell r="A21">
            <v>501208</v>
          </cell>
          <cell r="C21">
            <v>52896.914188460847</v>
          </cell>
        </row>
        <row r="22">
          <cell r="A22">
            <v>501242</v>
          </cell>
          <cell r="C22">
            <v>349524.10266387288</v>
          </cell>
        </row>
        <row r="23">
          <cell r="A23">
            <v>500784</v>
          </cell>
          <cell r="C23">
            <v>2526963.2412434937</v>
          </cell>
        </row>
        <row r="24">
          <cell r="A24">
            <v>501147</v>
          </cell>
          <cell r="C24">
            <v>27797.934799419891</v>
          </cell>
        </row>
        <row r="25">
          <cell r="A25">
            <v>501149</v>
          </cell>
          <cell r="C25">
            <v>544.33761988939477</v>
          </cell>
        </row>
        <row r="26">
          <cell r="A26">
            <v>501190</v>
          </cell>
          <cell r="C26">
            <v>9647.0196254108123</v>
          </cell>
        </row>
        <row r="27">
          <cell r="A27">
            <v>501130</v>
          </cell>
          <cell r="C27">
            <v>9.9043410663215354</v>
          </cell>
        </row>
        <row r="28">
          <cell r="A28">
            <v>501128</v>
          </cell>
          <cell r="C28">
            <v>167670.5724995434</v>
          </cell>
        </row>
        <row r="29">
          <cell r="A29">
            <v>501194</v>
          </cell>
          <cell r="C29">
            <v>145415.79139854023</v>
          </cell>
        </row>
        <row r="30">
          <cell r="A30">
            <v>501191</v>
          </cell>
          <cell r="C30">
            <v>1217.6915778764248</v>
          </cell>
        </row>
        <row r="31">
          <cell r="A31">
            <v>501192</v>
          </cell>
          <cell r="C31">
            <v>4555.6733595814803</v>
          </cell>
        </row>
        <row r="32">
          <cell r="A32">
            <v>501140</v>
          </cell>
          <cell r="C32">
            <v>1.2669649822970335</v>
          </cell>
        </row>
        <row r="33">
          <cell r="A33">
            <v>501195</v>
          </cell>
          <cell r="C33">
            <v>0.30869986765854512</v>
          </cell>
        </row>
        <row r="34">
          <cell r="A34">
            <v>501133</v>
          </cell>
          <cell r="C34">
            <v>63250.834355924453</v>
          </cell>
        </row>
        <row r="35">
          <cell r="A35">
            <v>501213</v>
          </cell>
          <cell r="C35">
            <v>100690.89190314231</v>
          </cell>
        </row>
        <row r="36">
          <cell r="A36">
            <v>501099</v>
          </cell>
          <cell r="C36">
            <v>17.117916630399474</v>
          </cell>
        </row>
        <row r="37">
          <cell r="A37">
            <v>501145</v>
          </cell>
          <cell r="C37">
            <v>25107.105470294817</v>
          </cell>
        </row>
        <row r="38">
          <cell r="A38">
            <v>501160</v>
          </cell>
          <cell r="C38">
            <v>1164.0623719550244</v>
          </cell>
        </row>
        <row r="39">
          <cell r="A39">
            <v>501220</v>
          </cell>
          <cell r="C39">
            <v>13140.825199941017</v>
          </cell>
        </row>
        <row r="40">
          <cell r="A40">
            <v>501201</v>
          </cell>
          <cell r="C40">
            <v>1515732.4897387698</v>
          </cell>
        </row>
        <row r="41">
          <cell r="A41">
            <v>501211</v>
          </cell>
          <cell r="C41">
            <v>49894.683634022702</v>
          </cell>
        </row>
        <row r="42">
          <cell r="A42">
            <v>500790</v>
          </cell>
          <cell r="C42">
            <v>1264186.1838389381</v>
          </cell>
        </row>
        <row r="43">
          <cell r="A43">
            <v>500783</v>
          </cell>
          <cell r="C43">
            <v>648997.82380724966</v>
          </cell>
        </row>
        <row r="44">
          <cell r="A44">
            <v>501174</v>
          </cell>
          <cell r="C44">
            <v>170.13923164282087</v>
          </cell>
        </row>
        <row r="45">
          <cell r="A45" t="str">
            <v>EXIM/OMS/BG(FG)/24/071</v>
          </cell>
          <cell r="C45">
            <v>40353.213280005431</v>
          </cell>
        </row>
        <row r="46">
          <cell r="A46" t="str">
            <v>EXIM/OMS/BG(FG)/24/072</v>
          </cell>
          <cell r="C46">
            <v>80706.426560010863</v>
          </cell>
        </row>
        <row r="47">
          <cell r="A47" t="str">
            <v>EXIM/OMS/BG(FG)/24/073</v>
          </cell>
          <cell r="C47">
            <v>295923.56405337312</v>
          </cell>
        </row>
        <row r="48">
          <cell r="A48" t="str">
            <v>EXIM/OMS/BG(FG)/24/074</v>
          </cell>
          <cell r="C48">
            <v>63412.192297151385</v>
          </cell>
        </row>
        <row r="49">
          <cell r="A49" t="str">
            <v>EXIM/OMS/BG(FG)/24/075</v>
          </cell>
          <cell r="C49">
            <v>57647.447542864902</v>
          </cell>
        </row>
        <row r="50">
          <cell r="A50" t="str">
            <v>EXIM/OMS/BG(FG)/24/076</v>
          </cell>
          <cell r="C50">
            <v>144118.61885716225</v>
          </cell>
        </row>
        <row r="51">
          <cell r="A51" t="str">
            <v>EXIM/OMS/BG(FG)/24/082</v>
          </cell>
          <cell r="C51">
            <v>21617.79282857434</v>
          </cell>
        </row>
        <row r="52">
          <cell r="A52" t="str">
            <v>EXIM/OMS/BG(FG)/24/083</v>
          </cell>
          <cell r="C52">
            <v>1441.1861885716223</v>
          </cell>
        </row>
        <row r="53">
          <cell r="A53" t="str">
            <v>EXIM/OMS/BG(FG)/24/084</v>
          </cell>
          <cell r="C53">
            <v>960.79079238108159</v>
          </cell>
        </row>
        <row r="54">
          <cell r="A54" t="str">
            <v>EXIM/OMS/BG(FG)/24/085</v>
          </cell>
          <cell r="C54">
            <v>960.79079238108159</v>
          </cell>
        </row>
        <row r="55">
          <cell r="A55" t="str">
            <v>EXIM/OMS/BG(FG)/24/086</v>
          </cell>
          <cell r="C55">
            <v>4323.5585657148677</v>
          </cell>
        </row>
        <row r="56">
          <cell r="A56" t="str">
            <v>EXIM/OMS/BG(FG)/25/002</v>
          </cell>
          <cell r="C56">
            <v>14669.879947112262</v>
          </cell>
        </row>
        <row r="57">
          <cell r="A57">
            <v>501168</v>
          </cell>
          <cell r="C57">
            <v>2022189.3089182205</v>
          </cell>
        </row>
        <row r="58">
          <cell r="A58" t="str">
            <v>EXIM/PFSB/BG-i/25/011</v>
          </cell>
          <cell r="C58">
            <v>709767.28221450758</v>
          </cell>
        </row>
        <row r="59">
          <cell r="A59">
            <v>500693</v>
          </cell>
          <cell r="C59">
            <v>32326.566070609064</v>
          </cell>
        </row>
        <row r="60">
          <cell r="A60">
            <v>500694</v>
          </cell>
          <cell r="C60">
            <v>945209.24683071766</v>
          </cell>
        </row>
        <row r="61">
          <cell r="A61">
            <v>501175</v>
          </cell>
          <cell r="C61">
            <v>37623.889329545105</v>
          </cell>
        </row>
        <row r="62">
          <cell r="A62">
            <v>501110</v>
          </cell>
          <cell r="C62">
            <v>106220.15922858057</v>
          </cell>
        </row>
        <row r="63">
          <cell r="A63">
            <v>501224</v>
          </cell>
          <cell r="C63">
            <v>143565.21567509635</v>
          </cell>
        </row>
        <row r="64">
          <cell r="A64">
            <v>501169</v>
          </cell>
          <cell r="C64">
            <v>22535.633949040839</v>
          </cell>
        </row>
        <row r="65">
          <cell r="A65">
            <v>501218</v>
          </cell>
          <cell r="C65">
            <v>38812.523855131898</v>
          </cell>
        </row>
        <row r="66">
          <cell r="A66">
            <v>500943</v>
          </cell>
          <cell r="C66">
            <v>431304.10106069391</v>
          </cell>
        </row>
        <row r="67">
          <cell r="A67">
            <v>501203</v>
          </cell>
          <cell r="C67">
            <v>48.222633685639877</v>
          </cell>
        </row>
        <row r="68">
          <cell r="A68">
            <v>501166</v>
          </cell>
          <cell r="C68">
            <v>253718.91629690217</v>
          </cell>
        </row>
        <row r="69">
          <cell r="A69">
            <v>501196</v>
          </cell>
          <cell r="C69">
            <v>7317.4667182758003</v>
          </cell>
        </row>
        <row r="70">
          <cell r="A70">
            <v>501124</v>
          </cell>
          <cell r="C70">
            <v>78966.751584001933</v>
          </cell>
        </row>
        <row r="71">
          <cell r="A71">
            <v>501127</v>
          </cell>
          <cell r="C71">
            <v>200.30916448561661</v>
          </cell>
        </row>
        <row r="72">
          <cell r="A72">
            <v>501155</v>
          </cell>
          <cell r="C72">
            <v>14750.80127592433</v>
          </cell>
        </row>
        <row r="73">
          <cell r="A73">
            <v>501070</v>
          </cell>
          <cell r="C73">
            <v>14854.868021955017</v>
          </cell>
        </row>
        <row r="74">
          <cell r="A74">
            <v>501079</v>
          </cell>
          <cell r="C74">
            <v>4624.3572355282513</v>
          </cell>
        </row>
        <row r="75">
          <cell r="A75" t="str">
            <v>EXIM/SMH/APB/25/003</v>
          </cell>
          <cell r="C75">
            <v>95024.643788583824</v>
          </cell>
        </row>
        <row r="76">
          <cell r="A76" t="str">
            <v>EXIM/SMH/TNBG/25/013</v>
          </cell>
          <cell r="C76">
            <v>65036.541597044612</v>
          </cell>
        </row>
        <row r="77">
          <cell r="A77" t="str">
            <v>EXIM/SMH/TNBG/25/014</v>
          </cell>
          <cell r="C77">
            <v>4064.7838498152882</v>
          </cell>
        </row>
        <row r="78">
          <cell r="A78" t="str">
            <v>EXIM/SMH/TNBG/25/015</v>
          </cell>
          <cell r="C78">
            <v>4064.7838498152882</v>
          </cell>
        </row>
        <row r="79">
          <cell r="A79" t="str">
            <v>EXIM/SMH/WBG/25/016</v>
          </cell>
          <cell r="C79">
            <v>42978.357929741374</v>
          </cell>
        </row>
        <row r="80">
          <cell r="A80">
            <v>501148</v>
          </cell>
          <cell r="C80">
            <v>33687.870670684657</v>
          </cell>
        </row>
        <row r="81">
          <cell r="A81">
            <v>501080</v>
          </cell>
          <cell r="C81">
            <v>3.5858662394329621</v>
          </cell>
        </row>
        <row r="82">
          <cell r="A82">
            <v>501136</v>
          </cell>
          <cell r="C82">
            <v>5.79919421656985</v>
          </cell>
        </row>
        <row r="83">
          <cell r="A83">
            <v>501193</v>
          </cell>
          <cell r="C83">
            <v>1773.8242652983608</v>
          </cell>
        </row>
        <row r="84">
          <cell r="A84">
            <v>501119</v>
          </cell>
          <cell r="C84">
            <v>48460.033289441839</v>
          </cell>
        </row>
        <row r="85">
          <cell r="A85">
            <v>501134</v>
          </cell>
          <cell r="C85">
            <v>1367.8066861317375</v>
          </cell>
        </row>
        <row r="86">
          <cell r="A86">
            <v>501121</v>
          </cell>
          <cell r="C86">
            <v>65.476141461619676</v>
          </cell>
        </row>
        <row r="87">
          <cell r="A87">
            <v>501123</v>
          </cell>
          <cell r="C87">
            <v>32603.025305223298</v>
          </cell>
        </row>
        <row r="88">
          <cell r="A88">
            <v>501049</v>
          </cell>
          <cell r="C88">
            <v>75.106559884721321</v>
          </cell>
        </row>
        <row r="89">
          <cell r="A89">
            <v>500605</v>
          </cell>
          <cell r="C89">
            <v>40511.115863753352</v>
          </cell>
        </row>
        <row r="90">
          <cell r="A90">
            <v>501157</v>
          </cell>
          <cell r="C90">
            <v>66138.098976176654</v>
          </cell>
        </row>
        <row r="91">
          <cell r="A91">
            <v>501167</v>
          </cell>
          <cell r="C91">
            <v>630.52003167096586</v>
          </cell>
        </row>
        <row r="92">
          <cell r="A92">
            <v>501092</v>
          </cell>
          <cell r="C92">
            <v>58612.458606751359</v>
          </cell>
        </row>
        <row r="93">
          <cell r="A93">
            <v>501197</v>
          </cell>
          <cell r="C93">
            <v>5.2711160760772815</v>
          </cell>
        </row>
        <row r="94">
          <cell r="A94" t="str">
            <v>TOTAL</v>
          </cell>
          <cell r="C94">
            <v>17994055.048512232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17.473917129631" createdVersion="8" refreshedVersion="8" minRefreshableVersion="3" recordCount="163" xr:uid="{49C58EC6-B4C0-477C-8AC7-BFBF8565D5FD}">
  <cacheSource type="worksheet">
    <worksheetSource ref="A2:S165" sheet="ECL"/>
  </cacheSource>
  <cacheFields count="19">
    <cacheField name="facility_exim_account_num" numFmtId="0">
      <sharedItems/>
    </cacheField>
    <cacheField name="Finance (SAP) Number" numFmtId="0">
      <sharedItems containsMixedTypes="1" containsNumber="1" containsInteger="1" minValue="500400" maxValue="501242"/>
    </cacheField>
    <cacheField name="Type of Financing" numFmtId="0">
      <sharedItems count="2">
        <s v="Islamic"/>
        <s v="Conventional"/>
      </sharedItems>
    </cacheField>
    <cacheField name="Borrower name" numFmtId="0">
      <sharedItems/>
    </cacheField>
    <cacheField name="Currency" numFmtId="0">
      <sharedItems/>
    </cacheField>
    <cacheField name="Watchlist (Yes/No)" numFmtId="0">
      <sharedItems/>
    </cacheField>
    <cacheField name="Undrawn/BG" numFmtId="0">
      <sharedItems count="2">
        <s v="Undrawn"/>
        <s v="BG"/>
      </sharedItems>
    </cacheField>
    <cacheField name="MFRS staging " numFmtId="0">
      <sharedItems containsSemiMixedTypes="0" containsString="0" containsNumber="1" containsInteger="1" minValue="1" maxValue="2" count="2">
        <n v="1"/>
        <n v="2"/>
      </sharedItems>
    </cacheField>
    <cacheField name="MFRS staging 2" numFmtId="0">
      <sharedItems containsSemiMixedTypes="0" containsString="0" containsNumber="1" containsInteger="1" minValue="1" maxValue="2"/>
    </cacheField>
    <cacheField name="Staging movement" numFmtId="0">
      <sharedItems/>
    </cacheField>
    <cacheField name="ECL - May 2025" numFmtId="43">
      <sharedItems containsSemiMixedTypes="0" containsString="0" containsNumber="1" minValue="0" maxValue="26678004.807748321"/>
    </cacheField>
    <cacheField name="Total ECL MYR (LAF)" numFmtId="43">
      <sharedItems containsSemiMixedTypes="0" containsString="0" containsNumber="1" minValue="-127728.062203889" maxValue="26678004.807748321"/>
    </cacheField>
    <cacheField name="Total ECL MYR (C&amp;C)" numFmtId="43">
      <sharedItems containsSemiMixedTypes="0" containsString="0" containsNumber="1" minValue="0" maxValue="2526963.2412434937"/>
    </cacheField>
    <cacheField name="ECL - April 2025" numFmtId="43">
      <sharedItems containsSemiMixedTypes="0" containsString="0" containsNumber="1" minValue="0" maxValue="26940838.529574115"/>
    </cacheField>
    <cacheField name="Total ECL MYR (LAF)2" numFmtId="43">
      <sharedItems containsSemiMixedTypes="0" containsString="0" containsNumber="1" minValue="0" maxValue="26940838.529574115"/>
    </cacheField>
    <cacheField name="Total ECL MYR (C&amp;C)2" numFmtId="43">
      <sharedItems containsSemiMixedTypes="0" containsString="0" containsNumber="1" minValue="0" maxValue="4508684.5186674111"/>
    </cacheField>
    <cacheField name="ECL - May 20252" numFmtId="43">
      <sharedItems containsSemiMixedTypes="0" containsString="0" containsNumber="1" minValue="-1971544.5900139324" maxValue="1514892.8449857719"/>
    </cacheField>
    <cacheField name="Total ECL MYR (LAF)3" numFmtId="4">
      <sharedItems containsSemiMixedTypes="0" containsString="0" containsNumber="1" minValue="-1971544.5900139324" maxValue="3496614.1224096892"/>
    </cacheField>
    <cacheField name="Total ECL MYR (C&amp;C)3" numFmtId="4">
      <sharedItems containsSemiMixedTypes="0" containsString="0" containsNumber="1" minValue="-1981721.2774239173" maxValue="792643.4527341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330801137107039000"/>
    <n v="501180"/>
    <x v="0"/>
    <s v="AEMULUS CORPORATION SDN BHD "/>
    <s v="MYR"/>
    <s v="No"/>
    <x v="0"/>
    <x v="0"/>
    <n v="1"/>
    <b v="1"/>
    <n v="527551.76705231087"/>
    <n v="527551.76705231087"/>
    <n v="0"/>
    <n v="537274.83661516756"/>
    <n v="537274.83661516756"/>
    <n v="0"/>
    <n v="-9723.06956285669"/>
    <n v="-9723.06956285669"/>
    <n v="0"/>
  </r>
  <r>
    <s v="330801137110032900"/>
    <n v="501125"/>
    <x v="0"/>
    <s v="AESCOMED HEALTHCARE SDN BHD "/>
    <s v="MYR"/>
    <s v="No"/>
    <x v="0"/>
    <x v="0"/>
    <n v="1"/>
    <b v="1"/>
    <n v="50584.345181535406"/>
    <n v="13205.551532628713"/>
    <n v="37378.793648906692"/>
    <n v="40387.189608465589"/>
    <n v="0"/>
    <n v="40387.189608465589"/>
    <n v="10197.155573069816"/>
    <n v="13205.551532628713"/>
    <n v="-3008.3959595588967"/>
  </r>
  <r>
    <s v="330801137110036300"/>
    <n v="501172"/>
    <x v="0"/>
    <s v="AGRO 19 BERHAD"/>
    <s v="MYR"/>
    <s v="No"/>
    <x v="0"/>
    <x v="0"/>
    <n v="1"/>
    <b v="1"/>
    <n v="397811.32710151945"/>
    <n v="397537.42074385507"/>
    <n v="273.90635766435298"/>
    <n v="434698.3755878369"/>
    <n v="371788.22487356543"/>
    <n v="62910.150714271476"/>
    <n v="-36887.04848631745"/>
    <n v="25749.195870289637"/>
    <n v="-62636.244356607123"/>
  </r>
  <r>
    <s v="330801137132031000"/>
    <n v="501111"/>
    <x v="0"/>
    <s v="AGRO 19 BERHAD"/>
    <s v="MYR"/>
    <s v="No"/>
    <x v="0"/>
    <x v="0"/>
    <n v="1"/>
    <b v="1"/>
    <n v="327189.11254282744"/>
    <n v="302252.21982967528"/>
    <n v="24936.892713152149"/>
    <n v="162512.85362903279"/>
    <n v="160424.69995885968"/>
    <n v="2088.1536701731047"/>
    <n v="164676.25891379465"/>
    <n v="141827.51987081559"/>
    <n v="22848.739042979043"/>
  </r>
  <r>
    <s v="330801137110037500"/>
    <n v="501166"/>
    <x v="0"/>
    <s v="AGRO 19 INDUSTRIES SDN BHD (FORMERLY KNOWN AS RR INDUSTRIES SDN BHD)"/>
    <s v="MYR"/>
    <s v="No"/>
    <x v="0"/>
    <x v="0"/>
    <n v="1"/>
    <b v="1"/>
    <n v="125990.85409301317"/>
    <n v="-127728.062203889"/>
    <n v="253718.91629690217"/>
    <n v="334310.20327326306"/>
    <n v="64233.033180996659"/>
    <n v="270077.1700922664"/>
    <n v="-208319.3491802499"/>
    <n v="-191961.09538488567"/>
    <n v="-16358.253795364231"/>
  </r>
  <r>
    <s v="330801137107035701"/>
    <n v="501173"/>
    <x v="0"/>
    <s v="AGRO 19 INDUSTRIES SDN BHD (FORMERLY KNOWN AS RR INDUSTRIES SDN BHD)"/>
    <s v="MYR"/>
    <s v="No"/>
    <x v="0"/>
    <x v="0"/>
    <n v="1"/>
    <b v="1"/>
    <n v="45854.136309094261"/>
    <n v="45854.136309094261"/>
    <n v="0"/>
    <n v="145171.01882017168"/>
    <n v="145171.01882017168"/>
    <n v="0"/>
    <n v="-99316.88251107742"/>
    <n v="-99316.88251107742"/>
    <n v="0"/>
  </r>
  <r>
    <s v="330801137110033100"/>
    <n v="501129"/>
    <x v="0"/>
    <s v="AMC CINCARIA SDN. BHD."/>
    <s v="MYR"/>
    <s v="No"/>
    <x v="0"/>
    <x v="0"/>
    <n v="1"/>
    <b v="1"/>
    <n v="141793.86798746651"/>
    <n v="11890.591821485476"/>
    <n v="129903.27616598103"/>
    <n v="143012.57741018356"/>
    <n v="2617.2923430629889"/>
    <n v="140395.28506712057"/>
    <n v="-1218.7094227170455"/>
    <n v="9273.2994784224866"/>
    <n v="-10492.008901139532"/>
  </r>
  <r>
    <s v="330803137102038900"/>
    <n v="501209"/>
    <x v="0"/>
    <s v="AMCORP PROPERTIES BERHAD"/>
    <s v="GBP"/>
    <s v="No"/>
    <x v="0"/>
    <x v="0"/>
    <n v="1"/>
    <b v="1"/>
    <n v="7674598.3600000003"/>
    <n v="6809036.6498962352"/>
    <n v="865561.71010376536"/>
    <n v="7651773.5022599921"/>
    <n v="6800910.2145832106"/>
    <n v="850863.28767678188"/>
    <n v="22824.857740008272"/>
    <n v="8126.4353130245581"/>
    <n v="14698.422426983481"/>
  </r>
  <r>
    <s v="330801137120035600"/>
    <n v="501161"/>
    <x v="0"/>
    <s v="ANN JOO INTEGRATED STEEL SDN BHD"/>
    <s v="MYR"/>
    <s v="No"/>
    <x v="0"/>
    <x v="0"/>
    <n v="1"/>
    <b v="1"/>
    <n v="2457186.7691311948"/>
    <n v="1254555.6987582347"/>
    <n v="1202631.0703729601"/>
    <n v="2448258.5228635622"/>
    <n v="783218.60869611846"/>
    <n v="1665039.9141674438"/>
    <n v="8928.2462676325813"/>
    <n v="471337.09006211627"/>
    <n v="-462408.84379448369"/>
  </r>
  <r>
    <s v="330801137107031400"/>
    <n v="501116"/>
    <x v="0"/>
    <s v="ASIA CARGO NETWORK SDN BHD"/>
    <s v="MYR"/>
    <s v="Yes"/>
    <x v="0"/>
    <x v="1"/>
    <n v="2"/>
    <b v="1"/>
    <n v="75798.328925910435"/>
    <n v="75798.328925910435"/>
    <n v="0"/>
    <n v="78211.978022153708"/>
    <n v="78211.978022153708"/>
    <n v="0"/>
    <n v="-2413.6490962432727"/>
    <n v="-2413.6490962432727"/>
    <n v="0"/>
  </r>
  <r>
    <s v="330801137121031500"/>
    <n v="501117"/>
    <x v="0"/>
    <s v="ASIA CARGO NETWORK SDN BHD"/>
    <s v="MYR"/>
    <s v="Yes"/>
    <x v="0"/>
    <x v="1"/>
    <n v="2"/>
    <b v="1"/>
    <n v="8483.5709320392525"/>
    <n v="8483.5709320392525"/>
    <n v="0"/>
    <n v="2431.313062855088"/>
    <n v="2431.313062855088"/>
    <n v="0"/>
    <n v="6052.2578691841645"/>
    <n v="6052.2578691841645"/>
    <n v="0"/>
  </r>
  <r>
    <s v="330801137117031300"/>
    <s v="EXIM/ACN/BG/25/009"/>
    <x v="0"/>
    <s v="Asia Cargo Network Sdn Bhd\n(WATCHLIST)"/>
    <s v="MYR"/>
    <s v="Yes"/>
    <x v="1"/>
    <x v="1"/>
    <n v="2"/>
    <b v="1"/>
    <n v="1909.856060559418"/>
    <n v="1046.2859759773842"/>
    <n v="863.5700845820337"/>
    <n v="935.42452449518851"/>
    <n v="0"/>
    <n v="935.42452449518851"/>
    <n v="974.43153606422948"/>
    <n v="1046.2859759773842"/>
    <n v="-71.854439913154806"/>
  </r>
  <r>
    <s v="330801137110040000"/>
    <n v="501231"/>
    <x v="0"/>
    <s v="A-T PRECISION ENGINEERING SDN. BHD."/>
    <s v="MYR"/>
    <s v="No"/>
    <x v="0"/>
    <x v="0"/>
    <n v="1"/>
    <b v="1"/>
    <n v="172985.77267252805"/>
    <n v="166677.3037534983"/>
    <n v="6308.4689190297559"/>
    <n v="127422.38705941374"/>
    <n v="50255.786358105528"/>
    <n v="77166.600701308213"/>
    <n v="45563.385613114311"/>
    <n v="116421.51739539277"/>
    <n v="-70858.131782278462"/>
  </r>
  <r>
    <s v="330801137110034100"/>
    <n v="501137"/>
    <x v="0"/>
    <s v="BERTAMBEST SDN. BHD."/>
    <s v="MYR"/>
    <s v="No"/>
    <x v="0"/>
    <x v="0"/>
    <n v="1"/>
    <b v="1"/>
    <n v="169729.95163516834"/>
    <n v="144708.47896298522"/>
    <n v="25021.472672183114"/>
    <n v="32999.226768003267"/>
    <n v="5970.9863389761304"/>
    <n v="27028.240429027137"/>
    <n v="136730.72486716509"/>
    <n v="138737.49262400909"/>
    <n v="-2006.7677568440231"/>
  </r>
  <r>
    <s v="330801137110032800"/>
    <n v="501131"/>
    <x v="0"/>
    <s v="BHAVANI FOODS (M) SDN BHD"/>
    <s v="MYR"/>
    <s v="No"/>
    <x v="0"/>
    <x v="0"/>
    <n v="1"/>
    <b v="1"/>
    <n v="1260.7226182012457"/>
    <n v="1260.7226182012457"/>
    <n v="0"/>
    <n v="1320.853933008392"/>
    <n v="867.29913979483399"/>
    <n v="453.55479321355807"/>
    <n v="-60.131314807146282"/>
    <n v="393.42347840641173"/>
    <n v="-453.55479321355807"/>
  </r>
  <r>
    <s v="330801137107031600"/>
    <n v="501114"/>
    <x v="0"/>
    <s v="BHAVANI FOODS (M) SDN BHD"/>
    <s v="MYR"/>
    <s v="No"/>
    <x v="0"/>
    <x v="0"/>
    <n v="1"/>
    <b v="1"/>
    <n v="1156.9391344204801"/>
    <n v="1156.9391344204801"/>
    <n v="0"/>
    <n v="1185.7281678983477"/>
    <n v="1185.7281678983477"/>
    <n v="0"/>
    <n v="-28.789033477867633"/>
    <n v="-28.789033477867633"/>
    <n v="0"/>
  </r>
  <r>
    <s v="330801137107030900"/>
    <n v="501109"/>
    <x v="0"/>
    <s v="BIFORST LOGISTICS SDN. BHD."/>
    <s v="MYR"/>
    <s v="Yes"/>
    <x v="0"/>
    <x v="1"/>
    <n v="2"/>
    <b v="1"/>
    <n v="99290.545590443086"/>
    <n v="99290.545590443086"/>
    <n v="0"/>
    <n v="98608.531568804508"/>
    <n v="98608.531568804508"/>
    <n v="0"/>
    <n v="682.01402163857711"/>
    <n v="682.01402163857711"/>
    <n v="0"/>
  </r>
  <r>
    <s v="330801137107030700"/>
    <n v="501108"/>
    <x v="0"/>
    <s v="BIFORST LOGISTICS SDN. BHD."/>
    <s v="MYR"/>
    <s v="Yes"/>
    <x v="0"/>
    <x v="1"/>
    <n v="2"/>
    <b v="1"/>
    <n v="37612.825628360188"/>
    <n v="37612.825628360188"/>
    <n v="0"/>
    <n v="33092.324948873196"/>
    <n v="33092.324948873196"/>
    <n v="0"/>
    <n v="4520.5006794869914"/>
    <n v="4520.5006794869914"/>
    <n v="0"/>
  </r>
  <r>
    <s v="330801137107030500"/>
    <n v="501106"/>
    <x v="0"/>
    <s v="BIFORST LOGISTICS SDN. BHD."/>
    <s v="MYR"/>
    <s v="Yes"/>
    <x v="0"/>
    <x v="1"/>
    <n v="2"/>
    <b v="1"/>
    <n v="99010.221555797514"/>
    <n v="99010.221555797514"/>
    <n v="0"/>
    <n v="87110.667443166865"/>
    <n v="87110.667443166865"/>
    <n v="0"/>
    <n v="11899.554112630649"/>
    <n v="11899.554112630649"/>
    <n v="0"/>
  </r>
  <r>
    <s v="330801137107030600"/>
    <n v="501107"/>
    <x v="0"/>
    <s v="BIFORST LOGISTICS SDN. BHD."/>
    <s v="MYR"/>
    <s v="Yes"/>
    <x v="0"/>
    <x v="1"/>
    <n v="2"/>
    <b v="1"/>
    <n v="98457.10087180011"/>
    <n v="98457.10087180011"/>
    <n v="0"/>
    <n v="84731.832635017126"/>
    <n v="84731.832635017126"/>
    <n v="0"/>
    <n v="13725.268236782984"/>
    <n v="13725.268236782984"/>
    <n v="0"/>
  </r>
  <r>
    <s v="330801137110026200"/>
    <n v="501035"/>
    <x v="0"/>
    <s v="BIO ENECO SDN BHD"/>
    <s v="MYR"/>
    <s v="No"/>
    <x v="0"/>
    <x v="0"/>
    <n v="1"/>
    <b v="1"/>
    <n v="1366.9582745778041"/>
    <n v="105.17727947081266"/>
    <n v="1261.7809951069914"/>
    <n v="1366.7393497207097"/>
    <n v="0"/>
    <n v="1366.7393497207097"/>
    <n v="0.21892485709440734"/>
    <n v="105.17727947081266"/>
    <n v="-104.95835461371826"/>
  </r>
  <r>
    <s v="330802137110035500"/>
    <n v="501156"/>
    <x v="0"/>
    <s v="BOUSTEAD PETROLEUM MARKETING SDN BHD"/>
    <s v="USD"/>
    <s v="No"/>
    <x v="0"/>
    <x v="0"/>
    <n v="1"/>
    <b v="1"/>
    <n v="1726760.6071014029"/>
    <n v="126295.64938963437"/>
    <n v="1600464.9577117686"/>
    <n v="1754118.3155137517"/>
    <n v="0"/>
    <n v="1754118.3155137517"/>
    <n v="-27357.708412348758"/>
    <n v="126295.64938963437"/>
    <n v="-153653.35780198313"/>
  </r>
  <r>
    <s v="330802137121029400"/>
    <n v="501086"/>
    <x v="0"/>
    <s v="BOUSTEAD PETROLEUM MARKETING SDN BHD"/>
    <s v="USD"/>
    <s v="No"/>
    <x v="0"/>
    <x v="0"/>
    <n v="1"/>
    <b v="1"/>
    <n v="864358.60339430207"/>
    <n v="63296.686058664345"/>
    <n v="801061.91733563773"/>
    <n v="878055.69652398222"/>
    <n v="0"/>
    <n v="878055.69652398222"/>
    <n v="-13697.093129680143"/>
    <n v="63296.686058664345"/>
    <n v="-76993.779188344488"/>
  </r>
  <r>
    <s v="330802138107035200"/>
    <n v="501159"/>
    <x v="1"/>
    <s v="BUMI ARMADA HOLDINGS LABUAN LIMITED"/>
    <s v="USD"/>
    <s v="No"/>
    <x v="0"/>
    <x v="0"/>
    <n v="1"/>
    <b v="1"/>
    <n v="1271819.7854136492"/>
    <n v="1271819.7854136492"/>
    <n v="0"/>
    <n v="1281551.8452921435"/>
    <n v="1281551.8452921435"/>
    <n v="0"/>
    <n v="-9732.0598784943577"/>
    <n v="-9732.0598784943577"/>
    <n v="0"/>
  </r>
  <r>
    <s v="330802138200030000"/>
    <n v="501100"/>
    <x v="0"/>
    <s v="BUMI ARMADA HOLDINGS LABUAN LIMITED"/>
    <s v="USD"/>
    <s v="No"/>
    <x v="0"/>
    <x v="0"/>
    <n v="1"/>
    <b v="1"/>
    <n v="885602.22090636764"/>
    <n v="885602.22090636764"/>
    <n v="0"/>
    <n v="891945.17755404802"/>
    <n v="891945.17755404802"/>
    <n v="0"/>
    <n v="-6342.9566476803739"/>
    <n v="-6342.9566476803739"/>
    <n v="0"/>
  </r>
  <r>
    <s v="330802137101024600"/>
    <n v="501010"/>
    <x v="0"/>
    <s v="CAHYA MATA PHOSPHATES INDUSTRIES SDN BHD (FORMERLY KNOWN AS MALAYSIAN PHOSPHATE ADDITIVES (SARAWAK) SDN BHD"/>
    <s v="USD"/>
    <s v="Yes"/>
    <x v="0"/>
    <x v="1"/>
    <n v="2"/>
    <b v="1"/>
    <n v="718152.11136089207"/>
    <n v="718152.11136089207"/>
    <n v="0"/>
    <n v="723134.89694352983"/>
    <n v="723134.89694352983"/>
    <n v="0"/>
    <n v="-4982.7855826377636"/>
    <n v="-4982.7855826377636"/>
    <n v="0"/>
  </r>
  <r>
    <s v="330801137110034500"/>
    <n v="501142"/>
    <x v="0"/>
    <s v="CHOON ENG (SARAWAK)SDN.BHD."/>
    <s v="MYR"/>
    <s v="No"/>
    <x v="0"/>
    <x v="0"/>
    <n v="1"/>
    <b v="1"/>
    <n v="1937.7537130464798"/>
    <n v="1528.1346279468855"/>
    <n v="409.61908509959426"/>
    <n v="2229.596544845705"/>
    <n v="1785.2581587234897"/>
    <n v="444.33838612221535"/>
    <n v="-291.84283179922522"/>
    <n v="-257.12353077660418"/>
    <n v="-34.719301022621096"/>
  </r>
  <r>
    <s v="330801137107041000"/>
    <n v="501233"/>
    <x v="0"/>
    <s v="CONFAST MOBILE SDN BHD"/>
    <s v="MYR"/>
    <s v="No"/>
    <x v="0"/>
    <x v="0"/>
    <n v="1"/>
    <b v="1"/>
    <n v="33784.971741811692"/>
    <n v="33784.971741811692"/>
    <n v="0"/>
    <n v="0"/>
    <n v="0"/>
    <n v="0"/>
    <n v="33784.971741811692"/>
    <n v="33784.971741811692"/>
    <n v="0"/>
  </r>
  <r>
    <s v="330802137121039900"/>
    <n v="501222"/>
    <x v="0"/>
    <s v="DUTA MARINE SDN. BHD."/>
    <s v="USD"/>
    <s v="No"/>
    <x v="0"/>
    <x v="0"/>
    <n v="1"/>
    <b v="1"/>
    <n v="438658.74"/>
    <n v="437861.49974703841"/>
    <n v="797.2402529615548"/>
    <n v="541610.04909663461"/>
    <n v="540645.13427192089"/>
    <n v="964.91482471372228"/>
    <n v="-102951.30909663462"/>
    <n v="-102783.63452488248"/>
    <n v="-167.67457175216748"/>
  </r>
  <r>
    <s v="330802137107039500"/>
    <n v="501219"/>
    <x v="0"/>
    <s v="DUTA MARINE SDN. BHD."/>
    <s v="USD"/>
    <s v="No"/>
    <x v="0"/>
    <x v="0"/>
    <n v="1"/>
    <b v="1"/>
    <n v="3781736.9000342479"/>
    <n v="3779124.2871970744"/>
    <n v="2612.6128371735285"/>
    <n v="3863952.246360241"/>
    <n v="3861321.2585941954"/>
    <n v="2630.9877660457596"/>
    <n v="-82215.346325993072"/>
    <n v="-82196.971397120971"/>
    <n v="-18.374928872231067"/>
  </r>
  <r>
    <s v="330801137113031900"/>
    <n v="501112"/>
    <x v="0"/>
    <s v="ENERGY EQUIPMENT TECH SDN. BHD"/>
    <s v="MYR"/>
    <s v="No"/>
    <x v="0"/>
    <x v="0"/>
    <n v="1"/>
    <b v="1"/>
    <n v="180453.49510887789"/>
    <n v="14132.6462221283"/>
    <n v="166320.84888674959"/>
    <n v="180434.56989102156"/>
    <n v="0"/>
    <n v="180434.56989102156"/>
    <n v="18.925217856332893"/>
    <n v="14132.6462221283"/>
    <n v="-14113.721004271967"/>
  </r>
  <r>
    <s v="330802137120040400"/>
    <n v="501232"/>
    <x v="0"/>
    <s v="FABULOUS SUNVIEW SDN BHD"/>
    <s v="USD"/>
    <s v="No"/>
    <x v="0"/>
    <x v="0"/>
    <n v="1"/>
    <b v="1"/>
    <n v="344632.29820224218"/>
    <n v="286261.83939791011"/>
    <n v="58370.458804332069"/>
    <n v="296181.39140416327"/>
    <n v="231943.78898086352"/>
    <n v="64237.602423299744"/>
    <n v="48450.906798078911"/>
    <n v="54318.050417046587"/>
    <n v="-5867.1436189676751"/>
  </r>
  <r>
    <s v="330801137110038801"/>
    <n v="501181"/>
    <x v="0"/>
    <s v="FATHOPES ENERGY SDN. BHD."/>
    <s v="MYR"/>
    <s v="No"/>
    <x v="0"/>
    <x v="0"/>
    <n v="1"/>
    <b v="1"/>
    <n v="337462.56633886212"/>
    <n v="321463.21658041264"/>
    <n v="15999.349758449469"/>
    <n v="380173.01920182491"/>
    <n v="378091.45769798319"/>
    <n v="2081.5615038417045"/>
    <n v="-42710.452862962789"/>
    <n v="-56628.241117570549"/>
    <n v="13917.788254607764"/>
  </r>
  <r>
    <s v="330801137110038000"/>
    <n v="501242"/>
    <x v="0"/>
    <s v="FATHOPES ENERGY SDN. BHD."/>
    <s v="MYR"/>
    <s v="No"/>
    <x v="0"/>
    <x v="0"/>
    <n v="1"/>
    <b v="1"/>
    <n v="391093.57845916192"/>
    <n v="41569.475795289036"/>
    <n v="349524.10266387288"/>
    <n v="408374.15368127724"/>
    <n v="14652.64150071179"/>
    <n v="393721.51218056545"/>
    <n v="-17280.575222115323"/>
    <n v="26916.834294577246"/>
    <n v="-44197.409516692569"/>
  </r>
  <r>
    <s v="330801137110038802"/>
    <n v="501208"/>
    <x v="0"/>
    <s v="FATHOPES ENERGY SDN. BHD."/>
    <s v="MYR"/>
    <s v="No"/>
    <x v="0"/>
    <x v="0"/>
    <n v="1"/>
    <b v="1"/>
    <n v="260613.59685617467"/>
    <n v="207716.68266771382"/>
    <n v="52896.914188460847"/>
    <n v="264038.36212949816"/>
    <n v="135930.76874511084"/>
    <n v="128107.59338438734"/>
    <n v="-3424.7652733234863"/>
    <n v="71785.91392260298"/>
    <n v="-75210.679195926496"/>
  </r>
  <r>
    <s v="330801137110011300"/>
    <n v="500784"/>
    <x v="0"/>
    <s v="FGV CAPITAL SDN BHD"/>
    <s v="MYR"/>
    <s v="No"/>
    <x v="0"/>
    <x v="0"/>
    <n v="1"/>
    <b v="1"/>
    <n v="6023577.363653183"/>
    <n v="3496614.1224096892"/>
    <n v="2526963.2412434937"/>
    <n v="4508684.5186674111"/>
    <n v="0"/>
    <n v="4508684.5186674111"/>
    <n v="1514892.8449857719"/>
    <n v="3496614.1224096892"/>
    <n v="-1981721.2774239173"/>
  </r>
  <r>
    <s v="330801137110035000"/>
    <n v="501147"/>
    <x v="0"/>
    <s v="GEMILANG COACHWORK SDN. BHD."/>
    <s v="MYR"/>
    <s v="No"/>
    <x v="0"/>
    <x v="0"/>
    <n v="1"/>
    <b v="1"/>
    <n v="188077.99863673595"/>
    <n v="160280.06383731606"/>
    <n v="27797.934799419891"/>
    <n v="163229.3858244968"/>
    <n v="133218.18089455907"/>
    <n v="30011.204929937732"/>
    <n v="24848.612812239153"/>
    <n v="27061.882942756987"/>
    <n v="-2213.2701305178416"/>
  </r>
  <r>
    <s v="330801137110034400"/>
    <n v="501149"/>
    <x v="0"/>
    <s v="GLIDE TECHNOLOGY SDN BHD"/>
    <s v="MYR"/>
    <s v="No"/>
    <x v="0"/>
    <x v="0"/>
    <n v="1"/>
    <b v="1"/>
    <n v="1680.115616962659"/>
    <n v="1135.7779970732643"/>
    <n v="544.33761988939477"/>
    <n v="2052.724287266502"/>
    <n v="1464.5885034197963"/>
    <n v="588.13578384670552"/>
    <n v="-372.60867030384293"/>
    <n v="-328.81050634653207"/>
    <n v="-43.798163957310749"/>
  </r>
  <r>
    <s v="330801137107033700"/>
    <n v="501141"/>
    <x v="0"/>
    <s v="GLIDE TECHNOLOGY SDN BHD"/>
    <s v="MYR"/>
    <s v="No"/>
    <x v="0"/>
    <x v="0"/>
    <n v="1"/>
    <b v="1"/>
    <n v="1327.9570252767601"/>
    <n v="1327.9570252767601"/>
    <n v="0"/>
    <n v="1355.6301371571042"/>
    <n v="1355.6301371571042"/>
    <n v="0"/>
    <n v="-27.673111880344095"/>
    <n v="-27.673111880344095"/>
    <n v="0"/>
  </r>
  <r>
    <s v="330802036101037200"/>
    <n v="501190"/>
    <x v="0"/>
    <s v="GLOBAL TOWER CORPORATION PTY LTD"/>
    <s v="USD"/>
    <s v="No"/>
    <x v="0"/>
    <x v="0"/>
    <n v="1"/>
    <b v="1"/>
    <n v="586006.18420414394"/>
    <n v="576359.16457873315"/>
    <n v="9647.0196254108123"/>
    <n v="656452.03444183629"/>
    <n v="646761.86672108679"/>
    <n v="9690.1677207495595"/>
    <n v="-70445.850237692357"/>
    <n v="-70402.702142353635"/>
    <n v="-43.148095338747225"/>
  </r>
  <r>
    <s v="330802036121036200"/>
    <n v="501171"/>
    <x v="0"/>
    <s v="GLOBAL TOWER CORPORATION PTY LTD"/>
    <s v="USD"/>
    <s v="No"/>
    <x v="0"/>
    <x v="0"/>
    <n v="1"/>
    <b v="1"/>
    <n v="354125.07109182561"/>
    <n v="354125.07109182561"/>
    <n v="0"/>
    <n v="98100.516035546883"/>
    <n v="98100.516035546883"/>
    <n v="0"/>
    <n v="256024.55505627871"/>
    <n v="256024.55505627871"/>
    <n v="0"/>
  </r>
  <r>
    <s v="330801137107032700"/>
    <n v="501130"/>
    <x v="0"/>
    <s v="HELMS GEOMARINE SDN BHD"/>
    <s v="MYR"/>
    <s v="No"/>
    <x v="0"/>
    <x v="0"/>
    <n v="1"/>
    <b v="1"/>
    <n v="964.41393556124171"/>
    <n v="954.50959449492018"/>
    <n v="9.9043410663215354"/>
    <n v="1013.6550020697707"/>
    <n v="999.31560408912424"/>
    <n v="14.339397980646453"/>
    <n v="-49.241066508529002"/>
    <n v="-44.806009594204056"/>
    <n v="-4.4350569143249174"/>
  </r>
  <r>
    <s v="330802137120033400"/>
    <n v="501128"/>
    <x v="0"/>
    <s v="HERNAN CORPORATION SDN BHD"/>
    <s v="USD"/>
    <s v="No"/>
    <x v="0"/>
    <x v="0"/>
    <n v="1"/>
    <b v="1"/>
    <n v="472175.00609659299"/>
    <n v="304504.43359704956"/>
    <n v="167670.5724995434"/>
    <n v="476537.94046107761"/>
    <n v="292670.33931147156"/>
    <n v="183867.60114960602"/>
    <n v="-4362.9343644846231"/>
    <n v="11834.094285578001"/>
    <n v="-16197.028650062624"/>
  </r>
  <r>
    <s v="330802137107039100"/>
    <n v="501210"/>
    <x v="0"/>
    <s v="HEXTAR GLOBAL BHD"/>
    <s v="USD"/>
    <s v="No"/>
    <x v="0"/>
    <x v="0"/>
    <n v="1"/>
    <b v="1"/>
    <n v="1413879.92809056"/>
    <n v="1413879.92809056"/>
    <n v="0"/>
    <n v="1462039.6677783153"/>
    <n v="1462039.6677783153"/>
    <n v="0"/>
    <n v="-48159.739687755238"/>
    <n v="-48159.739687755238"/>
    <n v="0"/>
  </r>
  <r>
    <s v="330801137131037400"/>
    <n v="501194"/>
    <x v="0"/>
    <s v="HY-FRESH INDUSTRIES SDN. BHD"/>
    <s v="MYR"/>
    <s v="No"/>
    <x v="0"/>
    <x v="0"/>
    <n v="1"/>
    <b v="1"/>
    <n v="857226.1661422688"/>
    <n v="711810.37474372855"/>
    <n v="145415.79139854023"/>
    <n v="1003883.685612828"/>
    <n v="846877.75387004483"/>
    <n v="157005.93174278323"/>
    <n v="-146657.5194705592"/>
    <n v="-135067.37912631629"/>
    <n v="-11590.140344243002"/>
  </r>
  <r>
    <s v="330802137107036700"/>
    <n v="501179"/>
    <x v="0"/>
    <s v="HYRAX OIL SDN BHD"/>
    <s v="USD"/>
    <s v="Yes"/>
    <x v="0"/>
    <x v="1"/>
    <n v="2"/>
    <b v="1"/>
    <n v="1042588.129084578"/>
    <n v="1042588.129084578"/>
    <n v="0"/>
    <n v="1163029.0219685819"/>
    <n v="1163029.0219685819"/>
    <n v="0"/>
    <n v="-120440.89288400393"/>
    <n v="-120440.89288400393"/>
    <n v="0"/>
  </r>
  <r>
    <s v="330802137101036600"/>
    <n v="501178"/>
    <x v="0"/>
    <s v="HYRAX OIL SDN BHD"/>
    <s v="USD"/>
    <s v="Yes"/>
    <x v="0"/>
    <x v="1"/>
    <n v="2"/>
    <b v="1"/>
    <n v="1750587.86030948"/>
    <n v="1750587.86030948"/>
    <n v="0"/>
    <n v="1857301.7479072427"/>
    <n v="1857301.7479072427"/>
    <n v="0"/>
    <n v="-106713.88759776275"/>
    <n v="-106713.88759776275"/>
    <n v="0"/>
  </r>
  <r>
    <s v="330801137107037700"/>
    <n v="501192"/>
    <x v="0"/>
    <s v="IGNIS ENVIRONMENT INITIATIVES SDN. BHD."/>
    <s v="MYR"/>
    <s v="No"/>
    <x v="0"/>
    <x v="0"/>
    <n v="1"/>
    <b v="1"/>
    <n v="243549.30743373459"/>
    <n v="238993.63407415312"/>
    <n v="4555.6733595814803"/>
    <n v="272144.25235668576"/>
    <n v="267657.10847021738"/>
    <n v="4487.1438864683823"/>
    <n v="-28594.944922951167"/>
    <n v="-28663.474396064266"/>
    <n v="68.529473113097993"/>
  </r>
  <r>
    <s v="330801137107037600"/>
    <n v="501191"/>
    <x v="0"/>
    <s v="IGNIS ENVIRONMENT INITIATIVES SDN. BHD."/>
    <s v="MYR"/>
    <s v="No"/>
    <x v="0"/>
    <x v="0"/>
    <n v="1"/>
    <b v="1"/>
    <n v="281759.11848282471"/>
    <n v="280541.42690494825"/>
    <n v="1217.6915778764248"/>
    <n v="289592.8848109073"/>
    <n v="288393.48398599337"/>
    <n v="1199.4008249139354"/>
    <n v="-7833.7663280825946"/>
    <n v="-7852.0570810451172"/>
    <n v="18.290752962489478"/>
  </r>
  <r>
    <s v="330801137121037800"/>
    <n v="501200"/>
    <x v="0"/>
    <s v="IGNIS ENVIRONMENT INITIATIVES SDN. BHD."/>
    <s v="MYR"/>
    <s v="No"/>
    <x v="0"/>
    <x v="0"/>
    <n v="1"/>
    <b v="1"/>
    <n v="18846.862838454919"/>
    <n v="18846.862838454919"/>
    <n v="0"/>
    <n v="19509.944699029111"/>
    <n v="19509.944699029111"/>
    <n v="0"/>
    <n v="-663.08186057419152"/>
    <n v="-663.08186057419152"/>
    <n v="0"/>
  </r>
  <r>
    <s v="330801137110033900"/>
    <n v="501140"/>
    <x v="0"/>
    <s v="IMPACT METAL RESOURCES SDN. BHD."/>
    <s v="MYR"/>
    <s v="No"/>
    <x v="0"/>
    <x v="0"/>
    <n v="1"/>
    <b v="1"/>
    <n v="1119.560428444609"/>
    <n v="1118.293463462312"/>
    <n v="1.2669649822970335"/>
    <n v="2585.5636836987064"/>
    <n v="2584.194417516705"/>
    <n v="1.3692661820015182"/>
    <n v="-1466.0032552540974"/>
    <n v="-1465.900954054393"/>
    <n v="-0.1023011997044847"/>
  </r>
  <r>
    <s v="330801137110037900"/>
    <n v="501195"/>
    <x v="0"/>
    <s v="IMPACT METAL RESOURCES SDN. BHD."/>
    <s v="MYR"/>
    <s v="No"/>
    <x v="0"/>
    <x v="0"/>
    <n v="1"/>
    <b v="1"/>
    <n v="6052.9808538794859"/>
    <n v="6052.6721540118278"/>
    <n v="0.30869986765854512"/>
    <n v="6023.1602946913836"/>
    <n v="6022.8266705820224"/>
    <n v="0.33362410936115322"/>
    <n v="29.820559188102379"/>
    <n v="29.845483429805427"/>
    <n v="-2.4924241702608096E-2"/>
  </r>
  <r>
    <s v="330801137107027300"/>
    <n v="501050"/>
    <x v="0"/>
    <s v="INGRESS INDUSTRIAL (MALAYSIA) SDN BHD"/>
    <s v="MYR"/>
    <s v="Yes"/>
    <x v="0"/>
    <x v="1"/>
    <n v="2"/>
    <b v="1"/>
    <n v="10726960.29088022"/>
    <n v="10726960.29088022"/>
    <n v="0"/>
    <n v="10762163.162495974"/>
    <n v="10762163.162495974"/>
    <n v="0"/>
    <n v="-35202.87161575444"/>
    <n v="-35202.87161575444"/>
    <n v="0"/>
  </r>
  <r>
    <s v="330802137110033200"/>
    <n v="501133"/>
    <x v="0"/>
    <s v="INGRESS INDUSTRIAL (MALAYSIA) SDN BHD"/>
    <s v="USD"/>
    <s v="Yes"/>
    <x v="0"/>
    <x v="1"/>
    <n v="2"/>
    <b v="1"/>
    <n v="800222.28353262995"/>
    <n v="736971.44917670544"/>
    <n v="63250.834355924453"/>
    <n v="589392.6438631888"/>
    <n v="520073.61610345298"/>
    <n v="69319.027759735793"/>
    <n v="210829.63966944115"/>
    <n v="216897.83307325246"/>
    <n v="-6068.1934038113395"/>
  </r>
  <r>
    <s v="330804230202009800"/>
    <n v="500749"/>
    <x v="1"/>
    <s v="ISTANBUL SABIHA GOKCEN ULUSLARARASI HAVALIMANI YATIRIM YAPIM ISLETME A.S"/>
    <s v="EUR"/>
    <s v="No"/>
    <x v="0"/>
    <x v="0"/>
    <n v="1"/>
    <b v="1"/>
    <n v="3164532.7816991722"/>
    <n v="3164532.7816991722"/>
    <n v="0"/>
    <n v="3629126.2892160048"/>
    <n v="3629126.2892160048"/>
    <n v="0"/>
    <n v="-464593.50751683256"/>
    <n v="-464593.50751683256"/>
    <n v="0"/>
  </r>
  <r>
    <s v="330801137110039800"/>
    <n v="501213"/>
    <x v="0"/>
    <s v="JFC FOOD INDUSTRIES SDN BHD "/>
    <s v="MYR"/>
    <s v="No"/>
    <x v="0"/>
    <x v="0"/>
    <n v="1"/>
    <b v="1"/>
    <n v="292739.66494420683"/>
    <n v="192048.7730410645"/>
    <n v="100690.89190314231"/>
    <n v="291678.579568366"/>
    <n v="182954.41588211292"/>
    <n v="108724.16368625307"/>
    <n v="1061.0853758408339"/>
    <n v="9094.3571589515777"/>
    <n v="-8033.2717831107584"/>
  </r>
  <r>
    <s v="330805013107029901"/>
    <n v="501099"/>
    <x v="0"/>
    <s v="JLAND AUSTRALIA PTY LTD"/>
    <s v="AUD"/>
    <s v="Yes"/>
    <x v="0"/>
    <x v="1"/>
    <n v="2"/>
    <b v="1"/>
    <n v="1789.8184702636449"/>
    <n v="1772.7005536332454"/>
    <n v="17.117916630399474"/>
    <n v="2056.4941440876787"/>
    <n v="2042.2172198240301"/>
    <n v="14.27692426364875"/>
    <n v="-266.67567382403377"/>
    <n v="-269.51666619078469"/>
    <n v="2.840992366750724"/>
  </r>
  <r>
    <s v="330801137107027700"/>
    <n v="501060"/>
    <x v="0"/>
    <s v="JOYERIA KOHINOOR SDN BHD"/>
    <s v="MYR"/>
    <s v="Yes"/>
    <x v="0"/>
    <x v="1"/>
    <n v="2"/>
    <b v="1"/>
    <n v="172811.04879481031"/>
    <n v="172811.04879481031"/>
    <n v="0"/>
    <n v="175701.67842258379"/>
    <n v="175701.67842258379"/>
    <n v="0"/>
    <n v="-2890.62962777348"/>
    <n v="-2890.62962777348"/>
    <n v="0"/>
  </r>
  <r>
    <s v="330801137107027800"/>
    <n v="501061"/>
    <x v="0"/>
    <s v="JOYERIA KOHINOOR SDN BHD"/>
    <s v="MYR"/>
    <s v="Yes"/>
    <x v="0"/>
    <x v="1"/>
    <n v="2"/>
    <b v="1"/>
    <n v="77715.605978189211"/>
    <n v="77715.605978189211"/>
    <n v="0"/>
    <n v="79248.875880249136"/>
    <n v="79248.875880249136"/>
    <n v="0"/>
    <n v="-1533.2699020599248"/>
    <n v="-1533.2699020599248"/>
    <n v="0"/>
  </r>
  <r>
    <s v="330801137107025500"/>
    <n v="501027"/>
    <x v="0"/>
    <s v="JOYERIA KOHINOOR SDN BHD"/>
    <s v="MYR"/>
    <s v="Yes"/>
    <x v="0"/>
    <x v="1"/>
    <n v="2"/>
    <b v="1"/>
    <n v="1256.862760829137"/>
    <n v="1256.862760829137"/>
    <n v="0"/>
    <n v="1514.9197280028645"/>
    <n v="1514.9197280028645"/>
    <n v="0"/>
    <n v="-258.05696717372757"/>
    <n v="-258.05696717372757"/>
    <n v="0"/>
  </r>
  <r>
    <s v="330801137107033500"/>
    <n v="501146"/>
    <x v="0"/>
    <s v="KIAN JOO CANS DISTRIBUTION SDN BHD"/>
    <s v="MYR"/>
    <s v="No"/>
    <x v="0"/>
    <x v="0"/>
    <n v="1"/>
    <b v="1"/>
    <n v="9410745.7752621565"/>
    <n v="9410745.7752621565"/>
    <n v="0"/>
    <n v="9418322.5800101813"/>
    <n v="9418322.5800101813"/>
    <n v="0"/>
    <n v="-7576.8047480247915"/>
    <n v="-7576.8047480247915"/>
    <n v="0"/>
  </r>
  <r>
    <s v="330801137110034600"/>
    <n v="501145"/>
    <x v="0"/>
    <s v="KLITZ VIBRANT IMPORTED KITCHENS SDN BHD "/>
    <s v="MYR"/>
    <s v="No"/>
    <x v="0"/>
    <x v="0"/>
    <n v="1"/>
    <b v="1"/>
    <n v="100938.1644025104"/>
    <n v="75831.058932215587"/>
    <n v="25107.105470294817"/>
    <n v="168083.65876070524"/>
    <n v="140956.82664236333"/>
    <n v="27126.832118341903"/>
    <n v="-67145.494358194832"/>
    <n v="-65125.767710147746"/>
    <n v="-2019.7266480470862"/>
  </r>
  <r>
    <s v="330801137107034800"/>
    <n v="501150"/>
    <x v="0"/>
    <s v="KR TRAVEL &amp; TOURS SDN BHD"/>
    <s v="MYR"/>
    <s v="Yes"/>
    <x v="0"/>
    <x v="1"/>
    <n v="2"/>
    <b v="1"/>
    <n v="1062.6907690777909"/>
    <n v="1062.6907690777909"/>
    <n v="0"/>
    <n v="1699.7256049076423"/>
    <n v="1699.7256049076423"/>
    <n v="0"/>
    <n v="-637.03483582985132"/>
    <n v="-637.03483582985132"/>
    <n v="0"/>
  </r>
  <r>
    <s v="330801137110035800"/>
    <n v="501160"/>
    <x v="0"/>
    <s v="KYOTO ENERGY VENTURES SDN BHD"/>
    <s v="MYR"/>
    <s v="No"/>
    <x v="0"/>
    <x v="0"/>
    <n v="1"/>
    <b v="1"/>
    <n v="4267.1540793076902"/>
    <n v="3103.0917073526657"/>
    <n v="1164.0623719550244"/>
    <n v="12159.558425252097"/>
    <n v="10921.400595246327"/>
    <n v="1238.1578300057708"/>
    <n v="-7892.4043459444065"/>
    <n v="-7818.3088878936614"/>
    <n v="-74.095458050746402"/>
  </r>
  <r>
    <s v="330801137120039700"/>
    <n v="501220"/>
    <x v="0"/>
    <s v="MAC WORLD INDUSTRIES SDN BHD"/>
    <s v="MYR"/>
    <s v="No"/>
    <x v="0"/>
    <x v="0"/>
    <n v="1"/>
    <b v="1"/>
    <n v="330616.58469946031"/>
    <n v="317475.75949951931"/>
    <n v="13140.825199941017"/>
    <n v="316608.80271359754"/>
    <n v="302363.4454965422"/>
    <n v="14245.357217055349"/>
    <n v="14007.781985862763"/>
    <n v="15112.314002977102"/>
    <n v="-1104.5320171143321"/>
  </r>
  <r>
    <s v="330801137110038100"/>
    <n v="501201"/>
    <x v="0"/>
    <s v="MALAYSIA STEEL WORKS (KL) BERHAD "/>
    <s v="MYR"/>
    <s v="No"/>
    <x v="0"/>
    <x v="0"/>
    <n v="1"/>
    <b v="1"/>
    <n v="1636286.7696464681"/>
    <n v="120554.27990769828"/>
    <n v="1515732.4897387698"/>
    <n v="1636448.762455272"/>
    <n v="2.3283064365386963E-10"/>
    <n v="1636448.7624552718"/>
    <n v="-161.99280880391598"/>
    <n v="120554.27990769804"/>
    <n v="-120716.27271650196"/>
  </r>
  <r>
    <s v="330801137107036901"/>
    <n v="501176"/>
    <x v="0"/>
    <s v="MARINE CREATION SDN. BHD."/>
    <s v="MYR"/>
    <s v="No"/>
    <x v="0"/>
    <x v="0"/>
    <n v="1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2"/>
    <n v="501186"/>
    <x v="0"/>
    <s v="MARINE CREATION SDN. BHD."/>
    <s v="MYR"/>
    <s v="No"/>
    <x v="0"/>
    <x v="0"/>
    <n v="1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3"/>
    <n v="501187"/>
    <x v="0"/>
    <s v="MARINE CREATION SDN. BHD."/>
    <s v="MYR"/>
    <s v="No"/>
    <x v="0"/>
    <x v="0"/>
    <n v="1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4"/>
    <n v="501204"/>
    <x v="0"/>
    <s v="MARINE CREATION SDN. BHD."/>
    <s v="MYR"/>
    <s v="No"/>
    <x v="0"/>
    <x v="0"/>
    <n v="1"/>
    <b v="1"/>
    <n v="490.32772590732873"/>
    <n v="490.32772590732873"/>
    <n v="0"/>
    <n v="522.0843073152688"/>
    <n v="522.0843073152688"/>
    <n v="0"/>
    <n v="-31.756581407940075"/>
    <n v="-31.756581407940075"/>
    <n v="0"/>
  </r>
  <r>
    <s v="330801137107036905"/>
    <n v="501205"/>
    <x v="0"/>
    <s v="MARINE CREATION SDN. BHD."/>
    <s v="MYR"/>
    <s v="No"/>
    <x v="0"/>
    <x v="0"/>
    <n v="1"/>
    <b v="1"/>
    <n v="490.34833004221178"/>
    <n v="490.34833004221178"/>
    <n v="0"/>
    <n v="522.0843073152688"/>
    <n v="522.0843073152688"/>
    <n v="0"/>
    <n v="-31.735977273057017"/>
    <n v="-31.735977273057017"/>
    <n v="0"/>
  </r>
  <r>
    <s v="330801137110040000"/>
    <n v="501211"/>
    <x v="0"/>
    <s v="MASTER SUPPLIERS SDN BHD"/>
    <s v="MYR"/>
    <s v="No"/>
    <x v="0"/>
    <x v="0"/>
    <n v="1"/>
    <b v="1"/>
    <n v="73063.591015550075"/>
    <n v="23168.907381527373"/>
    <n v="49894.683634022702"/>
    <n v="65835.111194062658"/>
    <n v="11952.504323794798"/>
    <n v="53882.60687026786"/>
    <n v="7228.4798214874172"/>
    <n v="11216.403057732576"/>
    <n v="-3987.9232362451585"/>
  </r>
  <r>
    <s v="330801137110011700"/>
    <n v="500790"/>
    <x v="0"/>
    <s v="MEWAH-OILS SDN. BHD."/>
    <s v="MYR"/>
    <s v="No"/>
    <x v="0"/>
    <x v="0"/>
    <n v="1"/>
    <b v="1"/>
    <n v="2685501.1925002122"/>
    <n v="1421315.0086612741"/>
    <n v="1264186.1838389381"/>
    <n v="2518476.0396846244"/>
    <n v="971001.30359295686"/>
    <n v="1547474.7360916676"/>
    <n v="167025.15281558782"/>
    <n v="450313.70506831724"/>
    <n v="-283288.55225272942"/>
  </r>
  <r>
    <s v="330801137110011100"/>
    <n v="500783"/>
    <x v="0"/>
    <s v="MEWAHOLEO INDUSTRIES SDN BHD"/>
    <s v="MYR"/>
    <s v="No"/>
    <x v="0"/>
    <x v="0"/>
    <n v="1"/>
    <b v="1"/>
    <n v="934365.65734069864"/>
    <n v="285367.83353344898"/>
    <n v="648997.82380724966"/>
    <n v="1043740.6556497264"/>
    <n v="466291.93461581448"/>
    <n v="577448.72103391192"/>
    <n v="-109374.99830902775"/>
    <n v="-180924.10108236549"/>
    <n v="71549.102773337741"/>
  </r>
  <r>
    <s v="330801137121041300"/>
    <n v="501240"/>
    <x v="0"/>
    <s v="MHC COLDSTORAGE SDN BHD"/>
    <s v="MYR"/>
    <s v="No"/>
    <x v="0"/>
    <x v="0"/>
    <n v="1"/>
    <b v="1"/>
    <n v="81792.163329944975"/>
    <n v="81792.163329944975"/>
    <n v="0"/>
    <n v="81366.399674083106"/>
    <n v="81366.399674083106"/>
    <n v="0"/>
    <n v="425.76365586186876"/>
    <n v="425.76365586186876"/>
    <n v="0"/>
  </r>
  <r>
    <s v="330801137107038700"/>
    <n v="501174"/>
    <x v="0"/>
    <s v="MKRS BUMI (M) SDN BHD"/>
    <s v="MYR"/>
    <s v="No"/>
    <x v="0"/>
    <x v="0"/>
    <n v="1"/>
    <b v="1"/>
    <n v="1932.1690415123469"/>
    <n v="1762.0298098695259"/>
    <n v="170.13923164282087"/>
    <n v="3161.115933022078"/>
    <n v="3000.4465729085096"/>
    <n v="160.66936011356859"/>
    <n v="-1228.9468915097311"/>
    <n v="-1238.4167630389836"/>
    <n v="9.4698715292522877"/>
  </r>
  <r>
    <s v="330802137107005200"/>
    <n v="500633"/>
    <x v="0"/>
    <s v="NAUTILUS TUG &amp; TOWAGE SDN BHD"/>
    <s v="USD"/>
    <s v="Yes"/>
    <x v="0"/>
    <x v="1"/>
    <n v="2"/>
    <b v="1"/>
    <n v="0"/>
    <n v="0"/>
    <n v="0"/>
    <n v="166.51245470014814"/>
    <n v="166.51245470014814"/>
    <n v="0"/>
    <n v="-166.51245470014814"/>
    <n v="-166.51245470014814"/>
    <n v="0"/>
  </r>
  <r>
    <s v="330802137110039300"/>
    <n v="501216"/>
    <x v="0"/>
    <s v="NIKMAT MUJUR SDN BHD "/>
    <s v="USD"/>
    <s v="No"/>
    <x v="0"/>
    <x v="0"/>
    <n v="1"/>
    <b v="1"/>
    <n v="1145573.3238840681"/>
    <n v="1145573.3238840681"/>
    <n v="0"/>
    <n v="1157172.6983662739"/>
    <n v="1157172.6983662739"/>
    <n v="0"/>
    <n v="-11599.374482205836"/>
    <n v="-11599.374482205836"/>
    <n v="0"/>
  </r>
  <r>
    <s v="330802137121039400"/>
    <n v="501223"/>
    <x v="0"/>
    <s v="NIKMAT MUJUR SDN BHD "/>
    <s v="USD"/>
    <s v="No"/>
    <x v="0"/>
    <x v="0"/>
    <n v="1"/>
    <b v="1"/>
    <n v="319367.19274597772"/>
    <n v="319367.19274597772"/>
    <n v="0"/>
    <n v="328429.01844754058"/>
    <n v="328429.01844754058"/>
    <n v="0"/>
    <n v="-9061.8257015628624"/>
    <n v="-9061.8257015628624"/>
    <n v="0"/>
  </r>
  <r>
    <s v="330801137107038400"/>
    <n v="501188"/>
    <x v="0"/>
    <s v="OCEAN21 OFFSHORE SDN BHD"/>
    <s v="MYR"/>
    <s v="No"/>
    <x v="0"/>
    <x v="0"/>
    <n v="1"/>
    <b v="1"/>
    <n v="1962.496792159076"/>
    <n v="1962.496792159076"/>
    <n v="0"/>
    <n v="2011.8726308045188"/>
    <n v="2011.8726308045188"/>
    <n v="0"/>
    <n v="-49.375838645442855"/>
    <n v="-49.375838645442855"/>
    <n v="0"/>
  </r>
  <r>
    <s v="330802137201040300"/>
    <n v="501230"/>
    <x v="1"/>
    <s v="OM MATERIALS (SARAWAK) SDN BHD"/>
    <s v="USD"/>
    <s v="No"/>
    <x v="0"/>
    <x v="0"/>
    <n v="1"/>
    <b v="1"/>
    <n v="26678004.807748321"/>
    <n v="26678004.807748321"/>
    <n v="0"/>
    <n v="26940838.529574115"/>
    <n v="26940838.529574115"/>
    <n v="0"/>
    <n v="-262833.72182579339"/>
    <n v="-262833.72182579339"/>
    <n v="0"/>
  </r>
  <r>
    <s v="330801137216005800"/>
    <s v="EXIM/OMS/BG(FG)/24/073"/>
    <x v="1"/>
    <s v="OM Materials (Sarawak) Sdn Bhd"/>
    <s v="MYR"/>
    <s v="No"/>
    <x v="1"/>
    <x v="0"/>
    <n v="1"/>
    <b v="1"/>
    <n v="295923.56405337312"/>
    <n v="0"/>
    <n v="295923.56405337312"/>
    <n v="320599.42815470812"/>
    <n v="0"/>
    <n v="320599.42815470812"/>
    <n v="-24675.864101334999"/>
    <n v="0"/>
    <n v="-24675.864101334999"/>
  </r>
  <r>
    <s v="330801137216005800"/>
    <s v="EXIM/OMS/BG(FG)/24/076"/>
    <x v="1"/>
    <s v="OM Materials (Sarawak) Sdn Bhd"/>
    <s v="MYR"/>
    <s v="No"/>
    <x v="1"/>
    <x v="0"/>
    <n v="1"/>
    <b v="1"/>
    <n v="144118.61885716225"/>
    <n v="0"/>
    <n v="144118.61885716225"/>
    <n v="156136.0851402799"/>
    <n v="0"/>
    <n v="156136.0851402799"/>
    <n v="-12017.466283117654"/>
    <n v="0"/>
    <n v="-12017.466283117654"/>
  </r>
  <r>
    <s v="330801137216005800"/>
    <s v="EXIM/OMS/BG(FG)/24/072"/>
    <x v="1"/>
    <s v="OM Materials (Sarawak) Sdn Bhd"/>
    <s v="MYR"/>
    <s v="No"/>
    <x v="1"/>
    <x v="0"/>
    <n v="1"/>
    <b v="1"/>
    <n v="80706.426560010863"/>
    <n v="0"/>
    <n v="80706.426560010863"/>
    <n v="87436.207678556748"/>
    <n v="0"/>
    <n v="87436.207678556748"/>
    <n v="-6729.781118545885"/>
    <n v="0"/>
    <n v="-6729.781118545885"/>
  </r>
  <r>
    <s v="330801137216005800"/>
    <s v="EXIM/OMS/BG(FG)/24/074"/>
    <x v="1"/>
    <s v="OM Materials (Sarawak) Sdn Bhd"/>
    <s v="MYR"/>
    <s v="No"/>
    <x v="1"/>
    <x v="0"/>
    <n v="1"/>
    <b v="1"/>
    <n v="63412.192297151385"/>
    <n v="0"/>
    <n v="63412.192297151385"/>
    <n v="68699.877461723168"/>
    <n v="0"/>
    <n v="68699.877461723168"/>
    <n v="-5287.6851645717834"/>
    <n v="0"/>
    <n v="-5287.6851645717834"/>
  </r>
  <r>
    <s v="330801137216005800"/>
    <s v="EXIM/OMS/BG(FG)/24/075"/>
    <x v="1"/>
    <s v="OM Materials (Sarawak) Sdn Bhd"/>
    <s v="MYR"/>
    <s v="No"/>
    <x v="1"/>
    <x v="0"/>
    <n v="1"/>
    <b v="1"/>
    <n v="57647.447542864902"/>
    <n v="0"/>
    <n v="57647.447542864902"/>
    <n v="62454.434056111961"/>
    <n v="0"/>
    <n v="62454.434056111961"/>
    <n v="-4806.9865132470586"/>
    <n v="0"/>
    <n v="-4806.9865132470586"/>
  </r>
  <r>
    <s v="330802137112040700"/>
    <n v="501241"/>
    <x v="0"/>
    <s v="OM MATERIALS (SARAWAK) SDN BHD"/>
    <s v="USD"/>
    <s v="No"/>
    <x v="0"/>
    <x v="0"/>
    <n v="1"/>
    <b v="1"/>
    <n v="16847.79"/>
    <n v="16847.79"/>
    <n v="0"/>
    <n v="20919.770741072403"/>
    <n v="20919.770741072403"/>
    <n v="0"/>
    <n v="-4071.9807410724025"/>
    <n v="-4071.9807410724025"/>
    <n v="0"/>
  </r>
  <r>
    <s v="330801137216005800"/>
    <s v="EXIM/OMS/BG(FG)/24/071"/>
    <x v="1"/>
    <s v="OM Materials (Sarawak) Sdn Bhd"/>
    <s v="MYR"/>
    <s v="No"/>
    <x v="1"/>
    <x v="0"/>
    <n v="1"/>
    <b v="1"/>
    <n v="40353.213280005431"/>
    <n v="0"/>
    <n v="40353.213280005431"/>
    <n v="43718.103839278374"/>
    <n v="0"/>
    <n v="43718.103839278374"/>
    <n v="-3364.8905592729425"/>
    <n v="0"/>
    <n v="-3364.8905592729425"/>
  </r>
  <r>
    <s v="330801137216005800"/>
    <s v="EXIM/OMS/BG(FG)/24/082"/>
    <x v="1"/>
    <s v="OM Materials (Sarawak) Sdn Bhd"/>
    <s v="MYR"/>
    <s v="No"/>
    <x v="1"/>
    <x v="0"/>
    <n v="1"/>
    <b v="1"/>
    <n v="21617.79282857434"/>
    <n v="0"/>
    <n v="21617.79282857434"/>
    <n v="23420.412771041993"/>
    <n v="0"/>
    <n v="23420.412771041993"/>
    <n v="-1802.6199424676524"/>
    <n v="0"/>
    <n v="-1802.6199424676524"/>
  </r>
  <r>
    <s v="330801137216005800"/>
    <s v="EXIM/OMS/BG(FG)/25/002"/>
    <x v="1"/>
    <s v="OM Materials (Sarawak) Sdn Bhd"/>
    <s v="MYR"/>
    <s v="No"/>
    <x v="1"/>
    <x v="0"/>
    <n v="1"/>
    <b v="1"/>
    <n v="14669.879947112262"/>
    <n v="0"/>
    <n v="14669.879947112262"/>
    <n v="15893.141653613446"/>
    <n v="0"/>
    <n v="15893.141653613446"/>
    <n v="-1223.2617065011837"/>
    <n v="0"/>
    <n v="-1223.2617065011837"/>
  </r>
  <r>
    <s v="330801137216005800"/>
    <s v="EXIM/OMS/BG(FG)/24/086"/>
    <x v="1"/>
    <s v="OM Materials (Sarawak) Sdn Bhd"/>
    <s v="MYR"/>
    <s v="No"/>
    <x v="1"/>
    <x v="0"/>
    <n v="1"/>
    <b v="1"/>
    <n v="4323.5585657148677"/>
    <n v="0"/>
    <n v="4323.5585657148677"/>
    <n v="4684.0825542083985"/>
    <n v="0"/>
    <n v="4684.0825542083985"/>
    <n v="-360.52398849353085"/>
    <n v="0"/>
    <n v="-360.52398849353085"/>
  </r>
  <r>
    <s v="330801137216005800"/>
    <s v="EXIM/OMS/BG(FG)/24/083"/>
    <x v="1"/>
    <s v="OM Materials (Sarawak) Sdn Bhd"/>
    <s v="MYR"/>
    <s v="No"/>
    <x v="1"/>
    <x v="0"/>
    <n v="1"/>
    <b v="1"/>
    <n v="1441.1861885716223"/>
    <n v="0"/>
    <n v="1441.1861885716223"/>
    <n v="1561.360851402799"/>
    <n v="0"/>
    <n v="1561.360851402799"/>
    <n v="-120.17466283117665"/>
    <n v="0"/>
    <n v="-120.17466283117665"/>
  </r>
  <r>
    <s v="330801137216005800"/>
    <s v="EXIM/OMS/BG(FG)/24/084"/>
    <x v="1"/>
    <s v="OM Materials (Sarawak) Sdn Bhd"/>
    <s v="MYR"/>
    <s v="No"/>
    <x v="1"/>
    <x v="0"/>
    <n v="1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216005800"/>
    <s v="EXIM/OMS/BG(FG)/24/085"/>
    <x v="1"/>
    <s v="OM Materials (Sarawak) Sdn Bhd"/>
    <s v="MYR"/>
    <s v="No"/>
    <x v="1"/>
    <x v="0"/>
    <n v="1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117037100"/>
    <s v="EXIM/PFSB/BG-i/25/011"/>
    <x v="0"/>
    <s v="Pertama Ferroalloys Sdn Bhd\n (ISLAMIC FACILITY)"/>
    <s v="MYR"/>
    <s v="No"/>
    <x v="1"/>
    <x v="0"/>
    <n v="1"/>
    <b v="1"/>
    <n v="775348.51"/>
    <n v="65581.227785492432"/>
    <n v="709767.28221450758"/>
    <n v="768824.36564380373"/>
    <n v="0"/>
    <n v="768824.36564380373"/>
    <n v="6524.1443561962806"/>
    <n v="65581.227785492432"/>
    <n v="-59057.083429296152"/>
  </r>
  <r>
    <s v="330802137112036100"/>
    <n v="501168"/>
    <x v="0"/>
    <s v="PERTAMA FERROALLOYS SDN. BHD."/>
    <s v="USD"/>
    <s v="No"/>
    <x v="0"/>
    <x v="0"/>
    <n v="1"/>
    <b v="1"/>
    <n v="4053472.2708632043"/>
    <n v="2031282.9619449838"/>
    <n v="2022189.3089182205"/>
    <n v="3807900.1927749692"/>
    <n v="2578354.3365908787"/>
    <n v="1229545.8561840903"/>
    <n v="245572.07808823511"/>
    <n v="-547071.37464589486"/>
    <n v="792643.4527341302"/>
  </r>
  <r>
    <s v="330801137113007600"/>
    <n v="500694"/>
    <x v="0"/>
    <s v="PERUSAHAAN OTOMOBIL NASIONAL SDN. BHD"/>
    <s v="MYR"/>
    <s v="No"/>
    <x v="0"/>
    <x v="0"/>
    <n v="1"/>
    <b v="1"/>
    <n v="2031271.74"/>
    <n v="1086062.4931692823"/>
    <n v="945209.24683071766"/>
    <n v="2820184.3816919723"/>
    <n v="1770477.9408001937"/>
    <n v="1049706.4408917786"/>
    <n v="-788912.64169197227"/>
    <n v="-684415.44763091137"/>
    <n v="-104497.1940610609"/>
  </r>
  <r>
    <s v="330801137212007500"/>
    <n v="500693"/>
    <x v="1"/>
    <s v="PERUSAHAAN OTOMOBIL NASIONAL SDN. BHD"/>
    <s v="MYR"/>
    <s v="No"/>
    <x v="0"/>
    <x v="0"/>
    <n v="1"/>
    <b v="1"/>
    <n v="80280.72"/>
    <n v="47954.153929390937"/>
    <n v="32326.566070609064"/>
    <n v="93815.886611034148"/>
    <n v="58896.489020061388"/>
    <n v="34919.39759097276"/>
    <n v="-13535.166611034147"/>
    <n v="-10942.335090670451"/>
    <n v="-2592.8315203636957"/>
  </r>
  <r>
    <s v="330801137110037300"/>
    <n v="501175"/>
    <x v="0"/>
    <s v="PIPESWAY FURNITURE SDN BHD"/>
    <s v="MYR"/>
    <s v="No"/>
    <x v="0"/>
    <x v="0"/>
    <n v="1"/>
    <b v="1"/>
    <n v="58916.857659693109"/>
    <n v="21292.968330148004"/>
    <n v="37623.889329545105"/>
    <n v="79090.051470827762"/>
    <n v="38412.739627994342"/>
    <n v="40677.31184283342"/>
    <n v="-20173.193811134654"/>
    <n v="-17119.771297846339"/>
    <n v="-3053.4225132883148"/>
  </r>
  <r>
    <s v="330802218104025400"/>
    <n v="501026"/>
    <x v="0"/>
    <s v="PROBASE ESWATINI PTY LTD"/>
    <s v="USD"/>
    <s v="Yes"/>
    <x v="0"/>
    <x v="1"/>
    <n v="2"/>
    <b v="1"/>
    <n v="468687.83863405947"/>
    <n v="468687.83863405947"/>
    <n v="0"/>
    <n v="476271.88810696773"/>
    <n v="476271.88810696773"/>
    <n v="0"/>
    <n v="-7584.0494729082566"/>
    <n v="-7584.0494729082566"/>
    <n v="0"/>
  </r>
  <r>
    <s v="330802105201030200"/>
    <n v="501096"/>
    <x v="0"/>
    <s v="PT ENVIROTECH AKVA INDONESIA "/>
    <s v="USD"/>
    <s v="No"/>
    <x v="0"/>
    <x v="0"/>
    <n v="1"/>
    <b v="1"/>
    <n v="887570.32283966674"/>
    <n v="887570.32283966674"/>
    <n v="0"/>
    <n v="901447.04572925135"/>
    <n v="901447.04572925135"/>
    <n v="0"/>
    <n v="-13876.722889584606"/>
    <n v="-13876.722889584606"/>
    <n v="0"/>
  </r>
  <r>
    <s v="330801137110031100"/>
    <n v="501110"/>
    <x v="0"/>
    <s v="PTS GOLDKIST INDUSTRIES SDN BHD"/>
    <s v="MYR"/>
    <s v="No"/>
    <x v="0"/>
    <x v="0"/>
    <n v="1"/>
    <b v="1"/>
    <n v="201333.58964028483"/>
    <n v="95113.430411704263"/>
    <n v="106220.15922858057"/>
    <n v="207832.7766772176"/>
    <n v="101160.47916078519"/>
    <n v="106672.2975164324"/>
    <n v="-6499.1870369327662"/>
    <n v="-6047.0487490809319"/>
    <n v="-452.13828785183432"/>
  </r>
  <r>
    <s v="330801137110040200"/>
    <n v="501224"/>
    <x v="0"/>
    <s v="PTS GOLDKIST INDUSTRIES SDN BHD"/>
    <s v="MYR"/>
    <s v="No"/>
    <x v="0"/>
    <x v="0"/>
    <n v="1"/>
    <b v="1"/>
    <n v="317666.52929905721"/>
    <n v="174101.31362396086"/>
    <n v="143565.21567509635"/>
    <n v="316827.55577815278"/>
    <n v="162000.77950227662"/>
    <n v="154826.77627587615"/>
    <n v="838.97352090443019"/>
    <n v="12100.534121684235"/>
    <n v="-11261.560600779805"/>
  </r>
  <r>
    <s v="330801137107036500"/>
    <n v="501170"/>
    <x v="0"/>
    <s v="PUREBLEACH SDN BHD"/>
    <s v="MYR"/>
    <s v="No"/>
    <x v="0"/>
    <x v="0"/>
    <n v="1"/>
    <b v="1"/>
    <n v="16078.46065808922"/>
    <n v="16078.46065808922"/>
    <n v="0"/>
    <n v="16404.53587186493"/>
    <n v="16404.53587186493"/>
    <n v="0"/>
    <n v="-326.07521377570993"/>
    <n v="-326.07521377570993"/>
    <n v="0"/>
  </r>
  <r>
    <s v="330801137110039200"/>
    <n v="501169"/>
    <x v="0"/>
    <s v="PUREBLEACH SDN BHD"/>
    <s v="MYR"/>
    <s v="No"/>
    <x v="0"/>
    <x v="0"/>
    <n v="1"/>
    <b v="1"/>
    <n v="36809.097141986771"/>
    <n v="14273.463192945932"/>
    <n v="22535.633949040839"/>
    <n v="36000.273963039057"/>
    <n v="11635.727233383852"/>
    <n v="24364.546729655205"/>
    <n v="808.82317894771404"/>
    <n v="2637.7359595620801"/>
    <n v="-1828.9127806143661"/>
  </r>
  <r>
    <s v="330801137110040100"/>
    <n v="501218"/>
    <x v="0"/>
    <s v="PUSAN FURNITURE INDUSTRIES SDN BHD"/>
    <s v="MYR"/>
    <s v="No"/>
    <x v="0"/>
    <x v="0"/>
    <n v="1"/>
    <b v="1"/>
    <n v="161620.56257799454"/>
    <n v="122808.03872286264"/>
    <n v="38812.523855131898"/>
    <n v="151621.53697088367"/>
    <n v="109734.88481234686"/>
    <n v="41886.652158536803"/>
    <n v="9999.0256071108743"/>
    <n v="13073.153910515772"/>
    <n v="-3074.1283034049047"/>
  </r>
  <r>
    <s v="330801137107020901"/>
    <n v="500941"/>
    <x v="0"/>
    <s v="PWN EXCELLENCE SDN BHD"/>
    <s v="MYR"/>
    <s v="Yes"/>
    <x v="0"/>
    <x v="1"/>
    <n v="2"/>
    <b v="1"/>
    <n v="85396.030191233571"/>
    <n v="85396.030191233571"/>
    <n v="0"/>
    <n v="138860.46981681223"/>
    <n v="138860.46981681223"/>
    <n v="0"/>
    <n v="-53464.439625578656"/>
    <n v="-53464.439625578656"/>
    <n v="0"/>
  </r>
  <r>
    <s v="330801137107020903"/>
    <n v="500943"/>
    <x v="0"/>
    <s v="PWN EXCELLENCE SDN BHD"/>
    <s v="MYR"/>
    <s v="Yes"/>
    <x v="0"/>
    <x v="1"/>
    <n v="2"/>
    <b v="1"/>
    <n v="3151508.81"/>
    <n v="2720204.708939306"/>
    <n v="431304.10106069391"/>
    <n v="3183900.5882844338"/>
    <n v="2764311.9167424692"/>
    <n v="419588.67154196458"/>
    <n v="-32391.778284433763"/>
    <n v="-44107.207803163212"/>
    <n v="11715.429518729332"/>
  </r>
  <r>
    <s v="330801137107031200"/>
    <n v="501118"/>
    <x v="0"/>
    <s v="RADYSIS ASIA SDN. BHD."/>
    <s v="MYR"/>
    <s v="No"/>
    <x v="0"/>
    <x v="0"/>
    <n v="1"/>
    <b v="1"/>
    <n v="141697.89857269789"/>
    <n v="141697.89857269789"/>
    <n v="0"/>
    <n v="145268.17170220448"/>
    <n v="145268.17170220448"/>
    <n v="0"/>
    <n v="-3570.2731295065896"/>
    <n v="-3570.2731295065896"/>
    <n v="0"/>
  </r>
  <r>
    <s v="330802107200000800"/>
    <n v="500400"/>
    <x v="1"/>
    <s v="REPUBLIC OF IRAQ"/>
    <s v="USD"/>
    <s v="No"/>
    <x v="0"/>
    <x v="0"/>
    <n v="1"/>
    <b v="1"/>
    <n v="45465.966055331119"/>
    <n v="45465.966055331119"/>
    <n v="0"/>
    <n v="45962.847280548303"/>
    <n v="45962.847280548303"/>
    <n v="0"/>
    <n v="-496.88122521718469"/>
    <n v="-496.88122521718469"/>
    <n v="0"/>
  </r>
  <r>
    <s v="330802203200002000"/>
    <n v="500401"/>
    <x v="1"/>
    <s v="REPUBLIC OF SEYCHELLES"/>
    <s v="USD"/>
    <s v="Yes"/>
    <x v="0"/>
    <x v="1"/>
    <n v="2"/>
    <b v="1"/>
    <n v="83963.900851198196"/>
    <n v="83963.900851198196"/>
    <n v="0"/>
    <n v="86910.504478372619"/>
    <n v="86910.504478372619"/>
    <n v="0"/>
    <n v="-2946.6036271744233"/>
    <n v="-2946.6036271744233"/>
    <n v="0"/>
  </r>
  <r>
    <s v="330801137107038503"/>
    <n v="501203"/>
    <x v="0"/>
    <s v="RIZMAN RUZAINI CREATIONS (M) SDN BHD"/>
    <s v="MYR"/>
    <s v="No"/>
    <x v="0"/>
    <x v="0"/>
    <n v="1"/>
    <b v="1"/>
    <n v="5130.9624386547393"/>
    <n v="5082.7398049690992"/>
    <n v="48.222633685639877"/>
    <n v="5363.6682101997812"/>
    <n v="5316.0525569732545"/>
    <n v="47.615653226526746"/>
    <n v="-232.7057715450419"/>
    <n v="-233.3127520041553"/>
    <n v="0.60698045911313159"/>
  </r>
  <r>
    <s v="330801137121038600"/>
    <n v="501206"/>
    <x v="0"/>
    <s v="RIZMAN RUZAINI CREATIONS (M) SDN BHD"/>
    <s v="MYR"/>
    <s v="No"/>
    <x v="0"/>
    <x v="0"/>
    <n v="1"/>
    <b v="1"/>
    <n v="2764.1836506201321"/>
    <n v="2764.1836506201321"/>
    <n v="0"/>
    <n v="297.79299942316965"/>
    <n v="297.48491079217536"/>
    <n v="0.30808863099428246"/>
    <n v="2466.3906511969626"/>
    <n v="2466.6987398279566"/>
    <n v="-0.30808863099428246"/>
  </r>
  <r>
    <s v="330803137107027900"/>
    <n v="501066"/>
    <x v="0"/>
    <s v="S P SETIA BERHAD"/>
    <s v="GBP"/>
    <s v="No"/>
    <x v="0"/>
    <x v="0"/>
    <n v="1"/>
    <b v="1"/>
    <n v="3070733.78"/>
    <n v="3070733.78"/>
    <n v="0"/>
    <n v="3682653.2222493552"/>
    <n v="3682653.2222493552"/>
    <n v="0"/>
    <n v="-611919.44224935537"/>
    <n v="-611919.44224935537"/>
    <n v="0"/>
  </r>
  <r>
    <s v="330801137110039600"/>
    <n v="501196"/>
    <x v="0"/>
    <s v="SARAGREEN SDN BHD"/>
    <s v="MYR"/>
    <s v="No"/>
    <x v="0"/>
    <x v="0"/>
    <n v="1"/>
    <b v="1"/>
    <n v="19493.132898782515"/>
    <n v="12175.666180506714"/>
    <n v="7317.4667182758003"/>
    <n v="19250.995585672114"/>
    <n v="11461.938667845265"/>
    <n v="7789.0569178268497"/>
    <n v="242.13731311040101"/>
    <n v="713.72751266144951"/>
    <n v="-471.59019955104941"/>
  </r>
  <r>
    <s v="330802137200030100"/>
    <n v="501098"/>
    <x v="1"/>
    <s v="SARAWAK PETCHEM SDN BHD "/>
    <s v="USD"/>
    <s v="No"/>
    <x v="0"/>
    <x v="0"/>
    <n v="1"/>
    <b v="1"/>
    <n v="2452368.8976506409"/>
    <n v="2452368.8976506409"/>
    <n v="0"/>
    <n v="2475244.6799200866"/>
    <n v="2475244.6799200866"/>
    <n v="0"/>
    <n v="-22875.782269445714"/>
    <n v="-22875.782269445714"/>
    <n v="0"/>
  </r>
  <r>
    <s v="330802205201028500"/>
    <n v="501075"/>
    <x v="1"/>
    <s v="SERI ELBERT (SINGAPORE) PTE. LTD."/>
    <s v="USD"/>
    <s v="No"/>
    <x v="0"/>
    <x v="0"/>
    <n v="1"/>
    <b v="1"/>
    <n v="1277755.384338188"/>
    <n v="1277755.384338188"/>
    <n v="0"/>
    <n v="1289885.590221484"/>
    <n v="1289885.590221484"/>
    <n v="0"/>
    <n v="-12130.205883295974"/>
    <n v="-12130.205883295974"/>
    <n v="0"/>
  </r>
  <r>
    <s v="330802205201028700"/>
    <n v="501077"/>
    <x v="1"/>
    <s v="SERI EMEI (SINGAPORE) PTE. LTD."/>
    <s v="USD"/>
    <s v="No"/>
    <x v="0"/>
    <x v="0"/>
    <n v="1"/>
    <b v="1"/>
    <n v="1306959.4505327709"/>
    <n v="1306959.4505327709"/>
    <n v="0"/>
    <n v="1319363.3211689549"/>
    <n v="1319363.3211689549"/>
    <n v="0"/>
    <n v="-12403.870636184001"/>
    <n v="-12403.870636184001"/>
    <n v="0"/>
  </r>
  <r>
    <s v="330802205201028600"/>
    <n v="501076"/>
    <x v="1"/>
    <s v="SERI EMORY (SINGAPORE) PTE. LTD"/>
    <s v="USD"/>
    <s v="No"/>
    <x v="0"/>
    <x v="0"/>
    <n v="1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800"/>
    <n v="501078"/>
    <x v="1"/>
    <s v="SERI EMPEROR (SINGAPORE) PTE. LTD"/>
    <s v="USD"/>
    <s v="No"/>
    <x v="0"/>
    <x v="0"/>
    <n v="1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300"/>
    <n v="501072"/>
    <x v="1"/>
    <s v="SERI ERLANG (SINGAPORE) PTE. LTD."/>
    <s v="USD"/>
    <s v="No"/>
    <x v="0"/>
    <x v="0"/>
    <n v="1"/>
    <b v="1"/>
    <n v="1265771.0988500039"/>
    <n v="1265771.0988500039"/>
    <n v="0"/>
    <n v="1339067.9902627"/>
    <n v="1339067.9902627"/>
    <n v="0"/>
    <n v="-73296.891412696103"/>
    <n v="-73296.891412696103"/>
    <n v="0"/>
  </r>
  <r>
    <s v="330802205201028200"/>
    <n v="501073"/>
    <x v="1"/>
    <s v="SERI EVEREST (SINGAPORE) PTE. LTD."/>
    <s v="USD"/>
    <s v="No"/>
    <x v="0"/>
    <x v="0"/>
    <n v="1"/>
    <b v="1"/>
    <n v="1266159.2528177591"/>
    <n v="1266159.2528177591"/>
    <n v="0"/>
    <n v="1339434.5135581468"/>
    <n v="1339434.5135581468"/>
    <n v="0"/>
    <n v="-73275.260740387719"/>
    <n v="-73275.260740387719"/>
    <n v="0"/>
  </r>
  <r>
    <s v="330801137110034000"/>
    <n v="501124"/>
    <x v="0"/>
    <s v="SITI KHADIJAH APPAREL SDN BHD"/>
    <s v="MYR"/>
    <s v="No"/>
    <x v="0"/>
    <x v="0"/>
    <n v="1"/>
    <b v="1"/>
    <n v="215585.98413293337"/>
    <n v="136619.23254893144"/>
    <n v="78966.751584001933"/>
    <n v="260752.87516769257"/>
    <n v="127203.66081931532"/>
    <n v="133549.21434837725"/>
    <n v="-45166.891034759203"/>
    <n v="9415.5717296161165"/>
    <n v="-54582.462764375319"/>
  </r>
  <r>
    <s v="330801137107032600"/>
    <n v="501127"/>
    <x v="0"/>
    <s v="SITI KHADIJAH APPAREL SDN BHD"/>
    <s v="MYR"/>
    <s v="No"/>
    <x v="0"/>
    <x v="0"/>
    <n v="1"/>
    <b v="1"/>
    <n v="71181.823209182883"/>
    <n v="70981.514044697265"/>
    <n v="200.30916448561661"/>
    <n v="72804.803629224363"/>
    <n v="72804.803629224363"/>
    <n v="0"/>
    <n v="-1622.9804200414801"/>
    <n v="-1823.2895845270978"/>
    <n v="200.30916448561661"/>
  </r>
  <r>
    <s v="330802137107034900"/>
    <n v="501155"/>
    <x v="0"/>
    <s v="SKY BLUE MEDIA SDN BHD"/>
    <s v="USD"/>
    <s v="No"/>
    <x v="0"/>
    <x v="0"/>
    <n v="1"/>
    <b v="1"/>
    <n v="42329.110541539652"/>
    <n v="27578.309265615324"/>
    <n v="14750.80127592433"/>
    <n v="142261.86974032756"/>
    <n v="127863.10117713356"/>
    <n v="14398.768563193993"/>
    <n v="-99932.759198787913"/>
    <n v="-100284.79191151823"/>
    <n v="352.03271273033715"/>
  </r>
  <r>
    <s v="330802137104028900"/>
    <n v="501079"/>
    <x v="0"/>
    <s v="SMH RAIL SDN BHD"/>
    <s v="USD"/>
    <s v="No"/>
    <x v="0"/>
    <x v="0"/>
    <n v="1"/>
    <b v="1"/>
    <n v="512895.66587572137"/>
    <n v="508271.30864019314"/>
    <n v="4624.3572355282513"/>
    <n v="616261.77100647753"/>
    <n v="616261.77100647753"/>
    <n v="0"/>
    <n v="-103366.10513075616"/>
    <n v="-107990.4623662844"/>
    <n v="4624.3572355282513"/>
  </r>
  <r>
    <s v="330801137107028100"/>
    <n v="501070"/>
    <x v="0"/>
    <s v="SMH RAIL SDN BHD"/>
    <s v="MYR"/>
    <s v="No"/>
    <x v="0"/>
    <x v="0"/>
    <n v="1"/>
    <b v="1"/>
    <n v="280648.19649102428"/>
    <n v="265793.32846906927"/>
    <n v="14854.868021955017"/>
    <n v="206128.19914543722"/>
    <n v="206128.19914543722"/>
    <n v="0"/>
    <n v="74519.997345587064"/>
    <n v="59665.129323632049"/>
    <n v="14854.868021955017"/>
  </r>
  <r>
    <s v="330802137216004600"/>
    <s v="EXIM/SMH/APB/25/003"/>
    <x v="1"/>
    <s v="SMH Rail Sdn Bhd/APB/25/003"/>
    <s v="USD"/>
    <s v="No"/>
    <x v="1"/>
    <x v="0"/>
    <n v="1"/>
    <b v="1"/>
    <n v="95024.643788583824"/>
    <n v="0"/>
    <n v="95024.643788583824"/>
    <n v="104525.20395026894"/>
    <n v="0"/>
    <n v="104525.20395026894"/>
    <n v="-9500.56016168512"/>
    <n v="0"/>
    <n v="-9500.56016168512"/>
  </r>
  <r>
    <s v="330802137216004600"/>
    <s v="EXIM/SMH/TNBG/25/013"/>
    <x v="1"/>
    <s v="SMH Rail Sdn Bhd/TNBG/25/013"/>
    <s v="USD"/>
    <s v="No"/>
    <x v="1"/>
    <x v="0"/>
    <n v="1"/>
    <b v="1"/>
    <n v="65036.541597044612"/>
    <n v="0"/>
    <n v="65036.541597044612"/>
    <n v="71538.892476942288"/>
    <n v="0"/>
    <n v="71538.892476942288"/>
    <n v="-6502.3508798976764"/>
    <n v="0"/>
    <n v="-6502.3508798976764"/>
  </r>
  <r>
    <s v="330802137216004600"/>
    <s v="EXIM/SMH/TNBG/25/014"/>
    <x v="1"/>
    <s v="SMH Rail Sdn Bhd/TNBG/25/014"/>
    <s v="USD"/>
    <s v="No"/>
    <x v="1"/>
    <x v="0"/>
    <n v="1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5"/>
    <x v="1"/>
    <s v="SMH Rail Sdn Bhd/TNBG/25/015"/>
    <s v="USD"/>
    <s v="No"/>
    <x v="1"/>
    <x v="0"/>
    <n v="1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6"/>
    <x v="1"/>
    <s v="SMH Rail Sdn Bhd/WBG/25/016"/>
    <s v="USD"/>
    <s v="No"/>
    <x v="1"/>
    <x v="0"/>
    <n v="1"/>
    <b v="1"/>
    <n v="42978.357929741374"/>
    <n v="42978.357929741374"/>
    <n v="0"/>
    <n v="47275.332471107686"/>
    <n v="0"/>
    <n v="47275.332471107686"/>
    <n v="-4296.9745413663113"/>
    <n v="42978.357929741374"/>
    <n v="-47275.332471107686"/>
  </r>
  <r>
    <s v="330802137216004600"/>
    <n v="501006"/>
    <x v="1"/>
    <s v="SMH Rail Thailand Sdn Bhd"/>
    <s v="USD"/>
    <s v="No"/>
    <x v="0"/>
    <x v="0"/>
    <n v="1"/>
    <b v="1"/>
    <n v="28657.248048475118"/>
    <n v="28657.248048475118"/>
    <n v="0"/>
    <n v="40135.272584982675"/>
    <n v="40135.272584982675"/>
    <n v="0"/>
    <n v="-11478.024536507557"/>
    <n v="-11478.024536507557"/>
    <n v="0"/>
  </r>
  <r>
    <s v="330801137110035400"/>
    <n v="501148"/>
    <x v="0"/>
    <s v="SOUTHEAST ASIA FRUITS INDUSTRY SDN BHD"/>
    <s v="MYR"/>
    <s v="No"/>
    <x v="0"/>
    <x v="0"/>
    <n v="1"/>
    <b v="1"/>
    <n v="82645.283874350687"/>
    <n v="48957.41320366603"/>
    <n v="33687.870670684657"/>
    <n v="82414.217935765933"/>
    <n v="46006.217164206391"/>
    <n v="36408.000771559542"/>
    <n v="231.06593858475389"/>
    <n v="2951.196039459639"/>
    <n v="-2720.1301008748851"/>
  </r>
  <r>
    <s v="330801137107029300"/>
    <n v="501090"/>
    <x v="0"/>
    <s v="SRI DAYAA MANUFACTURING SDN. BHD."/>
    <s v="MYR"/>
    <s v="Yes"/>
    <x v="0"/>
    <x v="1"/>
    <n v="2"/>
    <b v="1"/>
    <n v="1206.8087488532774"/>
    <n v="1206.8087488532774"/>
    <n v="0"/>
    <n v="1206.7356934097697"/>
    <n v="1206.7356934097697"/>
    <n v="0"/>
    <n v="7.3055443507655582E-2"/>
    <n v="7.3055443507655582E-2"/>
    <n v="0"/>
  </r>
  <r>
    <s v="330801137110029200"/>
    <n v="501080"/>
    <x v="0"/>
    <s v="SRI DAYAA MANUFACTURING SDN. BHD."/>
    <s v="MYR"/>
    <s v="Yes"/>
    <x v="0"/>
    <x v="1"/>
    <n v="2"/>
    <b v="1"/>
    <n v="1757.3297163766613"/>
    <n v="1753.7438501372283"/>
    <n v="3.5858662394329621"/>
    <n v="1732.2388269180074"/>
    <n v="1728.3665142871801"/>
    <n v="3.8723126308273237"/>
    <n v="25.090889458653919"/>
    <n v="25.377335850048212"/>
    <n v="-0.28644639139436157"/>
  </r>
  <r>
    <s v="330805137107034700"/>
    <n v="501158"/>
    <x v="0"/>
    <s v="TABCO FOOD SERVICES SDN BHD"/>
    <s v="AUD"/>
    <s v="No"/>
    <x v="0"/>
    <x v="0"/>
    <n v="1"/>
    <b v="1"/>
    <n v="48496.536261435773"/>
    <n v="48496.536261435773"/>
    <n v="0"/>
    <n v="50019.638446629731"/>
    <n v="50019.638446629731"/>
    <n v="0"/>
    <n v="-1523.1021851939586"/>
    <n v="-1523.1021851939586"/>
    <n v="0"/>
  </r>
  <r>
    <s v="330801137107027503"/>
    <n v="501058"/>
    <x v="0"/>
    <s v="TAIACE ENERGY SERVICES SDN  BHD"/>
    <s v="MYR"/>
    <s v="Yes"/>
    <x v="0"/>
    <x v="1"/>
    <n v="1"/>
    <b v="0"/>
    <n v="405.40950894185642"/>
    <n v="405.40950894185642"/>
    <n v="0"/>
    <n v="258.24361714871407"/>
    <n v="258.24361714871407"/>
    <n v="0"/>
    <n v="147.16589179314235"/>
    <n v="147.16589179314235"/>
    <n v="0"/>
  </r>
  <r>
    <s v="330801137107027501"/>
    <n v="501056"/>
    <x v="0"/>
    <s v="TAIACE ENERGY SERVICES SDN  BHD"/>
    <s v="MYR"/>
    <s v="Yes"/>
    <x v="0"/>
    <x v="1"/>
    <n v="1"/>
    <b v="0"/>
    <n v="531.42368860422027"/>
    <n v="531.42368860422027"/>
    <n v="0"/>
    <n v="338.51361459145767"/>
    <n v="338.51361459145767"/>
    <n v="0"/>
    <n v="192.91007401276261"/>
    <n v="192.91007401276261"/>
    <n v="0"/>
  </r>
  <r>
    <s v="330801137107027504"/>
    <n v="501071"/>
    <x v="0"/>
    <s v="TAIACE ENERGY SERVICES SDN  BHD"/>
    <s v="MYR"/>
    <s v="Yes"/>
    <x v="0"/>
    <x v="1"/>
    <n v="1"/>
    <b v="0"/>
    <n v="517.07278222774289"/>
    <n v="517.07278222774289"/>
    <n v="0"/>
    <n v="316.34697361571182"/>
    <n v="316.34697361571182"/>
    <n v="0"/>
    <n v="200.72580861203107"/>
    <n v="200.72580861203107"/>
    <n v="0"/>
  </r>
  <r>
    <s v="330801137107027502"/>
    <n v="501057"/>
    <x v="0"/>
    <s v="TAIACE ENERGY SERVICES SDN  BHD"/>
    <s v="MYR"/>
    <s v="Yes"/>
    <x v="0"/>
    <x v="1"/>
    <n v="1"/>
    <b v="0"/>
    <n v="662.29580607503067"/>
    <n v="662.29580607503067"/>
    <n v="0"/>
    <n v="421.87852322641555"/>
    <n v="421.87852322641555"/>
    <n v="0"/>
    <n v="240.41728284861512"/>
    <n v="240.41728284861512"/>
    <n v="0"/>
  </r>
  <r>
    <s v="330801137107027507"/>
    <n v="501217"/>
    <x v="0"/>
    <s v="TAIACE ENERGY SERVICES SDN  BHD"/>
    <s v="MYR"/>
    <s v="Yes"/>
    <x v="0"/>
    <x v="1"/>
    <n v="1"/>
    <b v="0"/>
    <n v="1144.673758752999"/>
    <n v="1144.673758752999"/>
    <n v="0"/>
    <n v="664.20035223597949"/>
    <n v="664.20035223597949"/>
    <n v="0"/>
    <n v="480.4734065170195"/>
    <n v="480.4734065170195"/>
    <n v="0"/>
  </r>
  <r>
    <s v="330801137107033600"/>
    <n v="501136"/>
    <x v="0"/>
    <s v="TERAS BUDI RESOURCES SDN. BHD."/>
    <s v="MYR"/>
    <s v="No"/>
    <x v="0"/>
    <x v="1"/>
    <n v="2"/>
    <b v="1"/>
    <n v="2304.25"/>
    <n v="2298.45080578343"/>
    <n v="5.79919421656985"/>
    <n v="2306.8774537698314"/>
    <n v="2301.1853280782611"/>
    <n v="5.6921256915704745"/>
    <n v="-2.6274537698313907"/>
    <n v="-2.7345222948310948"/>
    <n v="0.10706852499937547"/>
  </r>
  <r>
    <s v="330801224107037000"/>
    <n v="501182"/>
    <x v="0"/>
    <s v="THAI AROI RICE VERMICELLI COMPANY LIMITED"/>
    <s v="MYR"/>
    <s v="No"/>
    <x v="0"/>
    <x v="0"/>
    <n v="1"/>
    <b v="1"/>
    <n v="121651.5393600079"/>
    <n v="121651.5393600079"/>
    <n v="0"/>
    <n v="123882.03649715545"/>
    <n v="123882.03649715545"/>
    <n v="0"/>
    <n v="-2230.4971371475549"/>
    <n v="-2230.4971371475549"/>
    <n v="0"/>
  </r>
  <r>
    <s v="330802123205020400"/>
    <n v="500937"/>
    <x v="1"/>
    <s v="THE MINISTRY OF FINANCE GOVERNMENT OF LAO PDR"/>
    <s v="USD"/>
    <s v="No"/>
    <x v="0"/>
    <x v="0"/>
    <n v="1"/>
    <b v="1"/>
    <n v="24035296.301973142"/>
    <n v="24035296.301973142"/>
    <n v="0"/>
    <n v="26006840.891987074"/>
    <n v="26006840.891987074"/>
    <n v="0"/>
    <n v="-1971544.5900139324"/>
    <n v="-1971544.5900139324"/>
    <n v="0"/>
  </r>
  <r>
    <s v="330801137107030301"/>
    <n v="501097"/>
    <x v="0"/>
    <s v="TIONG NAM LOGISTICS SOLUTIONS SDN. BHD."/>
    <s v="MYR"/>
    <s v="No"/>
    <x v="0"/>
    <x v="0"/>
    <n v="1"/>
    <b v="1"/>
    <n v="76662.073939829235"/>
    <n v="76662.073939829235"/>
    <n v="0"/>
    <n v="77652.577215229336"/>
    <n v="77652.577215229336"/>
    <n v="0"/>
    <n v="-990.50327540010039"/>
    <n v="-990.50327540010039"/>
    <n v="0"/>
  </r>
  <r>
    <s v="330801137107030302"/>
    <n v="501193"/>
    <x v="0"/>
    <s v="TIONG NAM LOGISTICS SOLUTIONS SDN. BHD."/>
    <s v="MYR"/>
    <s v="No"/>
    <x v="0"/>
    <x v="0"/>
    <n v="1"/>
    <b v="1"/>
    <n v="242025.70371233451"/>
    <n v="240251.87944703613"/>
    <n v="1773.8242652983608"/>
    <n v="223178.61992694787"/>
    <n v="221422.14133304355"/>
    <n v="1756.4785939043079"/>
    <n v="18847.08378538664"/>
    <n v="18829.738113992586"/>
    <n v="17.345671394052943"/>
  </r>
  <r>
    <s v="330801137110034200"/>
    <n v="501119"/>
    <x v="0"/>
    <s v="TRISTAR GLOBAL SDN. BHD."/>
    <s v="MYR"/>
    <s v="No"/>
    <x v="0"/>
    <x v="0"/>
    <n v="1"/>
    <b v="1"/>
    <n v="52541.238580108111"/>
    <n v="4081.205290666272"/>
    <n v="48460.033289441839"/>
    <n v="52534.373323478343"/>
    <n v="0"/>
    <n v="52534.373323478343"/>
    <n v="6.8652566297678277"/>
    <n v="4081.205290666272"/>
    <n v="-4074.3400340365042"/>
  </r>
  <r>
    <s v="330801137110034300"/>
    <n v="501134"/>
    <x v="0"/>
    <s v="UB ACRYLIC (M) SDN BHD"/>
    <s v="MYR"/>
    <s v="No"/>
    <x v="0"/>
    <x v="0"/>
    <n v="1"/>
    <b v="1"/>
    <n v="75637.783281428099"/>
    <n v="74269.976595296364"/>
    <n v="1367.8066861317375"/>
    <n v="74711.511103593657"/>
    <n v="73235.638949433589"/>
    <n v="1475.8721541600748"/>
    <n v="926.27217783444212"/>
    <n v="1034.3376458627754"/>
    <n v="-108.06546802833736"/>
  </r>
  <r>
    <s v="330801137107031700"/>
    <n v="501121"/>
    <x v="0"/>
    <s v="URBAN PINNACLE SDN. BHD."/>
    <s v="MYR"/>
    <s v="No"/>
    <x v="0"/>
    <x v="0"/>
    <n v="1"/>
    <b v="1"/>
    <n v="281237.69"/>
    <n v="281172.21385853837"/>
    <n v="65.476141461619676"/>
    <n v="314693.32514999277"/>
    <n v="314693.32514999277"/>
    <n v="0"/>
    <n v="-33455.63514999277"/>
    <n v="-33521.111291454406"/>
    <n v="65.476141461619676"/>
  </r>
  <r>
    <s v="330801137107031800"/>
    <n v="501122"/>
    <x v="0"/>
    <s v="URBAN PINNACLE SDN. BHD."/>
    <s v="MYR"/>
    <s v="No"/>
    <x v="0"/>
    <x v="0"/>
    <n v="1"/>
    <b v="1"/>
    <n v="489609.14"/>
    <n v="489609.14"/>
    <n v="0"/>
    <n v="503062.39375481638"/>
    <n v="503062.39375481638"/>
    <n v="0"/>
    <n v="-13453.253754816367"/>
    <n v="-13453.253754816367"/>
    <n v="0"/>
  </r>
  <r>
    <s v="330801137107032400"/>
    <n v="501126"/>
    <x v="0"/>
    <s v="URBAN PINNACLE SDN. BHD."/>
    <s v="MYR"/>
    <s v="No"/>
    <x v="0"/>
    <x v="0"/>
    <n v="1"/>
    <b v="1"/>
    <n v="252790.33"/>
    <n v="252790.33"/>
    <n v="0"/>
    <n v="259413.12759407389"/>
    <n v="259413.12759407389"/>
    <n v="0"/>
    <n v="-6622.7975940738979"/>
    <n v="-6622.7975940738979"/>
    <n v="0"/>
  </r>
  <r>
    <s v="330801137110040500"/>
    <n v="501123"/>
    <x v="0"/>
    <s v="WELL-BUILT ALLOY INDUSTRIES SDN BHD"/>
    <s v="MYR"/>
    <s v="No"/>
    <x v="0"/>
    <x v="0"/>
    <n v="1"/>
    <b v="1"/>
    <n v="173024.66341414952"/>
    <n v="140421.63810892621"/>
    <n v="32603.025305223298"/>
    <n v="159331.32732367373"/>
    <n v="124095.7678526892"/>
    <n v="35235.559470984539"/>
    <n v="13693.336090475786"/>
    <n v="16325.870256237016"/>
    <n v="-2632.5341657612407"/>
  </r>
  <r>
    <s v="330802137110035100"/>
    <n v="501157"/>
    <x v="0"/>
    <s v="WHITEX GARMENTS SDN BHD"/>
    <s v="USD"/>
    <s v="No"/>
    <x v="0"/>
    <x v="0"/>
    <n v="1"/>
    <b v="1"/>
    <n v="1121100.9455172163"/>
    <n v="1054962.8465410396"/>
    <n v="66138.098976176654"/>
    <n v="1241497.9269469744"/>
    <n v="1169027.6558433292"/>
    <n v="72470.271103645166"/>
    <n v="-120396.98142975802"/>
    <n v="-114064.8093022895"/>
    <n v="-6332.1721274685115"/>
  </r>
  <r>
    <s v="330802137110002300"/>
    <n v="500605"/>
    <x v="0"/>
    <s v="WHITEX GARMENTS SDN BHD"/>
    <s v="USD"/>
    <s v="No"/>
    <x v="0"/>
    <x v="0"/>
    <n v="1"/>
    <b v="1"/>
    <n v="1001428.8066494204"/>
    <n v="960917.69078566704"/>
    <n v="40511.115863753352"/>
    <n v="1109274.0373858041"/>
    <n v="1064878.1485031759"/>
    <n v="44395.888882628169"/>
    <n v="-107845.2307363837"/>
    <n v="-103960.45771750889"/>
    <n v="-3884.7730188748174"/>
  </r>
  <r>
    <s v="330802137110035900"/>
    <n v="501167"/>
    <x v="0"/>
    <s v="WHITEX GARMENTS SDN BHD"/>
    <s v="USD"/>
    <s v="No"/>
    <x v="0"/>
    <x v="0"/>
    <n v="1"/>
    <b v="1"/>
    <n v="297611.61491371715"/>
    <n v="296981.09488204616"/>
    <n v="630.52003167096586"/>
    <n v="329979.89287664078"/>
    <n v="329288.40384728531"/>
    <n v="691.48902935545175"/>
    <n v="-32368.277962923632"/>
    <n v="-32307.30896523915"/>
    <n v="-60.968997684485885"/>
  </r>
  <r>
    <s v="330802137101027000"/>
    <n v="501049"/>
    <x v="0"/>
    <s v="WHITEX GARMENTS SDN BHD"/>
    <s v="USD"/>
    <s v="No"/>
    <x v="0"/>
    <x v="0"/>
    <n v="1"/>
    <b v="1"/>
    <n v="1858715.7900642739"/>
    <n v="1858640.6835043891"/>
    <n v="75.106559884721321"/>
    <n v="1887755.6092701671"/>
    <n v="1887755.6092701671"/>
    <n v="0"/>
    <n v="-29039.819205893204"/>
    <n v="-29114.925765777938"/>
    <n v="75.106559884721321"/>
  </r>
  <r>
    <s v="330802137120029000"/>
    <n v="501092"/>
    <x v="0"/>
    <s v="WSA VENTURE AUSTRALIA (M) SDN BHD"/>
    <s v="USD"/>
    <s v="No"/>
    <x v="0"/>
    <x v="0"/>
    <n v="1"/>
    <b v="1"/>
    <n v="5780.9160747907736"/>
    <n v="-52831.542531960586"/>
    <n v="58612.458606751359"/>
    <n v="72660.92500767528"/>
    <n v="8199.2951254634681"/>
    <n v="64461.629882211811"/>
    <n v="-66880.008932884506"/>
    <n v="-61030.837657424054"/>
    <n v="-5849.1712754604523"/>
  </r>
  <r>
    <s v="330802137122029100"/>
    <n v="501085"/>
    <x v="0"/>
    <s v="WSA VENTURE AUSTRALIA (M) SDN BHD"/>
    <s v="USD"/>
    <s v="No"/>
    <x v="0"/>
    <x v="0"/>
    <n v="1"/>
    <b v="1"/>
    <n v="79577.456836441139"/>
    <n v="79577.456836441139"/>
    <n v="0"/>
    <n v="11967.865096825484"/>
    <n v="11967.865096825484"/>
    <n v="0"/>
    <n v="67609.591739615658"/>
    <n v="67609.591739615658"/>
    <n v="0"/>
  </r>
  <r>
    <s v="330801137107038300"/>
    <n v="501198"/>
    <x v="0"/>
    <s v="YH POLYMER SDN. BHD"/>
    <s v="MYR"/>
    <s v="No"/>
    <x v="0"/>
    <x v="0"/>
    <n v="1"/>
    <b v="1"/>
    <n v="34924.195482730371"/>
    <n v="34924.195482730371"/>
    <n v="0"/>
    <n v="36276.829078811359"/>
    <n v="36276.829078811359"/>
    <n v="0"/>
    <n v="-1352.6335960809884"/>
    <n v="-1352.6335960809884"/>
    <n v="0"/>
  </r>
  <r>
    <s v="330801137110038200"/>
    <n v="501197"/>
    <x v="0"/>
    <s v="YH POLYMER SDN. BHD"/>
    <s v="MYR"/>
    <s v="No"/>
    <x v="0"/>
    <x v="0"/>
    <n v="1"/>
    <b v="1"/>
    <n v="228851.79940306547"/>
    <n v="228846.5282869894"/>
    <n v="5.2711160760772815"/>
    <n v="227759.96141715068"/>
    <n v="227754.26769623702"/>
    <n v="5.6937209136647482"/>
    <n v="1091.8379859147826"/>
    <n v="1092.260590752383"/>
    <n v="-0.4226048375874667"/>
  </r>
  <r>
    <s v="330802205101025000"/>
    <n v="501017"/>
    <x v="0"/>
    <s v="YINSON INTERNATIONAL PTE LTD"/>
    <s v="USD"/>
    <s v="No"/>
    <x v="0"/>
    <x v="0"/>
    <n v="1"/>
    <b v="1"/>
    <n v="412732.02525443397"/>
    <n v="412732.02525443397"/>
    <n v="0"/>
    <n v="474406.53448777169"/>
    <n v="474406.53448777169"/>
    <n v="0"/>
    <n v="-61674.509233337711"/>
    <n v="-61674.509233337711"/>
    <n v="0"/>
  </r>
  <r>
    <s v="330801137121028400"/>
    <n v="500995"/>
    <x v="0"/>
    <s v="ZAID IBRAHIM &amp; CO."/>
    <s v="MYR"/>
    <s v="No"/>
    <x v="0"/>
    <x v="0"/>
    <n v="1"/>
    <b v="1"/>
    <n v="322495.24516279547"/>
    <n v="322495.24516279547"/>
    <n v="0"/>
    <n v="307931.11000190751"/>
    <n v="307931.11000190751"/>
    <n v="0"/>
    <n v="14564.135160887963"/>
    <n v="14564.13516088796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A1B4-733C-49BB-80D1-7BE1E68850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9:L203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43" showAll="0"/>
    <pivotField numFmtId="43" showAll="0"/>
    <pivotField dataField="1" numFmtId="43" showAll="0"/>
    <pivotField numFmtId="43" showAll="0"/>
    <pivotField numFmtId="43" showAll="0"/>
    <pivotField dataField="1" numFmtId="43" showAll="0"/>
    <pivotField numFmtId="43" showAll="0"/>
    <pivotField numFmtId="4" showAll="0"/>
    <pivotField dataField="1" numFmtId="4" showAll="0"/>
  </pivotFields>
  <rowFields count="3">
    <field x="7"/>
    <field x="2"/>
    <field x="6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ECL MYR (C&amp;C)" fld="12" baseField="0" baseItem="0" numFmtId="43"/>
    <dataField name="Sum of Total ECL MYR (C&amp;C)2" fld="15" baseField="0" baseItem="0" numFmtId="43"/>
    <dataField name="Sum of Total ECL MYR (C&amp;C)3" fld="18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F80EA-3244-4742-B883-D98C99F1AC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77:R184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" showAll="0"/>
    <pivotField dataField="1"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CL - May 2025" fld="10" baseField="0" baseItem="0" numFmtId="43"/>
    <dataField name="Sum of Total ECL MYR (LAF)" fld="11" baseField="0" baseItem="0" numFmtId="43"/>
    <dataField name="Sum of Total ECL MYR (C&amp;C)" fld="12" baseField="0" baseItem="0" numFmtId="43"/>
    <dataField name="Sum of ECL - April 2025" fld="13" baseField="0" baseItem="0" numFmtId="43"/>
    <dataField name="Sum of Total ECL MYR (LAF)2" fld="14" baseField="0" baseItem="0" numFmtId="43"/>
    <dataField name="Sum of Total ECL MYR (C&amp;C)2" fld="15" baseField="0" baseItem="0" numFmtId="43"/>
    <dataField name="Sum of ECL - May 20252" fld="16" baseField="0" baseItem="0" numFmtId="43"/>
    <dataField name="Sum of Total ECL MYR (LAF)3" fld="17" baseField="0" baseItem="0" numFmtId="4"/>
    <dataField name="Sum of Total ECL MYR (C&amp;C)3" fld="18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Q73"/>
  <sheetViews>
    <sheetView topLeftCell="A10" workbookViewId="0">
      <selection activeCell="J23" sqref="J23"/>
    </sheetView>
  </sheetViews>
  <sheetFormatPr defaultColWidth="9.140625" defaultRowHeight="15" x14ac:dyDescent="0.25"/>
  <cols>
    <col min="1" max="2" width="5.5703125" style="22" customWidth="1"/>
    <col min="3" max="3" width="18.7109375" style="22" customWidth="1"/>
    <col min="4" max="4" width="14.28515625" style="22" bestFit="1" customWidth="1"/>
    <col min="5" max="5" width="21.7109375" style="22" customWidth="1"/>
    <col min="6" max="6" width="15" style="22" customWidth="1"/>
    <col min="7" max="7" width="3.28515625" style="22" customWidth="1"/>
    <col min="8" max="8" width="14.85546875" style="23" customWidth="1"/>
    <col min="9" max="9" width="4.7109375" style="23" customWidth="1"/>
    <col min="10" max="10" width="18.28515625" style="23" bestFit="1" customWidth="1"/>
    <col min="11" max="11" width="15" style="22" customWidth="1"/>
    <col min="12" max="12" width="16.85546875" style="24" customWidth="1"/>
    <col min="13" max="13" width="3.5703125" style="22" customWidth="1"/>
    <col min="14" max="14" width="13.5703125" style="22" customWidth="1"/>
    <col min="15" max="15" width="5.5703125" style="22" customWidth="1"/>
    <col min="16" max="16" width="18.7109375" style="22" customWidth="1"/>
    <col min="17" max="17" width="14.28515625" style="22" bestFit="1" customWidth="1"/>
    <col min="18" max="18" width="16.85546875" style="22" customWidth="1"/>
    <col min="19" max="16384" width="9.140625" style="22"/>
  </cols>
  <sheetData>
    <row r="1" spans="1:11" x14ac:dyDescent="0.25">
      <c r="A1" s="20" t="s">
        <v>297</v>
      </c>
      <c r="B1" s="21"/>
      <c r="C1" s="21"/>
      <c r="D1" s="21"/>
      <c r="E1" s="21"/>
    </row>
    <row r="2" spans="1:11" x14ac:dyDescent="0.25">
      <c r="A2" s="21"/>
      <c r="B2" s="21"/>
      <c r="C2" s="25"/>
      <c r="D2" s="21"/>
      <c r="E2" s="21"/>
    </row>
    <row r="3" spans="1:11" x14ac:dyDescent="0.25">
      <c r="A3" s="20" t="s">
        <v>298</v>
      </c>
      <c r="B3" s="21"/>
      <c r="C3" s="21"/>
      <c r="D3" s="21"/>
      <c r="E3" s="21"/>
    </row>
    <row r="4" spans="1:11" x14ac:dyDescent="0.25">
      <c r="A4" s="21"/>
      <c r="B4" s="21"/>
      <c r="C4" s="26"/>
      <c r="D4" s="21"/>
      <c r="E4" s="21"/>
    </row>
    <row r="5" spans="1:11" x14ac:dyDescent="0.25">
      <c r="A5" s="21" t="s">
        <v>299</v>
      </c>
      <c r="B5" s="21">
        <v>40</v>
      </c>
      <c r="C5" s="26">
        <f>IF(F5&lt;0,210603,511417)</f>
        <v>210603</v>
      </c>
      <c r="D5" s="27">
        <f>IF(F5&lt;0,-F5,F5)</f>
        <v>2906849.6270433366</v>
      </c>
      <c r="E5" s="21"/>
      <c r="F5" s="28">
        <f>GETPIVOTDATA("Sum of Total ECL MYR (LAF)3",ECL!$I$177,"Type of Financing","Conventional","MFRS staging ",1)</f>
        <v>-2906849.6270433366</v>
      </c>
    </row>
    <row r="6" spans="1:11" x14ac:dyDescent="0.25">
      <c r="A6" s="21" t="s">
        <v>300</v>
      </c>
      <c r="B6" s="21">
        <v>50</v>
      </c>
      <c r="C6" s="26">
        <f>IF(F5&gt;0,210603,511417)</f>
        <v>511417</v>
      </c>
      <c r="D6" s="27">
        <f>D5</f>
        <v>2906849.6270433366</v>
      </c>
      <c r="E6" s="21"/>
      <c r="F6" s="28"/>
    </row>
    <row r="7" spans="1:11" x14ac:dyDescent="0.25">
      <c r="A7" s="29" t="s">
        <v>315</v>
      </c>
      <c r="B7" s="21"/>
      <c r="C7" s="26"/>
      <c r="D7" s="30"/>
      <c r="E7" s="21"/>
      <c r="F7" s="28"/>
    </row>
    <row r="8" spans="1:11" x14ac:dyDescent="0.25">
      <c r="A8" s="21"/>
      <c r="B8" s="21"/>
      <c r="C8" s="26"/>
      <c r="D8" s="30"/>
      <c r="E8" s="21"/>
      <c r="F8" s="28"/>
    </row>
    <row r="9" spans="1:11" x14ac:dyDescent="0.25">
      <c r="A9" s="21" t="s">
        <v>299</v>
      </c>
      <c r="B9" s="21">
        <v>40</v>
      </c>
      <c r="C9" s="26">
        <f>IF(F9&lt;0,210604,511418)</f>
        <v>210604</v>
      </c>
      <c r="D9" s="27">
        <f>IF(F9&lt;0,-F9,F9)</f>
        <v>2946.6036271744233</v>
      </c>
      <c r="E9" s="21"/>
      <c r="F9" s="28">
        <f>GETPIVOTDATA("Sum of Total ECL MYR (LAF)3",ECL!$I$177,"Type of Financing","Conventional","MFRS staging ",2)</f>
        <v>-2946.6036271744233</v>
      </c>
    </row>
    <row r="10" spans="1:11" x14ac:dyDescent="0.25">
      <c r="A10" s="21" t="s">
        <v>300</v>
      </c>
      <c r="B10" s="21">
        <v>50</v>
      </c>
      <c r="C10" s="26">
        <f>IF(F9&gt;0,210604,511418)</f>
        <v>511418</v>
      </c>
      <c r="D10" s="27">
        <f>D9</f>
        <v>2946.6036271744233</v>
      </c>
      <c r="E10" s="21"/>
      <c r="F10" s="31"/>
    </row>
    <row r="11" spans="1:11" x14ac:dyDescent="0.25">
      <c r="A11" s="29" t="s">
        <v>316</v>
      </c>
      <c r="B11" s="21"/>
      <c r="C11" s="26"/>
      <c r="D11" s="21"/>
      <c r="E11" s="21"/>
      <c r="F11" s="31"/>
    </row>
    <row r="12" spans="1:11" x14ac:dyDescent="0.25">
      <c r="A12" s="21"/>
      <c r="B12" s="21"/>
      <c r="C12" s="26"/>
      <c r="D12" s="21"/>
      <c r="E12" s="21"/>
      <c r="F12" s="31"/>
    </row>
    <row r="13" spans="1:11" x14ac:dyDescent="0.25">
      <c r="A13" s="21"/>
      <c r="B13" s="21"/>
      <c r="C13" s="26"/>
      <c r="D13" s="21"/>
      <c r="E13" s="21"/>
      <c r="F13" s="31"/>
    </row>
    <row r="14" spans="1:11" x14ac:dyDescent="0.25">
      <c r="A14" s="20" t="s">
        <v>301</v>
      </c>
      <c r="B14" s="21"/>
      <c r="C14" s="26"/>
      <c r="D14" s="21"/>
      <c r="E14" s="21"/>
      <c r="F14" s="31"/>
      <c r="J14" s="23" t="s">
        <v>302</v>
      </c>
    </row>
    <row r="15" spans="1:11" x14ac:dyDescent="0.25">
      <c r="A15" s="21"/>
      <c r="B15" s="21"/>
      <c r="C15" s="26"/>
      <c r="D15" s="21"/>
      <c r="E15" s="21"/>
      <c r="F15" s="31"/>
    </row>
    <row r="16" spans="1:11" x14ac:dyDescent="0.25">
      <c r="A16" s="21" t="s">
        <v>299</v>
      </c>
      <c r="B16" s="21">
        <v>40</v>
      </c>
      <c r="C16" s="26">
        <f>IF(F16&lt;0,2210603,5511417)</f>
        <v>5511417</v>
      </c>
      <c r="D16" s="27">
        <f>IF(F16&lt;0,-F16,F16)</f>
        <v>2320065.2797124889</v>
      </c>
      <c r="E16" s="21"/>
      <c r="F16" s="28">
        <f>GETPIVOTDATA("Sum of Total ECL MYR (LAF)3",ECL!$I$177,"Type of Financing","Islamic","MFRS staging ",1)</f>
        <v>2320065.2797124889</v>
      </c>
      <c r="H16" s="24">
        <v>8309091.3300000001</v>
      </c>
      <c r="I16" s="24"/>
      <c r="J16" s="24">
        <f>D16-H16</f>
        <v>-5989026.0502875112</v>
      </c>
      <c r="K16" s="24">
        <f>D16-[1]JVBSYTD202502!$D$16</f>
        <v>-26567.63176340051</v>
      </c>
    </row>
    <row r="17" spans="1:11" x14ac:dyDescent="0.25">
      <c r="A17" s="21" t="s">
        <v>300</v>
      </c>
      <c r="B17" s="21">
        <v>50</v>
      </c>
      <c r="C17" s="26">
        <f>IF(F16&gt;0,2210603,5511417)</f>
        <v>2210603</v>
      </c>
      <c r="D17" s="27">
        <f>D16</f>
        <v>2320065.2797124889</v>
      </c>
      <c r="E17" s="21"/>
      <c r="F17" s="28"/>
    </row>
    <row r="18" spans="1:11" x14ac:dyDescent="0.25">
      <c r="A18" s="29" t="s">
        <v>317</v>
      </c>
      <c r="B18" s="21"/>
      <c r="C18" s="26"/>
      <c r="D18" s="30"/>
      <c r="E18" s="21"/>
      <c r="F18" s="28"/>
    </row>
    <row r="19" spans="1:11" x14ac:dyDescent="0.25">
      <c r="A19" s="21"/>
      <c r="B19" s="21"/>
      <c r="C19" s="26"/>
      <c r="D19" s="30"/>
      <c r="E19" s="21"/>
      <c r="F19" s="28"/>
    </row>
    <row r="20" spans="1:11" x14ac:dyDescent="0.25">
      <c r="A20" s="21" t="s">
        <v>299</v>
      </c>
      <c r="B20" s="21">
        <v>40</v>
      </c>
      <c r="C20" s="26">
        <f>IF(F20&lt;0,2210604,5511418)</f>
        <v>2210604</v>
      </c>
      <c r="D20" s="27">
        <f>IF(F20&lt;0,-F20,F20)</f>
        <v>124556.68183004468</v>
      </c>
      <c r="E20" s="21"/>
      <c r="F20" s="28">
        <f>GETPIVOTDATA("Sum of Total ECL MYR (LAF)3",ECL!$I$177,"Type of Financing","Islamic","MFRS staging ",2)</f>
        <v>-124556.68183004468</v>
      </c>
    </row>
    <row r="21" spans="1:11" x14ac:dyDescent="0.25">
      <c r="A21" s="21" t="s">
        <v>300</v>
      </c>
      <c r="B21" s="21">
        <v>50</v>
      </c>
      <c r="C21" s="26">
        <f>IF(F20&gt;0,2210604,5511418)</f>
        <v>5511418</v>
      </c>
      <c r="D21" s="27">
        <f>D20</f>
        <v>124556.68183004468</v>
      </c>
      <c r="E21" s="21" t="s">
        <v>303</v>
      </c>
      <c r="F21" s="31"/>
    </row>
    <row r="22" spans="1:11" x14ac:dyDescent="0.25">
      <c r="A22" s="29" t="s">
        <v>318</v>
      </c>
      <c r="B22" s="21"/>
      <c r="C22" s="21"/>
      <c r="D22" s="21"/>
      <c r="E22" s="21"/>
      <c r="F22" s="31"/>
    </row>
    <row r="23" spans="1:11" x14ac:dyDescent="0.25">
      <c r="A23" s="21"/>
      <c r="B23" s="21"/>
      <c r="C23" s="21"/>
      <c r="D23" s="21"/>
      <c r="E23" s="21"/>
      <c r="F23" s="31"/>
    </row>
    <row r="24" spans="1:11" x14ac:dyDescent="0.25">
      <c r="A24" s="21"/>
      <c r="B24" s="21"/>
      <c r="C24" s="21"/>
      <c r="D24" s="21"/>
      <c r="E24" s="21"/>
      <c r="F24" s="31"/>
    </row>
    <row r="25" spans="1:11" x14ac:dyDescent="0.25">
      <c r="A25" s="32" t="s">
        <v>304</v>
      </c>
      <c r="B25" s="33"/>
      <c r="C25" s="33"/>
      <c r="D25" s="33"/>
      <c r="E25" s="33"/>
      <c r="F25" s="31"/>
    </row>
    <row r="26" spans="1:11" x14ac:dyDescent="0.25">
      <c r="A26" s="33"/>
      <c r="B26" s="33"/>
      <c r="C26" s="33"/>
      <c r="D26" s="33"/>
      <c r="E26" s="33"/>
      <c r="F26" s="31"/>
    </row>
    <row r="27" spans="1:11" x14ac:dyDescent="0.25">
      <c r="A27" s="32" t="s">
        <v>298</v>
      </c>
      <c r="B27" s="33"/>
      <c r="C27" s="33"/>
      <c r="D27" s="33"/>
      <c r="E27" s="33"/>
      <c r="F27" s="31"/>
    </row>
    <row r="28" spans="1:11" x14ac:dyDescent="0.25">
      <c r="A28" s="33"/>
      <c r="B28" s="33"/>
      <c r="C28" s="34"/>
      <c r="D28" s="33"/>
      <c r="E28" s="33"/>
      <c r="F28" s="31"/>
    </row>
    <row r="29" spans="1:11" x14ac:dyDescent="0.25">
      <c r="A29" s="33" t="s">
        <v>299</v>
      </c>
      <c r="B29" s="33">
        <v>40</v>
      </c>
      <c r="C29" s="34">
        <f>IF(F29&lt;0,210806,511425)</f>
        <v>210806</v>
      </c>
      <c r="D29" s="27">
        <f>IF(F29&lt;0,-F29,F29)</f>
        <v>124640.52429683646</v>
      </c>
      <c r="E29" s="35">
        <f>D29-H29</f>
        <v>124640.52429683646</v>
      </c>
      <c r="F29" s="31">
        <f>GETPIVOTDATA("Sum of Total ECL MYR (C&amp;C)3",ECL!$I$189,"Type of Financing","Conventional","Undrawn/BG","BG","MFRS staging ",1)</f>
        <v>-124640.52429683646</v>
      </c>
      <c r="K29" s="36"/>
    </row>
    <row r="30" spans="1:11" x14ac:dyDescent="0.25">
      <c r="A30" s="33" t="s">
        <v>300</v>
      </c>
      <c r="B30" s="33">
        <v>50</v>
      </c>
      <c r="C30" s="34">
        <f>IF(C29=511425,210806,511425)</f>
        <v>511425</v>
      </c>
      <c r="D30" s="27">
        <f>D29</f>
        <v>124640.52429683646</v>
      </c>
      <c r="E30" s="33"/>
      <c r="F30" s="31"/>
    </row>
    <row r="31" spans="1:11" x14ac:dyDescent="0.25">
      <c r="A31" s="37" t="s">
        <v>319</v>
      </c>
      <c r="B31" s="33"/>
      <c r="C31" s="34"/>
      <c r="D31" s="38"/>
      <c r="E31" s="33"/>
      <c r="F31" s="31"/>
    </row>
    <row r="32" spans="1:11" x14ac:dyDescent="0.25">
      <c r="A32" s="33"/>
      <c r="B32" s="33"/>
      <c r="C32" s="34"/>
      <c r="D32" s="38"/>
      <c r="E32" s="33"/>
      <c r="F32" s="31"/>
    </row>
    <row r="33" spans="1:6" x14ac:dyDescent="0.25">
      <c r="A33" s="33" t="s">
        <v>299</v>
      </c>
      <c r="B33" s="33">
        <v>40</v>
      </c>
      <c r="C33" s="34">
        <f>IF(F33&lt;0,210807,511426)</f>
        <v>511426</v>
      </c>
      <c r="D33" s="27">
        <f>IF(F33&lt;0,-F33,F33)</f>
        <v>0</v>
      </c>
      <c r="E33" s="39">
        <f>D33</f>
        <v>0</v>
      </c>
      <c r="F33" s="28">
        <v>0</v>
      </c>
    </row>
    <row r="34" spans="1:6" x14ac:dyDescent="0.25">
      <c r="A34" s="33" t="s">
        <v>300</v>
      </c>
      <c r="B34" s="33">
        <v>50</v>
      </c>
      <c r="C34" s="34">
        <f>IF(C33=511426,210807,511426)</f>
        <v>210807</v>
      </c>
      <c r="D34" s="27">
        <f>D33</f>
        <v>0</v>
      </c>
      <c r="E34" s="33"/>
      <c r="F34" s="28"/>
    </row>
    <row r="35" spans="1:6" x14ac:dyDescent="0.25">
      <c r="A35" s="37" t="s">
        <v>320</v>
      </c>
      <c r="B35" s="33"/>
      <c r="C35" s="34"/>
      <c r="D35" s="33"/>
      <c r="E35" s="33"/>
      <c r="F35" s="31"/>
    </row>
    <row r="36" spans="1:6" x14ac:dyDescent="0.25">
      <c r="A36" s="33"/>
      <c r="B36" s="33"/>
      <c r="C36" s="34"/>
      <c r="D36" s="33"/>
      <c r="E36" s="33"/>
      <c r="F36" s="31"/>
    </row>
    <row r="37" spans="1:6" x14ac:dyDescent="0.25">
      <c r="A37" s="33"/>
      <c r="B37" s="33"/>
      <c r="C37" s="34"/>
      <c r="D37" s="33"/>
      <c r="E37" s="33"/>
      <c r="F37" s="31"/>
    </row>
    <row r="38" spans="1:6" x14ac:dyDescent="0.25">
      <c r="A38" s="32" t="s">
        <v>301</v>
      </c>
      <c r="B38" s="33"/>
      <c r="C38" s="34"/>
      <c r="D38" s="33"/>
      <c r="E38" s="33"/>
      <c r="F38" s="31"/>
    </row>
    <row r="39" spans="1:6" x14ac:dyDescent="0.25">
      <c r="A39" s="33"/>
      <c r="B39" s="33"/>
      <c r="C39" s="34"/>
      <c r="D39" s="33"/>
      <c r="E39" s="33"/>
      <c r="F39" s="31"/>
    </row>
    <row r="40" spans="1:6" x14ac:dyDescent="0.25">
      <c r="A40" s="33" t="s">
        <v>299</v>
      </c>
      <c r="B40" s="33">
        <v>40</v>
      </c>
      <c r="C40" s="34">
        <f>IF(F40&lt;0,2210806,5511425)</f>
        <v>2210806</v>
      </c>
      <c r="D40" s="27">
        <f>IF(F40&lt;0,-F40,F40)</f>
        <v>59057.083429296152</v>
      </c>
      <c r="E40" s="33"/>
      <c r="F40" s="31">
        <f>GETPIVOTDATA("Sum of Total ECL MYR (C&amp;C)3",ECL!$I$189,"Type of Financing","Islamic","Undrawn/BG","BG","MFRS staging ",1)</f>
        <v>-59057.083429296152</v>
      </c>
    </row>
    <row r="41" spans="1:6" x14ac:dyDescent="0.25">
      <c r="A41" s="33" t="s">
        <v>300</v>
      </c>
      <c r="B41" s="33">
        <v>50</v>
      </c>
      <c r="C41" s="34">
        <f>IF(C40=5511425,2210806,5511425)</f>
        <v>5511425</v>
      </c>
      <c r="D41" s="27">
        <f>D40</f>
        <v>59057.083429296152</v>
      </c>
      <c r="E41" s="33"/>
      <c r="F41" s="31"/>
    </row>
    <row r="42" spans="1:6" x14ac:dyDescent="0.25">
      <c r="A42" s="37" t="s">
        <v>321</v>
      </c>
      <c r="B42" s="33"/>
      <c r="C42" s="34"/>
      <c r="D42" s="33"/>
      <c r="E42" s="33"/>
      <c r="F42" s="31"/>
    </row>
    <row r="43" spans="1:6" x14ac:dyDescent="0.25">
      <c r="A43" s="33"/>
      <c r="B43" s="33"/>
      <c r="C43" s="34"/>
      <c r="D43" s="33"/>
      <c r="E43" s="33"/>
      <c r="F43" s="31"/>
    </row>
    <row r="44" spans="1:6" x14ac:dyDescent="0.25">
      <c r="A44" s="33" t="s">
        <v>299</v>
      </c>
      <c r="B44" s="33">
        <v>40</v>
      </c>
      <c r="C44" s="34">
        <f>IF(F44&lt;0,2210807,5511426)</f>
        <v>2210807</v>
      </c>
      <c r="D44" s="40">
        <f>IF(F44&lt;0,-F44,F44)</f>
        <v>71.854439913154806</v>
      </c>
      <c r="E44" s="33"/>
      <c r="F44" s="31">
        <f>GETPIVOTDATA("Sum of Total ECL MYR (C&amp;C)3",ECL!$I$189,"Type of Financing","Islamic","Undrawn/BG","BG","MFRS staging ",2)</f>
        <v>-71.854439913154806</v>
      </c>
    </row>
    <row r="45" spans="1:6" x14ac:dyDescent="0.25">
      <c r="A45" s="33" t="s">
        <v>300</v>
      </c>
      <c r="B45" s="33">
        <v>50</v>
      </c>
      <c r="C45" s="34">
        <f>IF(C44=5511426,2210807,5511426)</f>
        <v>5511426</v>
      </c>
      <c r="D45" s="40">
        <f>D44</f>
        <v>71.854439913154806</v>
      </c>
      <c r="E45" s="33"/>
      <c r="F45" s="31"/>
    </row>
    <row r="46" spans="1:6" x14ac:dyDescent="0.25">
      <c r="A46" s="37" t="s">
        <v>322</v>
      </c>
      <c r="B46" s="33"/>
      <c r="C46" s="34"/>
      <c r="D46" s="33"/>
      <c r="E46" s="33"/>
      <c r="F46" s="31"/>
    </row>
    <row r="47" spans="1:6" x14ac:dyDescent="0.25">
      <c r="A47" s="33"/>
      <c r="B47" s="33"/>
      <c r="C47" s="33"/>
      <c r="D47" s="33"/>
      <c r="E47" s="33"/>
      <c r="F47" s="31"/>
    </row>
    <row r="48" spans="1:6" x14ac:dyDescent="0.25">
      <c r="A48" s="33"/>
      <c r="B48" s="33"/>
      <c r="C48" s="33"/>
      <c r="D48" s="33"/>
      <c r="E48" s="33"/>
      <c r="F48" s="31"/>
    </row>
    <row r="49" spans="1:10" x14ac:dyDescent="0.25">
      <c r="A49" s="20" t="s">
        <v>305</v>
      </c>
      <c r="B49" s="21"/>
      <c r="C49" s="21"/>
      <c r="D49" s="21"/>
      <c r="E49" s="21"/>
      <c r="F49" s="31"/>
    </row>
    <row r="50" spans="1:10" x14ac:dyDescent="0.25">
      <c r="A50" s="21"/>
      <c r="B50" s="21"/>
      <c r="C50" s="21"/>
      <c r="D50" s="21"/>
      <c r="E50" s="21"/>
      <c r="F50" s="31"/>
    </row>
    <row r="51" spans="1:10" x14ac:dyDescent="0.25">
      <c r="A51" s="20" t="s">
        <v>298</v>
      </c>
      <c r="B51" s="21"/>
      <c r="C51" s="21"/>
      <c r="D51" s="21"/>
      <c r="E51" s="21"/>
      <c r="F51" s="31"/>
    </row>
    <row r="52" spans="1:10" x14ac:dyDescent="0.25">
      <c r="A52" s="21"/>
      <c r="B52" s="21"/>
      <c r="C52" s="26"/>
      <c r="D52" s="21"/>
      <c r="E52" s="21"/>
      <c r="F52" s="31"/>
    </row>
    <row r="53" spans="1:10" x14ac:dyDescent="0.25">
      <c r="A53" s="21" t="s">
        <v>299</v>
      </c>
      <c r="B53" s="21">
        <v>40</v>
      </c>
      <c r="C53" s="26">
        <f>IF(F53&lt;0,210806,511425)</f>
        <v>210806</v>
      </c>
      <c r="D53" s="27">
        <f>IF(F53&lt;0,-F53,F53)</f>
        <v>2592.8315203636957</v>
      </c>
      <c r="E53" s="21"/>
      <c r="F53" s="31">
        <f>GETPIVOTDATA("Sum of Total ECL MYR (C&amp;C)3",ECL!$I$189,"Type of Financing","Conventional","Undrawn/BG","Undrawn","MFRS staging ",1)</f>
        <v>-2592.8315203636957</v>
      </c>
    </row>
    <row r="54" spans="1:10" x14ac:dyDescent="0.25">
      <c r="A54" s="21" t="s">
        <v>300</v>
      </c>
      <c r="B54" s="21">
        <v>50</v>
      </c>
      <c r="C54" s="26">
        <f>IF(C53=511425,210806,511425)</f>
        <v>511425</v>
      </c>
      <c r="D54" s="27">
        <f>D53</f>
        <v>2592.8315203636957</v>
      </c>
      <c r="E54" s="21"/>
      <c r="F54" s="31"/>
    </row>
    <row r="55" spans="1:10" x14ac:dyDescent="0.25">
      <c r="A55" s="29" t="s">
        <v>323</v>
      </c>
      <c r="B55" s="21"/>
      <c r="C55" s="26"/>
      <c r="D55" s="21"/>
      <c r="E55" s="21"/>
      <c r="F55" s="31"/>
    </row>
    <row r="56" spans="1:10" x14ac:dyDescent="0.25">
      <c r="A56" s="21"/>
      <c r="B56" s="21"/>
      <c r="C56" s="26"/>
      <c r="D56" s="21"/>
      <c r="E56" s="21"/>
      <c r="F56" s="31"/>
    </row>
    <row r="57" spans="1:10" x14ac:dyDescent="0.25">
      <c r="A57" s="21" t="s">
        <v>299</v>
      </c>
      <c r="B57" s="21">
        <v>40</v>
      </c>
      <c r="C57" s="26">
        <f>IF(F57&lt;0,210807,511426)</f>
        <v>511426</v>
      </c>
      <c r="D57" s="40">
        <f>IF(F57&lt;0,-F57,F57)</f>
        <v>0</v>
      </c>
      <c r="E57" s="21"/>
      <c r="F57" s="31">
        <f>GETPIVOTDATA("Sum of Total ECL MYR (C&amp;C)3",ECL!$I$189,"Type of Financing","Conventional","Undrawn/BG","Undrawn","MFRS staging ",2)</f>
        <v>0</v>
      </c>
    </row>
    <row r="58" spans="1:10" x14ac:dyDescent="0.25">
      <c r="A58" s="21" t="s">
        <v>300</v>
      </c>
      <c r="B58" s="21">
        <v>50</v>
      </c>
      <c r="C58" s="26">
        <f>IF(C57=511426,210807,511426)</f>
        <v>210807</v>
      </c>
      <c r="D58" s="40">
        <f>D57</f>
        <v>0</v>
      </c>
      <c r="E58" s="21"/>
      <c r="F58" s="31"/>
    </row>
    <row r="59" spans="1:10" x14ac:dyDescent="0.25">
      <c r="A59" s="29" t="s">
        <v>324</v>
      </c>
      <c r="B59" s="21"/>
      <c r="C59" s="26"/>
      <c r="D59" s="21"/>
      <c r="E59" s="21"/>
      <c r="F59" s="31"/>
    </row>
    <row r="60" spans="1:10" x14ac:dyDescent="0.25">
      <c r="A60" s="21"/>
      <c r="B60" s="21"/>
      <c r="C60" s="26"/>
      <c r="D60" s="21"/>
      <c r="E60" s="21"/>
      <c r="F60" s="31"/>
    </row>
    <row r="61" spans="1:10" x14ac:dyDescent="0.25">
      <c r="A61" s="21"/>
      <c r="B61" s="21"/>
      <c r="C61" s="26"/>
      <c r="D61" s="21"/>
      <c r="E61" s="21"/>
      <c r="F61" s="31"/>
    </row>
    <row r="62" spans="1:10" x14ac:dyDescent="0.25">
      <c r="A62" s="20" t="s">
        <v>301</v>
      </c>
      <c r="B62" s="21"/>
      <c r="C62" s="26"/>
      <c r="D62" s="21"/>
      <c r="E62" s="21"/>
      <c r="F62" s="31"/>
    </row>
    <row r="63" spans="1:10" x14ac:dyDescent="0.25">
      <c r="A63" s="21"/>
      <c r="B63" s="21"/>
      <c r="C63" s="26"/>
      <c r="D63" s="21"/>
      <c r="E63" s="21"/>
      <c r="F63" s="31"/>
    </row>
    <row r="64" spans="1:10" x14ac:dyDescent="0.25">
      <c r="A64" s="21" t="s">
        <v>299</v>
      </c>
      <c r="B64" s="21">
        <v>40</v>
      </c>
      <c r="C64" s="26">
        <f>IF(F64&lt;0,2210806,5511425)</f>
        <v>2210806</v>
      </c>
      <c r="D64" s="27">
        <f>IF(F64&lt;0,-F64,F64)</f>
        <v>2698562.0153991715</v>
      </c>
      <c r="E64" s="21"/>
      <c r="F64" s="28">
        <f>GETPIVOTDATA("Sum of Total ECL MYR (C&amp;C)3",ECL!$I$189,"Type of Financing","Islamic","Undrawn/BG","Undrawn","MFRS staging ",1)</f>
        <v>-2698562.0153991715</v>
      </c>
      <c r="H64" s="24">
        <v>94765.971971206367</v>
      </c>
      <c r="J64" s="24">
        <f>D64+H64</f>
        <v>2793327.9873703779</v>
      </c>
    </row>
    <row r="65" spans="1:17" x14ac:dyDescent="0.25">
      <c r="A65" s="21" t="s">
        <v>300</v>
      </c>
      <c r="B65" s="21">
        <v>50</v>
      </c>
      <c r="C65" s="26">
        <f>IF(C64=5511425,2210806,5511425)</f>
        <v>5511425</v>
      </c>
      <c r="D65" s="27">
        <f>D64</f>
        <v>2698562.0153991715</v>
      </c>
      <c r="E65" s="21"/>
      <c r="F65" s="28"/>
      <c r="G65" s="31"/>
      <c r="H65" s="30"/>
      <c r="I65" s="30"/>
      <c r="J65" s="41"/>
      <c r="K65" s="28"/>
    </row>
    <row r="66" spans="1:17" x14ac:dyDescent="0.25">
      <c r="A66" s="29" t="s">
        <v>325</v>
      </c>
      <c r="B66" s="21"/>
      <c r="C66" s="26"/>
      <c r="D66" s="30"/>
      <c r="E66" s="21"/>
      <c r="F66" s="28"/>
      <c r="G66" s="31"/>
      <c r="H66" s="42"/>
      <c r="I66" s="30"/>
      <c r="J66" s="41"/>
      <c r="K66" s="28"/>
    </row>
    <row r="67" spans="1:17" x14ac:dyDescent="0.25">
      <c r="A67" s="21"/>
      <c r="B67" s="21"/>
      <c r="C67" s="26"/>
      <c r="D67" s="30"/>
      <c r="E67" s="21"/>
      <c r="F67" s="28"/>
      <c r="G67" s="31"/>
      <c r="H67" s="30"/>
      <c r="I67" s="30"/>
      <c r="J67" s="41"/>
      <c r="K67" s="28"/>
    </row>
    <row r="68" spans="1:17" x14ac:dyDescent="0.25">
      <c r="A68" s="21" t="s">
        <v>299</v>
      </c>
      <c r="B68" s="21">
        <v>40</v>
      </c>
      <c r="C68" s="26">
        <f>IF(F68&lt;0,2210807,5511426)</f>
        <v>5511426</v>
      </c>
      <c r="D68" s="27">
        <f>IF(F68&lt;0,-F68,F68)</f>
        <v>5649.8977294183478</v>
      </c>
      <c r="E68" s="21"/>
      <c r="F68" s="28">
        <f>GETPIVOTDATA("Sum of Total ECL MYR (C&amp;C)3",ECL!$I$189,"Type of Financing","Islamic","Undrawn/BG","Undrawn","MFRS staging ",2)</f>
        <v>5649.8977294183478</v>
      </c>
      <c r="G68" s="31"/>
      <c r="H68" s="30"/>
      <c r="I68" s="30"/>
      <c r="J68" s="41"/>
      <c r="K68" s="28"/>
      <c r="P68" s="22">
        <v>5511425</v>
      </c>
      <c r="Q68" s="22">
        <v>10107.33</v>
      </c>
    </row>
    <row r="69" spans="1:17" x14ac:dyDescent="0.25">
      <c r="A69" s="21" t="s">
        <v>300</v>
      </c>
      <c r="B69" s="21">
        <v>50</v>
      </c>
      <c r="C69" s="26">
        <f>IF(C68=5511426,2210807,5511426)</f>
        <v>2210807</v>
      </c>
      <c r="D69" s="27">
        <f>D68</f>
        <v>5649.8977294183478</v>
      </c>
      <c r="E69" s="21"/>
      <c r="F69" s="31"/>
      <c r="G69" s="31"/>
      <c r="H69" s="30"/>
      <c r="I69" s="30"/>
      <c r="J69" s="41"/>
      <c r="K69" s="31"/>
      <c r="P69" s="22">
        <v>2210806</v>
      </c>
      <c r="Q69" s="22">
        <f>Q68</f>
        <v>10107.33</v>
      </c>
    </row>
    <row r="70" spans="1:17" x14ac:dyDescent="0.25">
      <c r="A70" s="29" t="s">
        <v>326</v>
      </c>
      <c r="B70" s="21"/>
      <c r="C70" s="21"/>
      <c r="D70" s="21"/>
      <c r="E70" s="21"/>
      <c r="F70" s="31"/>
      <c r="G70" s="31"/>
      <c r="H70" s="42"/>
      <c r="I70" s="30"/>
      <c r="J70" s="30"/>
      <c r="K70" s="31"/>
      <c r="P70" s="22">
        <v>5511425</v>
      </c>
    </row>
    <row r="71" spans="1:17" x14ac:dyDescent="0.25">
      <c r="A71" s="21"/>
      <c r="B71" s="21"/>
      <c r="C71" s="21"/>
      <c r="D71" s="21"/>
      <c r="E71" s="21"/>
      <c r="F71" s="31"/>
      <c r="G71" s="31"/>
      <c r="H71" s="30"/>
      <c r="I71" s="30"/>
      <c r="J71" s="30"/>
      <c r="K71" s="31"/>
    </row>
    <row r="73" spans="1:17" x14ac:dyDescent="0.25">
      <c r="B73" s="22" t="s">
        <v>306</v>
      </c>
      <c r="E73" s="22" t="s">
        <v>303</v>
      </c>
      <c r="F73" s="43">
        <f>SUM(F1:F72)-GETPIVOTDATA("Sum of ECL - May 20252",ECL!$I$177)</f>
        <v>0</v>
      </c>
      <c r="G73" s="44"/>
      <c r="J73" s="23" t="s">
        <v>306</v>
      </c>
      <c r="K73" s="43">
        <v>-2.6077032089233398E-8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dimension ref="A1:V206"/>
  <sheetViews>
    <sheetView tabSelected="1" workbookViewId="0">
      <selection activeCell="A2" sqref="A2:XFD2"/>
    </sheetView>
  </sheetViews>
  <sheetFormatPr defaultColWidth="8.85546875" defaultRowHeight="15" x14ac:dyDescent="0.25"/>
  <cols>
    <col min="1" max="1" width="20.28515625" style="1" customWidth="1"/>
    <col min="2" max="2" width="18.85546875" style="1" customWidth="1"/>
    <col min="3" max="3" width="15.28515625" style="1" customWidth="1"/>
    <col min="4" max="4" width="26.28515625" style="1" customWidth="1"/>
    <col min="5" max="5" width="8.5703125" style="9" bestFit="1" customWidth="1"/>
    <col min="6" max="7" width="15.5703125" style="9" customWidth="1"/>
    <col min="8" max="8" width="12.5703125" style="9" bestFit="1" customWidth="1"/>
    <col min="9" max="9" width="15" style="9" bestFit="1" customWidth="1"/>
    <col min="10" max="10" width="24.140625" style="9" bestFit="1" customWidth="1"/>
    <col min="11" max="12" width="25.140625" style="13" bestFit="1" customWidth="1"/>
    <col min="13" max="13" width="24.140625" style="1" bestFit="1" customWidth="1"/>
    <col min="14" max="15" width="25.140625" style="1" bestFit="1" customWidth="1"/>
    <col min="16" max="16" width="28.7109375" style="1" bestFit="1" customWidth="1"/>
    <col min="17" max="18" width="29.7109375" style="1" bestFit="1" customWidth="1"/>
    <col min="19" max="19" width="24.28515625" style="1" customWidth="1"/>
    <col min="20" max="21" width="8.85546875" style="1"/>
    <col min="22" max="22" width="14.140625" style="1" bestFit="1" customWidth="1"/>
    <col min="23" max="16384" width="8.85546875" style="1"/>
  </cols>
  <sheetData>
    <row r="1" spans="1:22" ht="15.75" thickBot="1" x14ac:dyDescent="0.3">
      <c r="H1" s="18">
        <v>45778</v>
      </c>
      <c r="I1" s="18">
        <v>45748</v>
      </c>
      <c r="J1" s="18">
        <v>45778</v>
      </c>
      <c r="K1" s="59" t="s">
        <v>6</v>
      </c>
      <c r="L1" s="59"/>
      <c r="M1" s="60"/>
      <c r="N1" s="58" t="s">
        <v>8</v>
      </c>
      <c r="O1" s="59"/>
      <c r="P1" s="60"/>
      <c r="Q1" s="58" t="s">
        <v>294</v>
      </c>
      <c r="R1" s="59"/>
      <c r="S1" s="60"/>
    </row>
    <row r="2" spans="1:22" s="69" customFormat="1" ht="30.75" thickBot="1" x14ac:dyDescent="0.3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4" t="s">
        <v>5</v>
      </c>
      <c r="G2" s="63" t="s">
        <v>312</v>
      </c>
      <c r="H2" s="65" t="s">
        <v>295</v>
      </c>
      <c r="I2" s="66" t="s">
        <v>295</v>
      </c>
      <c r="J2" s="65" t="s">
        <v>296</v>
      </c>
      <c r="K2" s="67" t="s">
        <v>6</v>
      </c>
      <c r="L2" s="68" t="s">
        <v>292</v>
      </c>
      <c r="M2" s="68" t="s">
        <v>7</v>
      </c>
      <c r="N2" s="68" t="s">
        <v>8</v>
      </c>
      <c r="O2" s="68" t="s">
        <v>292</v>
      </c>
      <c r="P2" s="68" t="s">
        <v>7</v>
      </c>
      <c r="Q2" s="68" t="s">
        <v>6</v>
      </c>
      <c r="R2" s="68" t="s">
        <v>292</v>
      </c>
      <c r="S2" s="68" t="s">
        <v>7</v>
      </c>
    </row>
    <row r="3" spans="1:22" x14ac:dyDescent="0.25">
      <c r="A3" s="2" t="s">
        <v>10</v>
      </c>
      <c r="B3" s="3">
        <v>501180</v>
      </c>
      <c r="C3" s="3" t="s">
        <v>11</v>
      </c>
      <c r="D3" s="2" t="s">
        <v>12</v>
      </c>
      <c r="E3" s="4" t="s">
        <v>13</v>
      </c>
      <c r="F3" s="4" t="s">
        <v>14</v>
      </c>
      <c r="G3" s="17" t="s">
        <v>313</v>
      </c>
      <c r="H3" s="17">
        <f>IFERROR(_xlfn.XLOOKUP(B3,[2]Sheet1!$B:$B,[2]Sheet1!$G:$G),0)</f>
        <v>1</v>
      </c>
      <c r="I3" s="17">
        <f>IFERROR(_xlfn.XLOOKUP(B3,[2]Sheet1!$B:$B,[2]Sheet1!$K:$K),0)</f>
        <v>1</v>
      </c>
      <c r="J3" s="17" t="b">
        <f>H3=I3</f>
        <v>1</v>
      </c>
      <c r="K3" s="50">
        <v>527551.76705231087</v>
      </c>
      <c r="L3" s="50">
        <f>K3-M3</f>
        <v>527551.76705231087</v>
      </c>
      <c r="M3" s="51">
        <f>IFERROR(_xlfn.XLOOKUP(B3,'[3]ECL CC May 25'!$A:$A,'[3]ECL CC May 25'!$C:$C),0)</f>
        <v>0</v>
      </c>
      <c r="N3" s="51">
        <v>537274.83661516756</v>
      </c>
      <c r="O3" s="51">
        <f>IFERROR(_xlfn.XLOOKUP(B3,[2]Sheet1!$B:$B,[2]Sheet1!$L:$L),0)</f>
        <v>537274.83661516756</v>
      </c>
      <c r="P3" s="51">
        <f>IFERROR(_xlfn.XLOOKUP(B3,[2]Sheet1!$B:$B,[2]Sheet1!$M:$M),0)</f>
        <v>0</v>
      </c>
      <c r="Q3" s="52">
        <f>K3-N3</f>
        <v>-9723.06956285669</v>
      </c>
      <c r="R3" s="52">
        <f>L3-O3</f>
        <v>-9723.06956285669</v>
      </c>
      <c r="S3" s="52">
        <f>M3-P3</f>
        <v>0</v>
      </c>
      <c r="V3" s="6"/>
    </row>
    <row r="4" spans="1:22" x14ac:dyDescent="0.25">
      <c r="A4" s="2" t="s">
        <v>15</v>
      </c>
      <c r="B4" s="3">
        <v>501125</v>
      </c>
      <c r="C4" s="3" t="s">
        <v>11</v>
      </c>
      <c r="D4" s="2" t="s">
        <v>16</v>
      </c>
      <c r="E4" s="4" t="s">
        <v>13</v>
      </c>
      <c r="F4" s="4" t="s">
        <v>14</v>
      </c>
      <c r="G4" s="17" t="s">
        <v>313</v>
      </c>
      <c r="H4" s="17">
        <f>IFERROR(_xlfn.XLOOKUP(B4,[2]Sheet1!$B:$B,[2]Sheet1!$G:$G),0)</f>
        <v>1</v>
      </c>
      <c r="I4" s="17">
        <f>IFERROR(_xlfn.XLOOKUP(B4,[2]Sheet1!$B:$B,[2]Sheet1!$K:$K),0)</f>
        <v>1</v>
      </c>
      <c r="J4" s="17" t="b">
        <f t="shared" ref="J4:J67" si="0">H4=I4</f>
        <v>1</v>
      </c>
      <c r="K4" s="53">
        <v>50584.345181535406</v>
      </c>
      <c r="L4" s="53">
        <f t="shared" ref="L4:L67" si="1">K4-M4</f>
        <v>13205.551532628713</v>
      </c>
      <c r="M4" s="54">
        <f>IFERROR(_xlfn.XLOOKUP(B4,'[3]ECL CC May 25'!$A:$A,'[3]ECL CC May 25'!$C:$C),0)</f>
        <v>37378.793648906692</v>
      </c>
      <c r="N4" s="54">
        <v>40387.189608465589</v>
      </c>
      <c r="O4" s="54">
        <f>IFERROR(_xlfn.XLOOKUP(B4,[2]Sheet1!$B:$B,[2]Sheet1!$L:$L),0)</f>
        <v>0</v>
      </c>
      <c r="P4" s="54">
        <f>IFERROR(_xlfn.XLOOKUP(B4,[2]Sheet1!$B:$B,[2]Sheet1!$M:$M),0)</f>
        <v>40387.189608465589</v>
      </c>
      <c r="Q4" s="55">
        <f t="shared" ref="Q4:Q67" si="2">K4-N4</f>
        <v>10197.155573069816</v>
      </c>
      <c r="R4" s="55">
        <f t="shared" ref="R4:R67" si="3">L4-O4</f>
        <v>13205.551532628713</v>
      </c>
      <c r="S4" s="55">
        <f t="shared" ref="S4:S67" si="4">M4-P4</f>
        <v>-3008.3959595588967</v>
      </c>
      <c r="V4" s="6"/>
    </row>
    <row r="5" spans="1:22" x14ac:dyDescent="0.25">
      <c r="A5" s="2" t="s">
        <v>17</v>
      </c>
      <c r="B5" s="3">
        <v>501172</v>
      </c>
      <c r="C5" s="3" t="s">
        <v>11</v>
      </c>
      <c r="D5" s="2" t="s">
        <v>18</v>
      </c>
      <c r="E5" s="4" t="s">
        <v>13</v>
      </c>
      <c r="F5" s="4" t="s">
        <v>14</v>
      </c>
      <c r="G5" s="17" t="s">
        <v>313</v>
      </c>
      <c r="H5" s="17">
        <f>IFERROR(_xlfn.XLOOKUP(B5,[2]Sheet1!$B:$B,[2]Sheet1!$G:$G),0)</f>
        <v>1</v>
      </c>
      <c r="I5" s="17">
        <f>IFERROR(_xlfn.XLOOKUP(B5,[2]Sheet1!$B:$B,[2]Sheet1!$K:$K),0)</f>
        <v>1</v>
      </c>
      <c r="J5" s="17" t="b">
        <f t="shared" si="0"/>
        <v>1</v>
      </c>
      <c r="K5" s="53">
        <v>397811.32710151945</v>
      </c>
      <c r="L5" s="53">
        <f t="shared" si="1"/>
        <v>397537.42074385507</v>
      </c>
      <c r="M5" s="54">
        <f>IFERROR(_xlfn.XLOOKUP(B5,'[3]ECL CC May 25'!$A:$A,'[3]ECL CC May 25'!$C:$C),0)</f>
        <v>273.90635766435298</v>
      </c>
      <c r="N5" s="54">
        <v>434698.3755878369</v>
      </c>
      <c r="O5" s="54">
        <f>IFERROR(_xlfn.XLOOKUP(B5,[2]Sheet1!$B:$B,[2]Sheet1!$L:$L),0)</f>
        <v>371788.22487356543</v>
      </c>
      <c r="P5" s="54">
        <f>IFERROR(_xlfn.XLOOKUP(B5,[2]Sheet1!$B:$B,[2]Sheet1!$M:$M),0)</f>
        <v>62910.150714271476</v>
      </c>
      <c r="Q5" s="55">
        <f t="shared" si="2"/>
        <v>-36887.04848631745</v>
      </c>
      <c r="R5" s="55">
        <f t="shared" si="3"/>
        <v>25749.195870289637</v>
      </c>
      <c r="S5" s="55">
        <f t="shared" si="4"/>
        <v>-62636.244356607123</v>
      </c>
      <c r="V5" s="6"/>
    </row>
    <row r="6" spans="1:22" x14ac:dyDescent="0.25">
      <c r="A6" s="2" t="s">
        <v>19</v>
      </c>
      <c r="B6" s="3">
        <v>501111</v>
      </c>
      <c r="C6" s="3" t="s">
        <v>11</v>
      </c>
      <c r="D6" s="2" t="s">
        <v>18</v>
      </c>
      <c r="E6" s="4" t="s">
        <v>13</v>
      </c>
      <c r="F6" s="4" t="s">
        <v>14</v>
      </c>
      <c r="G6" s="17" t="s">
        <v>313</v>
      </c>
      <c r="H6" s="17">
        <f>IFERROR(_xlfn.XLOOKUP(B6,[2]Sheet1!$B:$B,[2]Sheet1!$G:$G),0)</f>
        <v>1</v>
      </c>
      <c r="I6" s="17">
        <f>IFERROR(_xlfn.XLOOKUP(B6,[2]Sheet1!$B:$B,[2]Sheet1!$K:$K),0)</f>
        <v>1</v>
      </c>
      <c r="J6" s="17" t="b">
        <f t="shared" si="0"/>
        <v>1</v>
      </c>
      <c r="K6" s="53">
        <v>327189.11254282744</v>
      </c>
      <c r="L6" s="53">
        <f t="shared" si="1"/>
        <v>302252.21982967528</v>
      </c>
      <c r="M6" s="54">
        <f>IFERROR(_xlfn.XLOOKUP(B6,'[3]ECL CC May 25'!$A:$A,'[3]ECL CC May 25'!$C:$C),0)</f>
        <v>24936.892713152149</v>
      </c>
      <c r="N6" s="54">
        <v>162512.85362903279</v>
      </c>
      <c r="O6" s="54">
        <f>IFERROR(_xlfn.XLOOKUP(B6,[2]Sheet1!$B:$B,[2]Sheet1!$L:$L),0)</f>
        <v>160424.69995885968</v>
      </c>
      <c r="P6" s="54">
        <f>IFERROR(_xlfn.XLOOKUP(B6,[2]Sheet1!$B:$B,[2]Sheet1!$M:$M),0)</f>
        <v>2088.1536701731047</v>
      </c>
      <c r="Q6" s="55">
        <f t="shared" si="2"/>
        <v>164676.25891379465</v>
      </c>
      <c r="R6" s="55">
        <f t="shared" si="3"/>
        <v>141827.51987081559</v>
      </c>
      <c r="S6" s="55">
        <f t="shared" si="4"/>
        <v>22848.739042979043</v>
      </c>
      <c r="V6" s="6"/>
    </row>
    <row r="7" spans="1:22" x14ac:dyDescent="0.25">
      <c r="A7" s="2" t="s">
        <v>20</v>
      </c>
      <c r="B7" s="3">
        <v>501166</v>
      </c>
      <c r="C7" s="3" t="s">
        <v>11</v>
      </c>
      <c r="D7" s="2" t="s">
        <v>21</v>
      </c>
      <c r="E7" s="4" t="s">
        <v>13</v>
      </c>
      <c r="F7" s="4" t="s">
        <v>14</v>
      </c>
      <c r="G7" s="17" t="s">
        <v>313</v>
      </c>
      <c r="H7" s="17">
        <f>IFERROR(_xlfn.XLOOKUP(B7,[2]Sheet1!$B:$B,[2]Sheet1!$G:$G),0)</f>
        <v>1</v>
      </c>
      <c r="I7" s="17">
        <f>IFERROR(_xlfn.XLOOKUP(B7,[2]Sheet1!$B:$B,[2]Sheet1!$K:$K),0)</f>
        <v>1</v>
      </c>
      <c r="J7" s="17" t="b">
        <f t="shared" si="0"/>
        <v>1</v>
      </c>
      <c r="K7" s="53">
        <v>125990.85409301317</v>
      </c>
      <c r="L7" s="53">
        <f t="shared" si="1"/>
        <v>-127728.062203889</v>
      </c>
      <c r="M7" s="54">
        <f>IFERROR(_xlfn.XLOOKUP(B7,'[3]ECL CC May 25'!$A:$A,'[3]ECL CC May 25'!$C:$C),0)</f>
        <v>253718.91629690217</v>
      </c>
      <c r="N7" s="54">
        <v>334310.20327326306</v>
      </c>
      <c r="O7" s="54">
        <f>IFERROR(_xlfn.XLOOKUP(B7,[2]Sheet1!$B:$B,[2]Sheet1!$L:$L),0)</f>
        <v>64233.033180996659</v>
      </c>
      <c r="P7" s="54">
        <f>IFERROR(_xlfn.XLOOKUP(B7,[2]Sheet1!$B:$B,[2]Sheet1!$M:$M),0)</f>
        <v>270077.1700922664</v>
      </c>
      <c r="Q7" s="55">
        <f t="shared" si="2"/>
        <v>-208319.3491802499</v>
      </c>
      <c r="R7" s="55">
        <f t="shared" si="3"/>
        <v>-191961.09538488567</v>
      </c>
      <c r="S7" s="55">
        <f t="shared" si="4"/>
        <v>-16358.253795364231</v>
      </c>
      <c r="V7" s="6"/>
    </row>
    <row r="8" spans="1:22" x14ac:dyDescent="0.25">
      <c r="A8" s="2" t="s">
        <v>22</v>
      </c>
      <c r="B8" s="3">
        <v>501173</v>
      </c>
      <c r="C8" s="3" t="s">
        <v>11</v>
      </c>
      <c r="D8" s="2" t="s">
        <v>21</v>
      </c>
      <c r="E8" s="4" t="s">
        <v>13</v>
      </c>
      <c r="F8" s="4" t="s">
        <v>14</v>
      </c>
      <c r="G8" s="17" t="s">
        <v>313</v>
      </c>
      <c r="H8" s="17">
        <f>IFERROR(_xlfn.XLOOKUP(B8,[2]Sheet1!$B:$B,[2]Sheet1!$G:$G),0)</f>
        <v>1</v>
      </c>
      <c r="I8" s="17">
        <f>IFERROR(_xlfn.XLOOKUP(B8,[2]Sheet1!$B:$B,[2]Sheet1!$K:$K),0)</f>
        <v>1</v>
      </c>
      <c r="J8" s="17" t="b">
        <f t="shared" si="0"/>
        <v>1</v>
      </c>
      <c r="K8" s="53">
        <v>45854.136309094261</v>
      </c>
      <c r="L8" s="53">
        <f t="shared" si="1"/>
        <v>45854.136309094261</v>
      </c>
      <c r="M8" s="54">
        <f>IFERROR(_xlfn.XLOOKUP(B8,'[3]ECL CC May 25'!$A:$A,'[3]ECL CC May 25'!$C:$C),0)</f>
        <v>0</v>
      </c>
      <c r="N8" s="54">
        <v>145171.01882017168</v>
      </c>
      <c r="O8" s="54">
        <f>IFERROR(_xlfn.XLOOKUP(B8,[2]Sheet1!$B:$B,[2]Sheet1!$L:$L),0)</f>
        <v>145171.01882017168</v>
      </c>
      <c r="P8" s="54">
        <f>IFERROR(_xlfn.XLOOKUP(B8,[2]Sheet1!$B:$B,[2]Sheet1!$M:$M),0)</f>
        <v>0</v>
      </c>
      <c r="Q8" s="55">
        <f t="shared" si="2"/>
        <v>-99316.88251107742</v>
      </c>
      <c r="R8" s="55">
        <f t="shared" si="3"/>
        <v>-99316.88251107742</v>
      </c>
      <c r="S8" s="55">
        <f t="shared" si="4"/>
        <v>0</v>
      </c>
      <c r="V8" s="6"/>
    </row>
    <row r="9" spans="1:22" x14ac:dyDescent="0.25">
      <c r="A9" s="2" t="s">
        <v>23</v>
      </c>
      <c r="B9" s="3">
        <v>501129</v>
      </c>
      <c r="C9" s="3" t="s">
        <v>11</v>
      </c>
      <c r="D9" s="2" t="s">
        <v>24</v>
      </c>
      <c r="E9" s="4" t="s">
        <v>13</v>
      </c>
      <c r="F9" s="4" t="s">
        <v>14</v>
      </c>
      <c r="G9" s="17" t="s">
        <v>313</v>
      </c>
      <c r="H9" s="17">
        <f>IFERROR(_xlfn.XLOOKUP(B9,[2]Sheet1!$B:$B,[2]Sheet1!$G:$G),0)</f>
        <v>1</v>
      </c>
      <c r="I9" s="17">
        <f>IFERROR(_xlfn.XLOOKUP(B9,[2]Sheet1!$B:$B,[2]Sheet1!$K:$K),0)</f>
        <v>1</v>
      </c>
      <c r="J9" s="17" t="b">
        <f t="shared" si="0"/>
        <v>1</v>
      </c>
      <c r="K9" s="53">
        <v>141793.86798746651</v>
      </c>
      <c r="L9" s="53">
        <f t="shared" si="1"/>
        <v>11890.591821485476</v>
      </c>
      <c r="M9" s="54">
        <f>IFERROR(_xlfn.XLOOKUP(B9,'[3]ECL CC May 25'!$A:$A,'[3]ECL CC May 25'!$C:$C),0)</f>
        <v>129903.27616598103</v>
      </c>
      <c r="N9" s="54">
        <v>143012.57741018356</v>
      </c>
      <c r="O9" s="54">
        <f>IFERROR(_xlfn.XLOOKUP(B9,[2]Sheet1!$B:$B,[2]Sheet1!$L:$L),0)</f>
        <v>2617.2923430629889</v>
      </c>
      <c r="P9" s="54">
        <f>IFERROR(_xlfn.XLOOKUP(B9,[2]Sheet1!$B:$B,[2]Sheet1!$M:$M),0)</f>
        <v>140395.28506712057</v>
      </c>
      <c r="Q9" s="55">
        <f t="shared" si="2"/>
        <v>-1218.7094227170455</v>
      </c>
      <c r="R9" s="55">
        <f t="shared" si="3"/>
        <v>9273.2994784224866</v>
      </c>
      <c r="S9" s="55">
        <f t="shared" si="4"/>
        <v>-10492.008901139532</v>
      </c>
      <c r="V9" s="6"/>
    </row>
    <row r="10" spans="1:22" x14ac:dyDescent="0.25">
      <c r="A10" s="2" t="s">
        <v>25</v>
      </c>
      <c r="B10" s="3">
        <v>501209</v>
      </c>
      <c r="C10" s="3" t="s">
        <v>11</v>
      </c>
      <c r="D10" s="2" t="s">
        <v>26</v>
      </c>
      <c r="E10" s="4" t="s">
        <v>27</v>
      </c>
      <c r="F10" s="4" t="s">
        <v>14</v>
      </c>
      <c r="G10" s="17" t="s">
        <v>313</v>
      </c>
      <c r="H10" s="17">
        <f>IFERROR(_xlfn.XLOOKUP(B10,[2]Sheet1!$B:$B,[2]Sheet1!$G:$G),0)</f>
        <v>1</v>
      </c>
      <c r="I10" s="17">
        <f>IFERROR(_xlfn.XLOOKUP(B10,[2]Sheet1!$B:$B,[2]Sheet1!$K:$K),0)</f>
        <v>1</v>
      </c>
      <c r="J10" s="17" t="b">
        <f t="shared" si="0"/>
        <v>1</v>
      </c>
      <c r="K10" s="53">
        <v>7674598.3600000003</v>
      </c>
      <c r="L10" s="53">
        <f t="shared" si="1"/>
        <v>6809036.6498962352</v>
      </c>
      <c r="M10" s="54">
        <f>IFERROR(_xlfn.XLOOKUP(B10,'[3]ECL CC May 25'!$A:$A,'[3]ECL CC May 25'!$C:$C),0)</f>
        <v>865561.71010376536</v>
      </c>
      <c r="N10" s="54">
        <v>7651773.5022599921</v>
      </c>
      <c r="O10" s="54">
        <f>IFERROR(_xlfn.XLOOKUP(B10,[2]Sheet1!$B:$B,[2]Sheet1!$L:$L),0)</f>
        <v>6800910.2145832106</v>
      </c>
      <c r="P10" s="54">
        <f>IFERROR(_xlfn.XLOOKUP(B10,[2]Sheet1!$B:$B,[2]Sheet1!$M:$M),0)</f>
        <v>850863.28767678188</v>
      </c>
      <c r="Q10" s="55">
        <f t="shared" si="2"/>
        <v>22824.857740008272</v>
      </c>
      <c r="R10" s="55">
        <f t="shared" si="3"/>
        <v>8126.4353130245581</v>
      </c>
      <c r="S10" s="55">
        <f t="shared" si="4"/>
        <v>14698.422426983481</v>
      </c>
      <c r="V10" s="6"/>
    </row>
    <row r="11" spans="1:22" x14ac:dyDescent="0.25">
      <c r="A11" s="2" t="s">
        <v>28</v>
      </c>
      <c r="B11" s="3">
        <v>501161</v>
      </c>
      <c r="C11" s="3" t="s">
        <v>11</v>
      </c>
      <c r="D11" s="2" t="s">
        <v>29</v>
      </c>
      <c r="E11" s="4" t="s">
        <v>13</v>
      </c>
      <c r="F11" s="4" t="s">
        <v>14</v>
      </c>
      <c r="G11" s="17" t="s">
        <v>313</v>
      </c>
      <c r="H11" s="17">
        <f>IFERROR(_xlfn.XLOOKUP(B11,[2]Sheet1!$B:$B,[2]Sheet1!$G:$G),0)</f>
        <v>1</v>
      </c>
      <c r="I11" s="17">
        <f>IFERROR(_xlfn.XLOOKUP(B11,[2]Sheet1!$B:$B,[2]Sheet1!$K:$K),0)</f>
        <v>1</v>
      </c>
      <c r="J11" s="17" t="b">
        <f t="shared" si="0"/>
        <v>1</v>
      </c>
      <c r="K11" s="53">
        <v>2457186.7691311948</v>
      </c>
      <c r="L11" s="53">
        <f t="shared" si="1"/>
        <v>1254555.6987582347</v>
      </c>
      <c r="M11" s="54">
        <f>IFERROR(_xlfn.XLOOKUP(B11,'[3]ECL CC May 25'!$A:$A,'[3]ECL CC May 25'!$C:$C),0)</f>
        <v>1202631.0703729601</v>
      </c>
      <c r="N11" s="54">
        <v>2448258.5228635622</v>
      </c>
      <c r="O11" s="54">
        <f>IFERROR(_xlfn.XLOOKUP(B11,[2]Sheet1!$B:$B,[2]Sheet1!$L:$L),0)</f>
        <v>783218.60869611846</v>
      </c>
      <c r="P11" s="54">
        <f>IFERROR(_xlfn.XLOOKUP(B11,[2]Sheet1!$B:$B,[2]Sheet1!$M:$M),0)</f>
        <v>1665039.9141674438</v>
      </c>
      <c r="Q11" s="55">
        <f t="shared" si="2"/>
        <v>8928.2462676325813</v>
      </c>
      <c r="R11" s="55">
        <f t="shared" si="3"/>
        <v>471337.09006211627</v>
      </c>
      <c r="S11" s="55">
        <f t="shared" si="4"/>
        <v>-462408.84379448369</v>
      </c>
      <c r="V11" s="6"/>
    </row>
    <row r="12" spans="1:22" x14ac:dyDescent="0.25">
      <c r="A12" s="2" t="s">
        <v>30</v>
      </c>
      <c r="B12" s="3">
        <v>501116</v>
      </c>
      <c r="C12" s="3" t="s">
        <v>11</v>
      </c>
      <c r="D12" s="2" t="s">
        <v>31</v>
      </c>
      <c r="E12" s="4" t="s">
        <v>13</v>
      </c>
      <c r="F12" s="4" t="s">
        <v>32</v>
      </c>
      <c r="G12" s="17" t="s">
        <v>313</v>
      </c>
      <c r="H12" s="17">
        <f>IFERROR(_xlfn.XLOOKUP(B12,[2]Sheet1!$B:$B,[2]Sheet1!$G:$G),0)</f>
        <v>2</v>
      </c>
      <c r="I12" s="17">
        <f>IFERROR(_xlfn.XLOOKUP(B12,[2]Sheet1!$B:$B,[2]Sheet1!$K:$K),0)</f>
        <v>2</v>
      </c>
      <c r="J12" s="17" t="b">
        <f t="shared" si="0"/>
        <v>1</v>
      </c>
      <c r="K12" s="53">
        <v>75798.328925910435</v>
      </c>
      <c r="L12" s="53">
        <f t="shared" si="1"/>
        <v>75798.328925910435</v>
      </c>
      <c r="M12" s="54">
        <f>IFERROR(_xlfn.XLOOKUP(B12,'[3]ECL CC May 25'!$A:$A,'[3]ECL CC May 25'!$C:$C),0)</f>
        <v>0</v>
      </c>
      <c r="N12" s="54">
        <v>78211.978022153708</v>
      </c>
      <c r="O12" s="54">
        <f>IFERROR(_xlfn.XLOOKUP(B12,[2]Sheet1!$B:$B,[2]Sheet1!$L:$L),0)</f>
        <v>78211.978022153708</v>
      </c>
      <c r="P12" s="54">
        <f>IFERROR(_xlfn.XLOOKUP(B12,[2]Sheet1!$B:$B,[2]Sheet1!$M:$M),0)</f>
        <v>0</v>
      </c>
      <c r="Q12" s="55">
        <f t="shared" si="2"/>
        <v>-2413.6490962432727</v>
      </c>
      <c r="R12" s="55">
        <f t="shared" si="3"/>
        <v>-2413.6490962432727</v>
      </c>
      <c r="S12" s="55">
        <f t="shared" si="4"/>
        <v>0</v>
      </c>
      <c r="V12" s="6"/>
    </row>
    <row r="13" spans="1:22" x14ac:dyDescent="0.25">
      <c r="A13" s="2" t="s">
        <v>33</v>
      </c>
      <c r="B13" s="3">
        <v>501117</v>
      </c>
      <c r="C13" s="3" t="s">
        <v>11</v>
      </c>
      <c r="D13" s="2" t="s">
        <v>31</v>
      </c>
      <c r="E13" s="4" t="s">
        <v>13</v>
      </c>
      <c r="F13" s="4" t="s">
        <v>32</v>
      </c>
      <c r="G13" s="17" t="s">
        <v>313</v>
      </c>
      <c r="H13" s="17">
        <f>IFERROR(_xlfn.XLOOKUP(B13,[2]Sheet1!$B:$B,[2]Sheet1!$G:$G),0)</f>
        <v>2</v>
      </c>
      <c r="I13" s="17">
        <f>IFERROR(_xlfn.XLOOKUP(B13,[2]Sheet1!$B:$B,[2]Sheet1!$K:$K),0)</f>
        <v>2</v>
      </c>
      <c r="J13" s="17" t="b">
        <f t="shared" si="0"/>
        <v>1</v>
      </c>
      <c r="K13" s="53">
        <v>8483.5709320392525</v>
      </c>
      <c r="L13" s="53">
        <f t="shared" si="1"/>
        <v>8483.5709320392525</v>
      </c>
      <c r="M13" s="54">
        <f>IFERROR(_xlfn.XLOOKUP(B13,'[3]ECL CC May 25'!$A:$A,'[3]ECL CC May 25'!$C:$C),0)</f>
        <v>0</v>
      </c>
      <c r="N13" s="54">
        <v>2431.313062855088</v>
      </c>
      <c r="O13" s="54">
        <f>IFERROR(_xlfn.XLOOKUP(B13,[2]Sheet1!$B:$B,[2]Sheet1!$L:$L),0)</f>
        <v>2431.313062855088</v>
      </c>
      <c r="P13" s="54">
        <f>IFERROR(_xlfn.XLOOKUP(B13,[2]Sheet1!$B:$B,[2]Sheet1!$M:$M),0)</f>
        <v>0</v>
      </c>
      <c r="Q13" s="55">
        <f t="shared" si="2"/>
        <v>6052.2578691841645</v>
      </c>
      <c r="R13" s="55">
        <f t="shared" si="3"/>
        <v>6052.2578691841645</v>
      </c>
      <c r="S13" s="55">
        <f t="shared" si="4"/>
        <v>0</v>
      </c>
      <c r="V13" s="6"/>
    </row>
    <row r="14" spans="1:22" x14ac:dyDescent="0.25">
      <c r="A14" s="2" t="s">
        <v>34</v>
      </c>
      <c r="B14" s="3" t="s">
        <v>35</v>
      </c>
      <c r="C14" s="3" t="s">
        <v>11</v>
      </c>
      <c r="D14" s="2" t="s">
        <v>36</v>
      </c>
      <c r="E14" s="4" t="s">
        <v>13</v>
      </c>
      <c r="F14" s="4" t="s">
        <v>32</v>
      </c>
      <c r="G14" s="17" t="s">
        <v>314</v>
      </c>
      <c r="H14" s="17">
        <f>IFERROR(_xlfn.XLOOKUP(B14,[2]Sheet1!$B:$B,[2]Sheet1!$G:$G),0)</f>
        <v>2</v>
      </c>
      <c r="I14" s="17">
        <f>IFERROR(_xlfn.XLOOKUP(B14,[2]Sheet1!$B:$B,[2]Sheet1!$K:$K),0)</f>
        <v>2</v>
      </c>
      <c r="J14" s="17" t="b">
        <f t="shared" si="0"/>
        <v>1</v>
      </c>
      <c r="K14" s="53">
        <v>1909.856060559418</v>
      </c>
      <c r="L14" s="53">
        <f t="shared" si="1"/>
        <v>1046.2859759773842</v>
      </c>
      <c r="M14" s="54">
        <f>IFERROR(_xlfn.XLOOKUP(B14,'[3]ECL CC May 25'!$A:$A,'[3]ECL CC May 25'!$C:$C),0)</f>
        <v>863.5700845820337</v>
      </c>
      <c r="N14" s="54">
        <v>935.42452449518851</v>
      </c>
      <c r="O14" s="54">
        <f>IFERROR(_xlfn.XLOOKUP(B14,[2]Sheet1!$B:$B,[2]Sheet1!$L:$L),0)</f>
        <v>0</v>
      </c>
      <c r="P14" s="54">
        <f>IFERROR(_xlfn.XLOOKUP(B14,[2]Sheet1!$B:$B,[2]Sheet1!$M:$M),0)</f>
        <v>935.42452449518851</v>
      </c>
      <c r="Q14" s="55">
        <f t="shared" si="2"/>
        <v>974.43153606422948</v>
      </c>
      <c r="R14" s="55">
        <f t="shared" si="3"/>
        <v>1046.2859759773842</v>
      </c>
      <c r="S14" s="55">
        <f t="shared" si="4"/>
        <v>-71.854439913154806</v>
      </c>
      <c r="V14" s="6"/>
    </row>
    <row r="15" spans="1:22" x14ac:dyDescent="0.25">
      <c r="A15" s="7" t="s">
        <v>37</v>
      </c>
      <c r="B15" s="3">
        <v>501231</v>
      </c>
      <c r="C15" s="3" t="s">
        <v>11</v>
      </c>
      <c r="D15" s="3" t="s">
        <v>38</v>
      </c>
      <c r="E15" s="4" t="s">
        <v>13</v>
      </c>
      <c r="F15" s="4" t="s">
        <v>14</v>
      </c>
      <c r="G15" s="17" t="s">
        <v>313</v>
      </c>
      <c r="H15" s="17">
        <f>IFERROR(_xlfn.XLOOKUP(B15,[2]Sheet1!$B:$B,[2]Sheet1!$G:$G),0)</f>
        <v>1</v>
      </c>
      <c r="I15" s="17">
        <f>IFERROR(_xlfn.XLOOKUP(B15,[2]Sheet1!$B:$B,[2]Sheet1!$K:$K),0)</f>
        <v>1</v>
      </c>
      <c r="J15" s="17" t="b">
        <f t="shared" si="0"/>
        <v>1</v>
      </c>
      <c r="K15" s="53">
        <v>172985.77267252805</v>
      </c>
      <c r="L15" s="53">
        <f t="shared" si="1"/>
        <v>166677.3037534983</v>
      </c>
      <c r="M15" s="54">
        <f>IFERROR(_xlfn.XLOOKUP(B15,'[3]ECL CC May 25'!$A:$A,'[3]ECL CC May 25'!$C:$C),0)</f>
        <v>6308.4689190297559</v>
      </c>
      <c r="N15" s="54">
        <v>127422.38705941374</v>
      </c>
      <c r="O15" s="54">
        <f>IFERROR(_xlfn.XLOOKUP(B15,[2]Sheet1!$B:$B,[2]Sheet1!$L:$L),0)</f>
        <v>50255.786358105528</v>
      </c>
      <c r="P15" s="54">
        <f>IFERROR(_xlfn.XLOOKUP(B15,[2]Sheet1!$B:$B,[2]Sheet1!$M:$M),0)</f>
        <v>77166.600701308213</v>
      </c>
      <c r="Q15" s="55">
        <f t="shared" si="2"/>
        <v>45563.385613114311</v>
      </c>
      <c r="R15" s="55">
        <f t="shared" si="3"/>
        <v>116421.51739539277</v>
      </c>
      <c r="S15" s="55">
        <f t="shared" si="4"/>
        <v>-70858.131782278462</v>
      </c>
      <c r="V15" s="6"/>
    </row>
    <row r="16" spans="1:22" x14ac:dyDescent="0.25">
      <c r="A16" s="2" t="s">
        <v>39</v>
      </c>
      <c r="B16" s="3">
        <v>501137</v>
      </c>
      <c r="C16" s="3" t="s">
        <v>11</v>
      </c>
      <c r="D16" s="2" t="s">
        <v>40</v>
      </c>
      <c r="E16" s="4" t="s">
        <v>13</v>
      </c>
      <c r="F16" s="4" t="s">
        <v>14</v>
      </c>
      <c r="G16" s="17" t="s">
        <v>313</v>
      </c>
      <c r="H16" s="17">
        <f>IFERROR(_xlfn.XLOOKUP(B16,[2]Sheet1!$B:$B,[2]Sheet1!$G:$G),0)</f>
        <v>1</v>
      </c>
      <c r="I16" s="17">
        <f>IFERROR(_xlfn.XLOOKUP(B16,[2]Sheet1!$B:$B,[2]Sheet1!$K:$K),0)</f>
        <v>1</v>
      </c>
      <c r="J16" s="17" t="b">
        <f t="shared" si="0"/>
        <v>1</v>
      </c>
      <c r="K16" s="53">
        <v>169729.95163516834</v>
      </c>
      <c r="L16" s="53">
        <f t="shared" si="1"/>
        <v>144708.47896298522</v>
      </c>
      <c r="M16" s="54">
        <f>IFERROR(_xlfn.XLOOKUP(B16,'[3]ECL CC May 25'!$A:$A,'[3]ECL CC May 25'!$C:$C),0)</f>
        <v>25021.472672183114</v>
      </c>
      <c r="N16" s="54">
        <v>32999.226768003267</v>
      </c>
      <c r="O16" s="54">
        <f>IFERROR(_xlfn.XLOOKUP(B16,[2]Sheet1!$B:$B,[2]Sheet1!$L:$L),0)</f>
        <v>5970.9863389761304</v>
      </c>
      <c r="P16" s="54">
        <f>IFERROR(_xlfn.XLOOKUP(B16,[2]Sheet1!$B:$B,[2]Sheet1!$M:$M),0)</f>
        <v>27028.240429027137</v>
      </c>
      <c r="Q16" s="55">
        <f t="shared" si="2"/>
        <v>136730.72486716509</v>
      </c>
      <c r="R16" s="55">
        <f t="shared" si="3"/>
        <v>138737.49262400909</v>
      </c>
      <c r="S16" s="55">
        <f t="shared" si="4"/>
        <v>-2006.7677568440231</v>
      </c>
      <c r="V16" s="6"/>
    </row>
    <row r="17" spans="1:22" x14ac:dyDescent="0.25">
      <c r="A17" s="2" t="s">
        <v>41</v>
      </c>
      <c r="B17" s="3">
        <v>501131</v>
      </c>
      <c r="C17" s="3" t="s">
        <v>11</v>
      </c>
      <c r="D17" s="2" t="s">
        <v>42</v>
      </c>
      <c r="E17" s="4" t="s">
        <v>13</v>
      </c>
      <c r="F17" s="4" t="s">
        <v>14</v>
      </c>
      <c r="G17" s="17" t="s">
        <v>313</v>
      </c>
      <c r="H17" s="17">
        <f>IFERROR(_xlfn.XLOOKUP(B17,[2]Sheet1!$B:$B,[2]Sheet1!$G:$G),0)</f>
        <v>1</v>
      </c>
      <c r="I17" s="17">
        <f>IFERROR(_xlfn.XLOOKUP(B17,[2]Sheet1!$B:$B,[2]Sheet1!$K:$K),0)</f>
        <v>1</v>
      </c>
      <c r="J17" s="17" t="b">
        <f t="shared" si="0"/>
        <v>1</v>
      </c>
      <c r="K17" s="53">
        <v>1260.7226182012457</v>
      </c>
      <c r="L17" s="53">
        <f t="shared" si="1"/>
        <v>1260.7226182012457</v>
      </c>
      <c r="M17" s="54">
        <f>IFERROR(_xlfn.XLOOKUP(B17,'[3]ECL CC May 25'!$A:$A,'[3]ECL CC May 25'!$C:$C),0)</f>
        <v>0</v>
      </c>
      <c r="N17" s="54">
        <v>1320.853933008392</v>
      </c>
      <c r="O17" s="54">
        <f>IFERROR(_xlfn.XLOOKUP(B17,[2]Sheet1!$B:$B,[2]Sheet1!$L:$L),0)</f>
        <v>867.29913979483399</v>
      </c>
      <c r="P17" s="54">
        <f>IFERROR(_xlfn.XLOOKUP(B17,[2]Sheet1!$B:$B,[2]Sheet1!$M:$M),0)</f>
        <v>453.55479321355807</v>
      </c>
      <c r="Q17" s="55">
        <f t="shared" si="2"/>
        <v>-60.131314807146282</v>
      </c>
      <c r="R17" s="55">
        <f t="shared" si="3"/>
        <v>393.42347840641173</v>
      </c>
      <c r="S17" s="55">
        <f t="shared" si="4"/>
        <v>-453.55479321355807</v>
      </c>
      <c r="V17" s="6"/>
    </row>
    <row r="18" spans="1:22" x14ac:dyDescent="0.25">
      <c r="A18" s="2" t="s">
        <v>43</v>
      </c>
      <c r="B18" s="3">
        <v>501114</v>
      </c>
      <c r="C18" s="3" t="s">
        <v>11</v>
      </c>
      <c r="D18" s="2" t="s">
        <v>42</v>
      </c>
      <c r="E18" s="4" t="s">
        <v>13</v>
      </c>
      <c r="F18" s="4" t="s">
        <v>14</v>
      </c>
      <c r="G18" s="17" t="s">
        <v>313</v>
      </c>
      <c r="H18" s="17">
        <f>IFERROR(_xlfn.XLOOKUP(B18,[2]Sheet1!$B:$B,[2]Sheet1!$G:$G),0)</f>
        <v>1</v>
      </c>
      <c r="I18" s="17">
        <f>IFERROR(_xlfn.XLOOKUP(B18,[2]Sheet1!$B:$B,[2]Sheet1!$K:$K),0)</f>
        <v>1</v>
      </c>
      <c r="J18" s="17" t="b">
        <f t="shared" si="0"/>
        <v>1</v>
      </c>
      <c r="K18" s="53">
        <v>1156.9391344204801</v>
      </c>
      <c r="L18" s="53">
        <f t="shared" si="1"/>
        <v>1156.9391344204801</v>
      </c>
      <c r="M18" s="54">
        <f>IFERROR(_xlfn.XLOOKUP(B18,'[3]ECL CC May 25'!$A:$A,'[3]ECL CC May 25'!$C:$C),0)</f>
        <v>0</v>
      </c>
      <c r="N18" s="54">
        <v>1185.7281678983477</v>
      </c>
      <c r="O18" s="54">
        <f>IFERROR(_xlfn.XLOOKUP(B18,[2]Sheet1!$B:$B,[2]Sheet1!$L:$L),0)</f>
        <v>1185.7281678983477</v>
      </c>
      <c r="P18" s="54">
        <f>IFERROR(_xlfn.XLOOKUP(B18,[2]Sheet1!$B:$B,[2]Sheet1!$M:$M),0)</f>
        <v>0</v>
      </c>
      <c r="Q18" s="55">
        <f t="shared" si="2"/>
        <v>-28.789033477867633</v>
      </c>
      <c r="R18" s="55">
        <f t="shared" si="3"/>
        <v>-28.789033477867633</v>
      </c>
      <c r="S18" s="55">
        <f t="shared" si="4"/>
        <v>0</v>
      </c>
      <c r="V18" s="6"/>
    </row>
    <row r="19" spans="1:22" x14ac:dyDescent="0.25">
      <c r="A19" s="2" t="s">
        <v>44</v>
      </c>
      <c r="B19" s="3">
        <v>501109</v>
      </c>
      <c r="C19" s="3" t="s">
        <v>11</v>
      </c>
      <c r="D19" s="2" t="s">
        <v>45</v>
      </c>
      <c r="E19" s="4" t="s">
        <v>13</v>
      </c>
      <c r="F19" s="4" t="s">
        <v>32</v>
      </c>
      <c r="G19" s="17" t="s">
        <v>313</v>
      </c>
      <c r="H19" s="17">
        <f>IFERROR(_xlfn.XLOOKUP(B19,[2]Sheet1!$B:$B,[2]Sheet1!$G:$G),0)</f>
        <v>2</v>
      </c>
      <c r="I19" s="17">
        <f>IFERROR(_xlfn.XLOOKUP(B19,[2]Sheet1!$B:$B,[2]Sheet1!$K:$K),0)</f>
        <v>2</v>
      </c>
      <c r="J19" s="17" t="b">
        <f t="shared" si="0"/>
        <v>1</v>
      </c>
      <c r="K19" s="53">
        <v>99290.545590443086</v>
      </c>
      <c r="L19" s="53">
        <f t="shared" si="1"/>
        <v>99290.545590443086</v>
      </c>
      <c r="M19" s="54">
        <f>IFERROR(_xlfn.XLOOKUP(B19,'[3]ECL CC May 25'!$A:$A,'[3]ECL CC May 25'!$C:$C),0)</f>
        <v>0</v>
      </c>
      <c r="N19" s="54">
        <v>98608.531568804508</v>
      </c>
      <c r="O19" s="54">
        <f>IFERROR(_xlfn.XLOOKUP(B19,[2]Sheet1!$B:$B,[2]Sheet1!$L:$L),0)</f>
        <v>98608.531568804508</v>
      </c>
      <c r="P19" s="54">
        <f>IFERROR(_xlfn.XLOOKUP(B19,[2]Sheet1!$B:$B,[2]Sheet1!$M:$M),0)</f>
        <v>0</v>
      </c>
      <c r="Q19" s="55">
        <f t="shared" si="2"/>
        <v>682.01402163857711</v>
      </c>
      <c r="R19" s="55">
        <f t="shared" si="3"/>
        <v>682.01402163857711</v>
      </c>
      <c r="S19" s="55">
        <f t="shared" si="4"/>
        <v>0</v>
      </c>
      <c r="V19" s="6"/>
    </row>
    <row r="20" spans="1:22" x14ac:dyDescent="0.25">
      <c r="A20" s="2" t="s">
        <v>46</v>
      </c>
      <c r="B20" s="3">
        <v>501108</v>
      </c>
      <c r="C20" s="3" t="s">
        <v>11</v>
      </c>
      <c r="D20" s="2" t="s">
        <v>45</v>
      </c>
      <c r="E20" s="4" t="s">
        <v>13</v>
      </c>
      <c r="F20" s="4" t="s">
        <v>32</v>
      </c>
      <c r="G20" s="17" t="s">
        <v>313</v>
      </c>
      <c r="H20" s="17">
        <f>IFERROR(_xlfn.XLOOKUP(B20,[2]Sheet1!$B:$B,[2]Sheet1!$G:$G),0)</f>
        <v>2</v>
      </c>
      <c r="I20" s="17">
        <f>IFERROR(_xlfn.XLOOKUP(B20,[2]Sheet1!$B:$B,[2]Sheet1!$K:$K),0)</f>
        <v>2</v>
      </c>
      <c r="J20" s="17" t="b">
        <f t="shared" si="0"/>
        <v>1</v>
      </c>
      <c r="K20" s="53">
        <v>37612.825628360188</v>
      </c>
      <c r="L20" s="53">
        <f t="shared" si="1"/>
        <v>37612.825628360188</v>
      </c>
      <c r="M20" s="54">
        <f>IFERROR(_xlfn.XLOOKUP(B20,'[3]ECL CC May 25'!$A:$A,'[3]ECL CC May 25'!$C:$C),0)</f>
        <v>0</v>
      </c>
      <c r="N20" s="54">
        <v>33092.324948873196</v>
      </c>
      <c r="O20" s="54">
        <f>IFERROR(_xlfn.XLOOKUP(B20,[2]Sheet1!$B:$B,[2]Sheet1!$L:$L),0)</f>
        <v>33092.324948873196</v>
      </c>
      <c r="P20" s="54">
        <f>IFERROR(_xlfn.XLOOKUP(B20,[2]Sheet1!$B:$B,[2]Sheet1!$M:$M),0)</f>
        <v>0</v>
      </c>
      <c r="Q20" s="55">
        <f t="shared" si="2"/>
        <v>4520.5006794869914</v>
      </c>
      <c r="R20" s="55">
        <f t="shared" si="3"/>
        <v>4520.5006794869914</v>
      </c>
      <c r="S20" s="55">
        <f t="shared" si="4"/>
        <v>0</v>
      </c>
      <c r="V20" s="6"/>
    </row>
    <row r="21" spans="1:22" x14ac:dyDescent="0.25">
      <c r="A21" s="2" t="s">
        <v>47</v>
      </c>
      <c r="B21" s="3">
        <v>501106</v>
      </c>
      <c r="C21" s="3" t="s">
        <v>11</v>
      </c>
      <c r="D21" s="2" t="s">
        <v>45</v>
      </c>
      <c r="E21" s="4" t="s">
        <v>13</v>
      </c>
      <c r="F21" s="4" t="s">
        <v>32</v>
      </c>
      <c r="G21" s="17" t="s">
        <v>313</v>
      </c>
      <c r="H21" s="17">
        <f>IFERROR(_xlfn.XLOOKUP(B21,[2]Sheet1!$B:$B,[2]Sheet1!$G:$G),0)</f>
        <v>2</v>
      </c>
      <c r="I21" s="17">
        <f>IFERROR(_xlfn.XLOOKUP(B21,[2]Sheet1!$B:$B,[2]Sheet1!$K:$K),0)</f>
        <v>2</v>
      </c>
      <c r="J21" s="17" t="b">
        <f t="shared" si="0"/>
        <v>1</v>
      </c>
      <c r="K21" s="53">
        <v>99010.221555797514</v>
      </c>
      <c r="L21" s="53">
        <f t="shared" si="1"/>
        <v>99010.221555797514</v>
      </c>
      <c r="M21" s="54">
        <f>IFERROR(_xlfn.XLOOKUP(B21,'[3]ECL CC May 25'!$A:$A,'[3]ECL CC May 25'!$C:$C),0)</f>
        <v>0</v>
      </c>
      <c r="N21" s="54">
        <v>87110.667443166865</v>
      </c>
      <c r="O21" s="54">
        <f>IFERROR(_xlfn.XLOOKUP(B21,[2]Sheet1!$B:$B,[2]Sheet1!$L:$L),0)</f>
        <v>87110.667443166865</v>
      </c>
      <c r="P21" s="54">
        <f>IFERROR(_xlfn.XLOOKUP(B21,[2]Sheet1!$B:$B,[2]Sheet1!$M:$M),0)</f>
        <v>0</v>
      </c>
      <c r="Q21" s="55">
        <f t="shared" si="2"/>
        <v>11899.554112630649</v>
      </c>
      <c r="R21" s="55">
        <f t="shared" si="3"/>
        <v>11899.554112630649</v>
      </c>
      <c r="S21" s="55">
        <f t="shared" si="4"/>
        <v>0</v>
      </c>
      <c r="V21" s="6"/>
    </row>
    <row r="22" spans="1:22" x14ac:dyDescent="0.25">
      <c r="A22" s="2" t="s">
        <v>48</v>
      </c>
      <c r="B22" s="3">
        <v>501107</v>
      </c>
      <c r="C22" s="3" t="s">
        <v>11</v>
      </c>
      <c r="D22" s="2" t="s">
        <v>45</v>
      </c>
      <c r="E22" s="4" t="s">
        <v>13</v>
      </c>
      <c r="F22" s="4" t="s">
        <v>32</v>
      </c>
      <c r="G22" s="17" t="s">
        <v>313</v>
      </c>
      <c r="H22" s="17">
        <f>IFERROR(_xlfn.XLOOKUP(B22,[2]Sheet1!$B:$B,[2]Sheet1!$G:$G),0)</f>
        <v>2</v>
      </c>
      <c r="I22" s="17">
        <f>IFERROR(_xlfn.XLOOKUP(B22,[2]Sheet1!$B:$B,[2]Sheet1!$K:$K),0)</f>
        <v>2</v>
      </c>
      <c r="J22" s="17" t="b">
        <f t="shared" si="0"/>
        <v>1</v>
      </c>
      <c r="K22" s="53">
        <v>98457.10087180011</v>
      </c>
      <c r="L22" s="53">
        <f t="shared" si="1"/>
        <v>98457.10087180011</v>
      </c>
      <c r="M22" s="54">
        <f>IFERROR(_xlfn.XLOOKUP(B22,'[3]ECL CC May 25'!$A:$A,'[3]ECL CC May 25'!$C:$C),0)</f>
        <v>0</v>
      </c>
      <c r="N22" s="54">
        <v>84731.832635017126</v>
      </c>
      <c r="O22" s="54">
        <f>IFERROR(_xlfn.XLOOKUP(B22,[2]Sheet1!$B:$B,[2]Sheet1!$L:$L),0)</f>
        <v>84731.832635017126</v>
      </c>
      <c r="P22" s="54">
        <f>IFERROR(_xlfn.XLOOKUP(B22,[2]Sheet1!$B:$B,[2]Sheet1!$M:$M),0)</f>
        <v>0</v>
      </c>
      <c r="Q22" s="55">
        <f t="shared" si="2"/>
        <v>13725.268236782984</v>
      </c>
      <c r="R22" s="55">
        <f t="shared" si="3"/>
        <v>13725.268236782984</v>
      </c>
      <c r="S22" s="55">
        <f t="shared" si="4"/>
        <v>0</v>
      </c>
      <c r="V22" s="6"/>
    </row>
    <row r="23" spans="1:22" x14ac:dyDescent="0.25">
      <c r="A23" s="2" t="s">
        <v>49</v>
      </c>
      <c r="B23" s="3">
        <v>501035</v>
      </c>
      <c r="C23" s="3" t="s">
        <v>11</v>
      </c>
      <c r="D23" s="2" t="s">
        <v>50</v>
      </c>
      <c r="E23" s="4" t="s">
        <v>13</v>
      </c>
      <c r="F23" s="4" t="s">
        <v>14</v>
      </c>
      <c r="G23" s="17" t="s">
        <v>313</v>
      </c>
      <c r="H23" s="17">
        <f>IFERROR(_xlfn.XLOOKUP(B23,[2]Sheet1!$B:$B,[2]Sheet1!$G:$G),0)</f>
        <v>1</v>
      </c>
      <c r="I23" s="17">
        <f>IFERROR(_xlfn.XLOOKUP(B23,[2]Sheet1!$B:$B,[2]Sheet1!$K:$K),0)</f>
        <v>1</v>
      </c>
      <c r="J23" s="17" t="b">
        <f t="shared" si="0"/>
        <v>1</v>
      </c>
      <c r="K23" s="53">
        <v>1366.9582745778041</v>
      </c>
      <c r="L23" s="53">
        <f t="shared" si="1"/>
        <v>105.17727947081266</v>
      </c>
      <c r="M23" s="54">
        <f>IFERROR(_xlfn.XLOOKUP(B23,'[3]ECL CC May 25'!$A:$A,'[3]ECL CC May 25'!$C:$C),0)</f>
        <v>1261.7809951069914</v>
      </c>
      <c r="N23" s="54">
        <v>1366.7393497207097</v>
      </c>
      <c r="O23" s="54">
        <f>IFERROR(_xlfn.XLOOKUP(B23,[2]Sheet1!$B:$B,[2]Sheet1!$L:$L),0)</f>
        <v>0</v>
      </c>
      <c r="P23" s="54">
        <f>IFERROR(_xlfn.XLOOKUP(B23,[2]Sheet1!$B:$B,[2]Sheet1!$M:$M),0)</f>
        <v>1366.7393497207097</v>
      </c>
      <c r="Q23" s="55">
        <f t="shared" si="2"/>
        <v>0.21892485709440734</v>
      </c>
      <c r="R23" s="55">
        <f t="shared" si="3"/>
        <v>105.17727947081266</v>
      </c>
      <c r="S23" s="55">
        <f t="shared" si="4"/>
        <v>-104.95835461371826</v>
      </c>
      <c r="V23" s="6"/>
    </row>
    <row r="24" spans="1:22" x14ac:dyDescent="0.25">
      <c r="A24" s="2" t="s">
        <v>51</v>
      </c>
      <c r="B24" s="3">
        <v>501156</v>
      </c>
      <c r="C24" s="3" t="s">
        <v>11</v>
      </c>
      <c r="D24" s="2" t="s">
        <v>52</v>
      </c>
      <c r="E24" s="4" t="s">
        <v>53</v>
      </c>
      <c r="F24" s="4" t="s">
        <v>14</v>
      </c>
      <c r="G24" s="17" t="s">
        <v>313</v>
      </c>
      <c r="H24" s="17">
        <f>IFERROR(_xlfn.XLOOKUP(B24,[2]Sheet1!$B:$B,[2]Sheet1!$G:$G),0)</f>
        <v>1</v>
      </c>
      <c r="I24" s="17">
        <f>IFERROR(_xlfn.XLOOKUP(B24,[2]Sheet1!$B:$B,[2]Sheet1!$K:$K),0)</f>
        <v>1</v>
      </c>
      <c r="J24" s="17" t="b">
        <f t="shared" si="0"/>
        <v>1</v>
      </c>
      <c r="K24" s="53">
        <v>1726760.6071014029</v>
      </c>
      <c r="L24" s="53">
        <f t="shared" si="1"/>
        <v>126295.64938963437</v>
      </c>
      <c r="M24" s="54">
        <f>IFERROR(_xlfn.XLOOKUP(B24,'[3]ECL CC May 25'!$A:$A,'[3]ECL CC May 25'!$C:$C),0)</f>
        <v>1600464.9577117686</v>
      </c>
      <c r="N24" s="54">
        <v>1754118.3155137517</v>
      </c>
      <c r="O24" s="54">
        <f>IFERROR(_xlfn.XLOOKUP(B24,[2]Sheet1!$B:$B,[2]Sheet1!$L:$L),0)</f>
        <v>0</v>
      </c>
      <c r="P24" s="54">
        <f>IFERROR(_xlfn.XLOOKUP(B24,[2]Sheet1!$B:$B,[2]Sheet1!$M:$M),0)</f>
        <v>1754118.3155137517</v>
      </c>
      <c r="Q24" s="55">
        <f t="shared" si="2"/>
        <v>-27357.708412348758</v>
      </c>
      <c r="R24" s="55">
        <f t="shared" si="3"/>
        <v>126295.64938963437</v>
      </c>
      <c r="S24" s="55">
        <f t="shared" si="4"/>
        <v>-153653.35780198313</v>
      </c>
      <c r="V24" s="6"/>
    </row>
    <row r="25" spans="1:22" x14ac:dyDescent="0.25">
      <c r="A25" s="2" t="s">
        <v>54</v>
      </c>
      <c r="B25" s="3">
        <v>501086</v>
      </c>
      <c r="C25" s="3" t="s">
        <v>11</v>
      </c>
      <c r="D25" s="2" t="s">
        <v>52</v>
      </c>
      <c r="E25" s="4" t="s">
        <v>53</v>
      </c>
      <c r="F25" s="4" t="s">
        <v>14</v>
      </c>
      <c r="G25" s="17" t="s">
        <v>313</v>
      </c>
      <c r="H25" s="17">
        <f>IFERROR(_xlfn.XLOOKUP(B25,[2]Sheet1!$B:$B,[2]Sheet1!$G:$G),0)</f>
        <v>1</v>
      </c>
      <c r="I25" s="17">
        <f>IFERROR(_xlfn.XLOOKUP(B25,[2]Sheet1!$B:$B,[2]Sheet1!$K:$K),0)</f>
        <v>1</v>
      </c>
      <c r="J25" s="17" t="b">
        <f t="shared" si="0"/>
        <v>1</v>
      </c>
      <c r="K25" s="53">
        <v>864358.60339430207</v>
      </c>
      <c r="L25" s="53">
        <f t="shared" si="1"/>
        <v>63296.686058664345</v>
      </c>
      <c r="M25" s="54">
        <f>IFERROR(_xlfn.XLOOKUP(B25,'[3]ECL CC May 25'!$A:$A,'[3]ECL CC May 25'!$C:$C),0)</f>
        <v>801061.91733563773</v>
      </c>
      <c r="N25" s="54">
        <v>878055.69652398222</v>
      </c>
      <c r="O25" s="54">
        <f>IFERROR(_xlfn.XLOOKUP(B25,[2]Sheet1!$B:$B,[2]Sheet1!$L:$L),0)</f>
        <v>0</v>
      </c>
      <c r="P25" s="54">
        <f>IFERROR(_xlfn.XLOOKUP(B25,[2]Sheet1!$B:$B,[2]Sheet1!$M:$M),0)</f>
        <v>878055.69652398222</v>
      </c>
      <c r="Q25" s="55">
        <f t="shared" si="2"/>
        <v>-13697.093129680143</v>
      </c>
      <c r="R25" s="55">
        <f t="shared" si="3"/>
        <v>63296.686058664345</v>
      </c>
      <c r="S25" s="55">
        <f t="shared" si="4"/>
        <v>-76993.779188344488</v>
      </c>
      <c r="V25" s="6"/>
    </row>
    <row r="26" spans="1:22" x14ac:dyDescent="0.25">
      <c r="A26" s="2" t="s">
        <v>55</v>
      </c>
      <c r="B26" s="3">
        <v>501159</v>
      </c>
      <c r="C26" s="3" t="s">
        <v>56</v>
      </c>
      <c r="D26" s="2" t="s">
        <v>57</v>
      </c>
      <c r="E26" s="4" t="s">
        <v>53</v>
      </c>
      <c r="F26" s="4" t="s">
        <v>14</v>
      </c>
      <c r="G26" s="17" t="s">
        <v>313</v>
      </c>
      <c r="H26" s="17">
        <f>IFERROR(_xlfn.XLOOKUP(B26,[2]Sheet1!$B:$B,[2]Sheet1!$G:$G),0)</f>
        <v>1</v>
      </c>
      <c r="I26" s="17">
        <f>IFERROR(_xlfn.XLOOKUP(B26,[2]Sheet1!$B:$B,[2]Sheet1!$K:$K),0)</f>
        <v>1</v>
      </c>
      <c r="J26" s="17" t="b">
        <f t="shared" si="0"/>
        <v>1</v>
      </c>
      <c r="K26" s="53">
        <v>1271819.7854136492</v>
      </c>
      <c r="L26" s="53">
        <f t="shared" si="1"/>
        <v>1271819.7854136492</v>
      </c>
      <c r="M26" s="54">
        <f>IFERROR(_xlfn.XLOOKUP(B26,'[3]ECL CC May 25'!$A:$A,'[3]ECL CC May 25'!$C:$C),0)</f>
        <v>0</v>
      </c>
      <c r="N26" s="54">
        <v>1281551.8452921435</v>
      </c>
      <c r="O26" s="54">
        <f>IFERROR(_xlfn.XLOOKUP(B26,[2]Sheet1!$B:$B,[2]Sheet1!$L:$L),0)</f>
        <v>1281551.8452921435</v>
      </c>
      <c r="P26" s="54">
        <f>IFERROR(_xlfn.XLOOKUP(B26,[2]Sheet1!$B:$B,[2]Sheet1!$M:$M),0)</f>
        <v>0</v>
      </c>
      <c r="Q26" s="55">
        <f t="shared" si="2"/>
        <v>-9732.0598784943577</v>
      </c>
      <c r="R26" s="55">
        <f t="shared" si="3"/>
        <v>-9732.0598784943577</v>
      </c>
      <c r="S26" s="55">
        <f t="shared" si="4"/>
        <v>0</v>
      </c>
      <c r="V26" s="6"/>
    </row>
    <row r="27" spans="1:22" x14ac:dyDescent="0.25">
      <c r="A27" s="2" t="s">
        <v>58</v>
      </c>
      <c r="B27" s="3">
        <v>501100</v>
      </c>
      <c r="C27" s="3" t="s">
        <v>11</v>
      </c>
      <c r="D27" s="2" t="s">
        <v>57</v>
      </c>
      <c r="E27" s="4" t="s">
        <v>53</v>
      </c>
      <c r="F27" s="4" t="s">
        <v>14</v>
      </c>
      <c r="G27" s="17" t="s">
        <v>313</v>
      </c>
      <c r="H27" s="17">
        <f>IFERROR(_xlfn.XLOOKUP(B27,[2]Sheet1!$B:$B,[2]Sheet1!$G:$G),0)</f>
        <v>1</v>
      </c>
      <c r="I27" s="17">
        <f>IFERROR(_xlfn.XLOOKUP(B27,[2]Sheet1!$B:$B,[2]Sheet1!$K:$K),0)</f>
        <v>1</v>
      </c>
      <c r="J27" s="17" t="b">
        <f t="shared" si="0"/>
        <v>1</v>
      </c>
      <c r="K27" s="53">
        <v>885602.22090636764</v>
      </c>
      <c r="L27" s="53">
        <f t="shared" si="1"/>
        <v>885602.22090636764</v>
      </c>
      <c r="M27" s="54">
        <f>IFERROR(_xlfn.XLOOKUP(B27,'[3]ECL CC May 25'!$A:$A,'[3]ECL CC May 25'!$C:$C),0)</f>
        <v>0</v>
      </c>
      <c r="N27" s="54">
        <v>891945.17755404802</v>
      </c>
      <c r="O27" s="54">
        <f>IFERROR(_xlfn.XLOOKUP(B27,[2]Sheet1!$B:$B,[2]Sheet1!$L:$L),0)</f>
        <v>891945.17755404802</v>
      </c>
      <c r="P27" s="54">
        <f>IFERROR(_xlfn.XLOOKUP(B27,[2]Sheet1!$B:$B,[2]Sheet1!$M:$M),0)</f>
        <v>0</v>
      </c>
      <c r="Q27" s="55">
        <f t="shared" si="2"/>
        <v>-6342.9566476803739</v>
      </c>
      <c r="R27" s="55">
        <f t="shared" si="3"/>
        <v>-6342.9566476803739</v>
      </c>
      <c r="S27" s="55">
        <f t="shared" si="4"/>
        <v>0</v>
      </c>
      <c r="V27" s="6"/>
    </row>
    <row r="28" spans="1:22" x14ac:dyDescent="0.25">
      <c r="A28" s="2" t="s">
        <v>59</v>
      </c>
      <c r="B28" s="3">
        <v>501010</v>
      </c>
      <c r="C28" s="3" t="s">
        <v>11</v>
      </c>
      <c r="D28" s="2" t="s">
        <v>60</v>
      </c>
      <c r="E28" s="4" t="s">
        <v>53</v>
      </c>
      <c r="F28" s="4" t="s">
        <v>32</v>
      </c>
      <c r="G28" s="17" t="s">
        <v>313</v>
      </c>
      <c r="H28" s="17">
        <f>IFERROR(_xlfn.XLOOKUP(B28,[2]Sheet1!$B:$B,[2]Sheet1!$G:$G),0)</f>
        <v>2</v>
      </c>
      <c r="I28" s="17">
        <f>IFERROR(_xlfn.XLOOKUP(B28,[2]Sheet1!$B:$B,[2]Sheet1!$K:$K),0)</f>
        <v>2</v>
      </c>
      <c r="J28" s="17" t="b">
        <f t="shared" si="0"/>
        <v>1</v>
      </c>
      <c r="K28" s="53">
        <v>718152.11136089207</v>
      </c>
      <c r="L28" s="53">
        <f t="shared" si="1"/>
        <v>718152.11136089207</v>
      </c>
      <c r="M28" s="54">
        <f>IFERROR(_xlfn.XLOOKUP(B28,'[3]ECL CC May 25'!$A:$A,'[3]ECL CC May 25'!$C:$C),0)</f>
        <v>0</v>
      </c>
      <c r="N28" s="54">
        <v>723134.89694352983</v>
      </c>
      <c r="O28" s="54">
        <f>IFERROR(_xlfn.XLOOKUP(B28,[2]Sheet1!$B:$B,[2]Sheet1!$L:$L),0)</f>
        <v>723134.89694352983</v>
      </c>
      <c r="P28" s="54">
        <f>IFERROR(_xlfn.XLOOKUP(B28,[2]Sheet1!$B:$B,[2]Sheet1!$M:$M),0)</f>
        <v>0</v>
      </c>
      <c r="Q28" s="55">
        <f t="shared" si="2"/>
        <v>-4982.7855826377636</v>
      </c>
      <c r="R28" s="55">
        <f t="shared" si="3"/>
        <v>-4982.7855826377636</v>
      </c>
      <c r="S28" s="55">
        <f t="shared" si="4"/>
        <v>0</v>
      </c>
      <c r="V28" s="6"/>
    </row>
    <row r="29" spans="1:22" x14ac:dyDescent="0.25">
      <c r="A29" s="2" t="s">
        <v>61</v>
      </c>
      <c r="B29" s="3">
        <v>501142</v>
      </c>
      <c r="C29" s="3" t="s">
        <v>11</v>
      </c>
      <c r="D29" s="2" t="s">
        <v>62</v>
      </c>
      <c r="E29" s="4" t="s">
        <v>13</v>
      </c>
      <c r="F29" s="4" t="s">
        <v>14</v>
      </c>
      <c r="G29" s="17" t="s">
        <v>313</v>
      </c>
      <c r="H29" s="17">
        <f>IFERROR(_xlfn.XLOOKUP(B29,[2]Sheet1!$B:$B,[2]Sheet1!$G:$G),0)</f>
        <v>1</v>
      </c>
      <c r="I29" s="17">
        <f>IFERROR(_xlfn.XLOOKUP(B29,[2]Sheet1!$B:$B,[2]Sheet1!$K:$K),0)</f>
        <v>1</v>
      </c>
      <c r="J29" s="17" t="b">
        <f t="shared" si="0"/>
        <v>1</v>
      </c>
      <c r="K29" s="53">
        <v>1937.7537130464798</v>
      </c>
      <c r="L29" s="53">
        <f t="shared" si="1"/>
        <v>1528.1346279468855</v>
      </c>
      <c r="M29" s="54">
        <f>IFERROR(_xlfn.XLOOKUP(B29,'[3]ECL CC May 25'!$A:$A,'[3]ECL CC May 25'!$C:$C),0)</f>
        <v>409.61908509959426</v>
      </c>
      <c r="N29" s="54">
        <v>2229.596544845705</v>
      </c>
      <c r="O29" s="54">
        <f>IFERROR(_xlfn.XLOOKUP(B29,[2]Sheet1!$B:$B,[2]Sheet1!$L:$L),0)</f>
        <v>1785.2581587234897</v>
      </c>
      <c r="P29" s="54">
        <f>IFERROR(_xlfn.XLOOKUP(B29,[2]Sheet1!$B:$B,[2]Sheet1!$M:$M),0)</f>
        <v>444.33838612221535</v>
      </c>
      <c r="Q29" s="55">
        <f t="shared" si="2"/>
        <v>-291.84283179922522</v>
      </c>
      <c r="R29" s="55">
        <f t="shared" si="3"/>
        <v>-257.12353077660418</v>
      </c>
      <c r="S29" s="55">
        <f t="shared" si="4"/>
        <v>-34.719301022621096</v>
      </c>
      <c r="V29" s="6"/>
    </row>
    <row r="30" spans="1:22" x14ac:dyDescent="0.25">
      <c r="A30" s="2" t="s">
        <v>63</v>
      </c>
      <c r="B30" s="3">
        <v>501233</v>
      </c>
      <c r="C30" s="3" t="s">
        <v>11</v>
      </c>
      <c r="D30" s="2" t="s">
        <v>64</v>
      </c>
      <c r="E30" s="4" t="s">
        <v>13</v>
      </c>
      <c r="F30" s="4" t="s">
        <v>14</v>
      </c>
      <c r="G30" s="17" t="s">
        <v>313</v>
      </c>
      <c r="H30" s="17">
        <f>IFERROR(_xlfn.XLOOKUP(B30,[2]Sheet1!$B:$B,[2]Sheet1!$G:$G),0)</f>
        <v>1</v>
      </c>
      <c r="I30" s="17">
        <f>IFERROR(_xlfn.XLOOKUP(B30,[2]Sheet1!$B:$B,[2]Sheet1!$K:$K),0)</f>
        <v>1</v>
      </c>
      <c r="J30" s="17" t="b">
        <f t="shared" si="0"/>
        <v>1</v>
      </c>
      <c r="K30" s="53">
        <v>33784.971741811692</v>
      </c>
      <c r="L30" s="53">
        <f t="shared" si="1"/>
        <v>33784.971741811692</v>
      </c>
      <c r="M30" s="54">
        <f>IFERROR(_xlfn.XLOOKUP(B30,'[3]ECL CC May 25'!$A:$A,'[3]ECL CC May 25'!$C:$C),0)</f>
        <v>0</v>
      </c>
      <c r="N30" s="54">
        <v>0</v>
      </c>
      <c r="O30" s="54">
        <f>IFERROR(_xlfn.XLOOKUP(B30,[2]Sheet1!$B:$B,[2]Sheet1!$L:$L),0)</f>
        <v>0</v>
      </c>
      <c r="P30" s="54">
        <f>IFERROR(_xlfn.XLOOKUP(B30,[2]Sheet1!$B:$B,[2]Sheet1!$M:$M),0)</f>
        <v>0</v>
      </c>
      <c r="Q30" s="55">
        <f t="shared" si="2"/>
        <v>33784.971741811692</v>
      </c>
      <c r="R30" s="55">
        <f t="shared" si="3"/>
        <v>33784.971741811692</v>
      </c>
      <c r="S30" s="55">
        <f t="shared" si="4"/>
        <v>0</v>
      </c>
      <c r="V30" s="6"/>
    </row>
    <row r="31" spans="1:22" x14ac:dyDescent="0.25">
      <c r="A31" s="2" t="s">
        <v>65</v>
      </c>
      <c r="B31" s="3">
        <v>501222</v>
      </c>
      <c r="C31" s="3" t="s">
        <v>11</v>
      </c>
      <c r="D31" s="2" t="s">
        <v>66</v>
      </c>
      <c r="E31" s="4" t="s">
        <v>53</v>
      </c>
      <c r="F31" s="4" t="s">
        <v>14</v>
      </c>
      <c r="G31" s="17" t="s">
        <v>313</v>
      </c>
      <c r="H31" s="17">
        <f>IFERROR(_xlfn.XLOOKUP(B31,[2]Sheet1!$B:$B,[2]Sheet1!$G:$G),0)</f>
        <v>1</v>
      </c>
      <c r="I31" s="17">
        <f>IFERROR(_xlfn.XLOOKUP(B31,[2]Sheet1!$B:$B,[2]Sheet1!$K:$K),0)</f>
        <v>1</v>
      </c>
      <c r="J31" s="17" t="b">
        <f t="shared" si="0"/>
        <v>1</v>
      </c>
      <c r="K31" s="53">
        <v>438658.74</v>
      </c>
      <c r="L31" s="53">
        <f t="shared" si="1"/>
        <v>437861.49974703841</v>
      </c>
      <c r="M31" s="54">
        <f>IFERROR(_xlfn.XLOOKUP(B31,'[3]ECL CC May 25'!$A:$A,'[3]ECL CC May 25'!$C:$C),0)</f>
        <v>797.2402529615548</v>
      </c>
      <c r="N31" s="54">
        <v>541610.04909663461</v>
      </c>
      <c r="O31" s="54">
        <f>IFERROR(_xlfn.XLOOKUP(B31,[2]Sheet1!$B:$B,[2]Sheet1!$L:$L),0)</f>
        <v>540645.13427192089</v>
      </c>
      <c r="P31" s="54">
        <f>IFERROR(_xlfn.XLOOKUP(B31,[2]Sheet1!$B:$B,[2]Sheet1!$M:$M),0)</f>
        <v>964.91482471372228</v>
      </c>
      <c r="Q31" s="55">
        <f t="shared" si="2"/>
        <v>-102951.30909663462</v>
      </c>
      <c r="R31" s="55">
        <f t="shared" si="3"/>
        <v>-102783.63452488248</v>
      </c>
      <c r="S31" s="55">
        <f t="shared" si="4"/>
        <v>-167.67457175216748</v>
      </c>
      <c r="V31" s="6"/>
    </row>
    <row r="32" spans="1:22" x14ac:dyDescent="0.25">
      <c r="A32" s="2" t="s">
        <v>67</v>
      </c>
      <c r="B32" s="3">
        <v>501219</v>
      </c>
      <c r="C32" s="3" t="s">
        <v>11</v>
      </c>
      <c r="D32" s="2" t="s">
        <v>66</v>
      </c>
      <c r="E32" s="4" t="s">
        <v>53</v>
      </c>
      <c r="F32" s="4" t="s">
        <v>14</v>
      </c>
      <c r="G32" s="17" t="s">
        <v>313</v>
      </c>
      <c r="H32" s="17">
        <f>IFERROR(_xlfn.XLOOKUP(B32,[2]Sheet1!$B:$B,[2]Sheet1!$G:$G),0)</f>
        <v>1</v>
      </c>
      <c r="I32" s="17">
        <f>IFERROR(_xlfn.XLOOKUP(B32,[2]Sheet1!$B:$B,[2]Sheet1!$K:$K),0)</f>
        <v>1</v>
      </c>
      <c r="J32" s="17" t="b">
        <f t="shared" si="0"/>
        <v>1</v>
      </c>
      <c r="K32" s="53">
        <v>3781736.9000342479</v>
      </c>
      <c r="L32" s="53">
        <f t="shared" si="1"/>
        <v>3779124.2871970744</v>
      </c>
      <c r="M32" s="54">
        <f>IFERROR(_xlfn.XLOOKUP(B32,'[3]ECL CC May 25'!$A:$A,'[3]ECL CC May 25'!$C:$C),0)</f>
        <v>2612.6128371735285</v>
      </c>
      <c r="N32" s="54">
        <v>3863952.246360241</v>
      </c>
      <c r="O32" s="54">
        <f>IFERROR(_xlfn.XLOOKUP(B32,[2]Sheet1!$B:$B,[2]Sheet1!$L:$L),0)</f>
        <v>3861321.2585941954</v>
      </c>
      <c r="P32" s="54">
        <f>IFERROR(_xlfn.XLOOKUP(B32,[2]Sheet1!$B:$B,[2]Sheet1!$M:$M),0)</f>
        <v>2630.9877660457596</v>
      </c>
      <c r="Q32" s="55">
        <f t="shared" si="2"/>
        <v>-82215.346325993072</v>
      </c>
      <c r="R32" s="55">
        <f t="shared" si="3"/>
        <v>-82196.971397120971</v>
      </c>
      <c r="S32" s="55">
        <f t="shared" si="4"/>
        <v>-18.374928872231067</v>
      </c>
      <c r="V32" s="6"/>
    </row>
    <row r="33" spans="1:22" x14ac:dyDescent="0.25">
      <c r="A33" s="2" t="s">
        <v>68</v>
      </c>
      <c r="B33" s="3">
        <v>501112</v>
      </c>
      <c r="C33" s="3" t="s">
        <v>11</v>
      </c>
      <c r="D33" s="2" t="s">
        <v>69</v>
      </c>
      <c r="E33" s="4" t="s">
        <v>13</v>
      </c>
      <c r="F33" s="4" t="s">
        <v>14</v>
      </c>
      <c r="G33" s="17" t="s">
        <v>313</v>
      </c>
      <c r="H33" s="17">
        <f>IFERROR(_xlfn.XLOOKUP(B33,[2]Sheet1!$B:$B,[2]Sheet1!$G:$G),0)</f>
        <v>1</v>
      </c>
      <c r="I33" s="17">
        <f>IFERROR(_xlfn.XLOOKUP(B33,[2]Sheet1!$B:$B,[2]Sheet1!$K:$K),0)</f>
        <v>1</v>
      </c>
      <c r="J33" s="17" t="b">
        <f t="shared" si="0"/>
        <v>1</v>
      </c>
      <c r="K33" s="53">
        <v>180453.49510887789</v>
      </c>
      <c r="L33" s="53">
        <f t="shared" si="1"/>
        <v>14132.6462221283</v>
      </c>
      <c r="M33" s="54">
        <f>IFERROR(_xlfn.XLOOKUP(B33,'[3]ECL CC May 25'!$A:$A,'[3]ECL CC May 25'!$C:$C),0)</f>
        <v>166320.84888674959</v>
      </c>
      <c r="N33" s="54">
        <v>180434.56989102156</v>
      </c>
      <c r="O33" s="54">
        <f>IFERROR(_xlfn.XLOOKUP(B33,[2]Sheet1!$B:$B,[2]Sheet1!$L:$L),0)</f>
        <v>0</v>
      </c>
      <c r="P33" s="54">
        <f>IFERROR(_xlfn.XLOOKUP(B33,[2]Sheet1!$B:$B,[2]Sheet1!$M:$M),0)</f>
        <v>180434.56989102156</v>
      </c>
      <c r="Q33" s="55">
        <f t="shared" si="2"/>
        <v>18.925217856332893</v>
      </c>
      <c r="R33" s="55">
        <f t="shared" si="3"/>
        <v>14132.6462221283</v>
      </c>
      <c r="S33" s="55">
        <f t="shared" si="4"/>
        <v>-14113.721004271967</v>
      </c>
      <c r="V33" s="6"/>
    </row>
    <row r="34" spans="1:22" x14ac:dyDescent="0.25">
      <c r="A34" s="2" t="s">
        <v>70</v>
      </c>
      <c r="B34" s="3">
        <v>501232</v>
      </c>
      <c r="C34" s="3" t="s">
        <v>11</v>
      </c>
      <c r="D34" s="2" t="s">
        <v>71</v>
      </c>
      <c r="E34" s="4" t="s">
        <v>53</v>
      </c>
      <c r="F34" s="4" t="s">
        <v>14</v>
      </c>
      <c r="G34" s="17" t="s">
        <v>313</v>
      </c>
      <c r="H34" s="17">
        <f>IFERROR(_xlfn.XLOOKUP(B34,[2]Sheet1!$B:$B,[2]Sheet1!$G:$G),0)</f>
        <v>1</v>
      </c>
      <c r="I34" s="17">
        <f>IFERROR(_xlfn.XLOOKUP(B34,[2]Sheet1!$B:$B,[2]Sheet1!$K:$K),0)</f>
        <v>1</v>
      </c>
      <c r="J34" s="17" t="b">
        <f t="shared" si="0"/>
        <v>1</v>
      </c>
      <c r="K34" s="53">
        <v>344632.29820224218</v>
      </c>
      <c r="L34" s="53">
        <f t="shared" si="1"/>
        <v>286261.83939791011</v>
      </c>
      <c r="M34" s="54">
        <f>IFERROR(_xlfn.XLOOKUP(B34,'[3]ECL CC May 25'!$A:$A,'[3]ECL CC May 25'!$C:$C),0)</f>
        <v>58370.458804332069</v>
      </c>
      <c r="N34" s="54">
        <v>296181.39140416327</v>
      </c>
      <c r="O34" s="54">
        <f>IFERROR(_xlfn.XLOOKUP(B34,[2]Sheet1!$B:$B,[2]Sheet1!$L:$L),0)</f>
        <v>231943.78898086352</v>
      </c>
      <c r="P34" s="54">
        <f>IFERROR(_xlfn.XLOOKUP(B34,[2]Sheet1!$B:$B,[2]Sheet1!$M:$M),0)</f>
        <v>64237.602423299744</v>
      </c>
      <c r="Q34" s="55">
        <f t="shared" si="2"/>
        <v>48450.906798078911</v>
      </c>
      <c r="R34" s="55">
        <f t="shared" si="3"/>
        <v>54318.050417046587</v>
      </c>
      <c r="S34" s="55">
        <f t="shared" si="4"/>
        <v>-5867.1436189676751</v>
      </c>
      <c r="V34" s="6"/>
    </row>
    <row r="35" spans="1:22" x14ac:dyDescent="0.25">
      <c r="A35" s="2" t="s">
        <v>72</v>
      </c>
      <c r="B35" s="3">
        <v>501181</v>
      </c>
      <c r="C35" s="3" t="s">
        <v>11</v>
      </c>
      <c r="D35" s="2" t="s">
        <v>73</v>
      </c>
      <c r="E35" s="4" t="s">
        <v>13</v>
      </c>
      <c r="F35" s="4" t="s">
        <v>14</v>
      </c>
      <c r="G35" s="17" t="s">
        <v>313</v>
      </c>
      <c r="H35" s="17">
        <f>IFERROR(_xlfn.XLOOKUP(B35,[2]Sheet1!$B:$B,[2]Sheet1!$G:$G),0)</f>
        <v>1</v>
      </c>
      <c r="I35" s="17">
        <f>IFERROR(_xlfn.XLOOKUP(B35,[2]Sheet1!$B:$B,[2]Sheet1!$K:$K),0)</f>
        <v>1</v>
      </c>
      <c r="J35" s="17" t="b">
        <f t="shared" si="0"/>
        <v>1</v>
      </c>
      <c r="K35" s="53">
        <v>337462.56633886212</v>
      </c>
      <c r="L35" s="53">
        <f t="shared" si="1"/>
        <v>321463.21658041264</v>
      </c>
      <c r="M35" s="54">
        <f>IFERROR(_xlfn.XLOOKUP(B35,'[3]ECL CC May 25'!$A:$A,'[3]ECL CC May 25'!$C:$C),0)</f>
        <v>15999.349758449469</v>
      </c>
      <c r="N35" s="54">
        <v>380173.01920182491</v>
      </c>
      <c r="O35" s="54">
        <f>IFERROR(_xlfn.XLOOKUP(B35,[2]Sheet1!$B:$B,[2]Sheet1!$L:$L),0)</f>
        <v>378091.45769798319</v>
      </c>
      <c r="P35" s="54">
        <f>IFERROR(_xlfn.XLOOKUP(B35,[2]Sheet1!$B:$B,[2]Sheet1!$M:$M),0)</f>
        <v>2081.5615038417045</v>
      </c>
      <c r="Q35" s="55">
        <f t="shared" si="2"/>
        <v>-42710.452862962789</v>
      </c>
      <c r="R35" s="55">
        <f t="shared" si="3"/>
        <v>-56628.241117570549</v>
      </c>
      <c r="S35" s="55">
        <f t="shared" si="4"/>
        <v>13917.788254607764</v>
      </c>
      <c r="V35" s="6"/>
    </row>
    <row r="36" spans="1:22" x14ac:dyDescent="0.25">
      <c r="A36" s="7" t="s">
        <v>74</v>
      </c>
      <c r="B36" s="3">
        <v>501242</v>
      </c>
      <c r="C36" s="3" t="s">
        <v>11</v>
      </c>
      <c r="D36" s="3" t="s">
        <v>73</v>
      </c>
      <c r="E36" s="4" t="s">
        <v>13</v>
      </c>
      <c r="F36" s="4" t="s">
        <v>14</v>
      </c>
      <c r="G36" s="17" t="s">
        <v>313</v>
      </c>
      <c r="H36" s="17">
        <f>IFERROR(_xlfn.XLOOKUP(B36,[2]Sheet1!$B:$B,[2]Sheet1!$G:$G),0)</f>
        <v>1</v>
      </c>
      <c r="I36" s="17">
        <f>IFERROR(_xlfn.XLOOKUP(B36,[2]Sheet1!$B:$B,[2]Sheet1!$K:$K),0)</f>
        <v>1</v>
      </c>
      <c r="J36" s="17" t="b">
        <f t="shared" si="0"/>
        <v>1</v>
      </c>
      <c r="K36" s="53">
        <v>391093.57845916192</v>
      </c>
      <c r="L36" s="53">
        <f t="shared" si="1"/>
        <v>41569.475795289036</v>
      </c>
      <c r="M36" s="54">
        <f>IFERROR(_xlfn.XLOOKUP(B36,'[3]ECL CC May 25'!$A:$A,'[3]ECL CC May 25'!$C:$C),0)</f>
        <v>349524.10266387288</v>
      </c>
      <c r="N36" s="54">
        <v>408374.15368127724</v>
      </c>
      <c r="O36" s="54">
        <f>IFERROR(_xlfn.XLOOKUP(B36,[2]Sheet1!$B:$B,[2]Sheet1!$L:$L),0)</f>
        <v>14652.64150071179</v>
      </c>
      <c r="P36" s="54">
        <f>IFERROR(_xlfn.XLOOKUP(B36,[2]Sheet1!$B:$B,[2]Sheet1!$M:$M),0)</f>
        <v>393721.51218056545</v>
      </c>
      <c r="Q36" s="55">
        <f t="shared" si="2"/>
        <v>-17280.575222115323</v>
      </c>
      <c r="R36" s="55">
        <f t="shared" si="3"/>
        <v>26916.834294577246</v>
      </c>
      <c r="S36" s="55">
        <f t="shared" si="4"/>
        <v>-44197.409516692569</v>
      </c>
      <c r="V36" s="6"/>
    </row>
    <row r="37" spans="1:22" x14ac:dyDescent="0.25">
      <c r="A37" s="2" t="s">
        <v>75</v>
      </c>
      <c r="B37" s="3">
        <v>501208</v>
      </c>
      <c r="C37" s="3" t="s">
        <v>11</v>
      </c>
      <c r="D37" s="2" t="s">
        <v>73</v>
      </c>
      <c r="E37" s="4" t="s">
        <v>13</v>
      </c>
      <c r="F37" s="4" t="s">
        <v>14</v>
      </c>
      <c r="G37" s="17" t="s">
        <v>313</v>
      </c>
      <c r="H37" s="17">
        <f>IFERROR(_xlfn.XLOOKUP(B37,[2]Sheet1!$B:$B,[2]Sheet1!$G:$G),0)</f>
        <v>1</v>
      </c>
      <c r="I37" s="17">
        <f>IFERROR(_xlfn.XLOOKUP(B37,[2]Sheet1!$B:$B,[2]Sheet1!$K:$K),0)</f>
        <v>1</v>
      </c>
      <c r="J37" s="17" t="b">
        <f t="shared" si="0"/>
        <v>1</v>
      </c>
      <c r="K37" s="53">
        <v>260613.59685617467</v>
      </c>
      <c r="L37" s="53">
        <f t="shared" si="1"/>
        <v>207716.68266771382</v>
      </c>
      <c r="M37" s="54">
        <f>IFERROR(_xlfn.XLOOKUP(B37,'[3]ECL CC May 25'!$A:$A,'[3]ECL CC May 25'!$C:$C),0)</f>
        <v>52896.914188460847</v>
      </c>
      <c r="N37" s="54">
        <v>264038.36212949816</v>
      </c>
      <c r="O37" s="54">
        <f>IFERROR(_xlfn.XLOOKUP(B37,[2]Sheet1!$B:$B,[2]Sheet1!$L:$L),0)</f>
        <v>135930.76874511084</v>
      </c>
      <c r="P37" s="54">
        <f>IFERROR(_xlfn.XLOOKUP(B37,[2]Sheet1!$B:$B,[2]Sheet1!$M:$M),0)</f>
        <v>128107.59338438734</v>
      </c>
      <c r="Q37" s="55">
        <f t="shared" si="2"/>
        <v>-3424.7652733234863</v>
      </c>
      <c r="R37" s="55">
        <f t="shared" si="3"/>
        <v>71785.91392260298</v>
      </c>
      <c r="S37" s="55">
        <f t="shared" si="4"/>
        <v>-75210.679195926496</v>
      </c>
      <c r="V37" s="6"/>
    </row>
    <row r="38" spans="1:22" x14ac:dyDescent="0.25">
      <c r="A38" s="2" t="s">
        <v>76</v>
      </c>
      <c r="B38" s="3">
        <v>500784</v>
      </c>
      <c r="C38" s="3" t="s">
        <v>11</v>
      </c>
      <c r="D38" s="2" t="s">
        <v>77</v>
      </c>
      <c r="E38" s="4" t="s">
        <v>13</v>
      </c>
      <c r="F38" s="4" t="s">
        <v>14</v>
      </c>
      <c r="G38" s="17" t="s">
        <v>313</v>
      </c>
      <c r="H38" s="17">
        <f>IFERROR(_xlfn.XLOOKUP(B38,[2]Sheet1!$B:$B,[2]Sheet1!$G:$G),0)</f>
        <v>1</v>
      </c>
      <c r="I38" s="17">
        <f>IFERROR(_xlfn.XLOOKUP(B38,[2]Sheet1!$B:$B,[2]Sheet1!$K:$K),0)</f>
        <v>1</v>
      </c>
      <c r="J38" s="17" t="b">
        <f t="shared" si="0"/>
        <v>1</v>
      </c>
      <c r="K38" s="53">
        <v>6023577.363653183</v>
      </c>
      <c r="L38" s="53">
        <f t="shared" si="1"/>
        <v>3496614.1224096892</v>
      </c>
      <c r="M38" s="54">
        <f>IFERROR(_xlfn.XLOOKUP(B38,'[3]ECL CC May 25'!$A:$A,'[3]ECL CC May 25'!$C:$C),0)</f>
        <v>2526963.2412434937</v>
      </c>
      <c r="N38" s="54">
        <v>4508684.5186674111</v>
      </c>
      <c r="O38" s="54">
        <f>IFERROR(_xlfn.XLOOKUP(B38,[2]Sheet1!$B:$B,[2]Sheet1!$L:$L),0)</f>
        <v>0</v>
      </c>
      <c r="P38" s="54">
        <f>IFERROR(_xlfn.XLOOKUP(B38,[2]Sheet1!$B:$B,[2]Sheet1!$M:$M),0)</f>
        <v>4508684.5186674111</v>
      </c>
      <c r="Q38" s="55">
        <f t="shared" si="2"/>
        <v>1514892.8449857719</v>
      </c>
      <c r="R38" s="55">
        <f t="shared" si="3"/>
        <v>3496614.1224096892</v>
      </c>
      <c r="S38" s="55">
        <f t="shared" si="4"/>
        <v>-1981721.2774239173</v>
      </c>
      <c r="V38" s="6"/>
    </row>
    <row r="39" spans="1:22" x14ac:dyDescent="0.25">
      <c r="A39" s="2" t="s">
        <v>78</v>
      </c>
      <c r="B39" s="3">
        <v>501147</v>
      </c>
      <c r="C39" s="3" t="s">
        <v>11</v>
      </c>
      <c r="D39" s="2" t="s">
        <v>79</v>
      </c>
      <c r="E39" s="4" t="s">
        <v>13</v>
      </c>
      <c r="F39" s="4" t="s">
        <v>14</v>
      </c>
      <c r="G39" s="17" t="s">
        <v>313</v>
      </c>
      <c r="H39" s="17">
        <f>IFERROR(_xlfn.XLOOKUP(B39,[2]Sheet1!$B:$B,[2]Sheet1!$G:$G),0)</f>
        <v>1</v>
      </c>
      <c r="I39" s="17">
        <f>IFERROR(_xlfn.XLOOKUP(B39,[2]Sheet1!$B:$B,[2]Sheet1!$K:$K),0)</f>
        <v>1</v>
      </c>
      <c r="J39" s="17" t="b">
        <f t="shared" si="0"/>
        <v>1</v>
      </c>
      <c r="K39" s="53">
        <v>188077.99863673595</v>
      </c>
      <c r="L39" s="53">
        <f t="shared" si="1"/>
        <v>160280.06383731606</v>
      </c>
      <c r="M39" s="54">
        <f>IFERROR(_xlfn.XLOOKUP(B39,'[3]ECL CC May 25'!$A:$A,'[3]ECL CC May 25'!$C:$C),0)</f>
        <v>27797.934799419891</v>
      </c>
      <c r="N39" s="54">
        <v>163229.3858244968</v>
      </c>
      <c r="O39" s="54">
        <f>IFERROR(_xlfn.XLOOKUP(B39,[2]Sheet1!$B:$B,[2]Sheet1!$L:$L),0)</f>
        <v>133218.18089455907</v>
      </c>
      <c r="P39" s="54">
        <f>IFERROR(_xlfn.XLOOKUP(B39,[2]Sheet1!$B:$B,[2]Sheet1!$M:$M),0)</f>
        <v>30011.204929937732</v>
      </c>
      <c r="Q39" s="55">
        <f t="shared" si="2"/>
        <v>24848.612812239153</v>
      </c>
      <c r="R39" s="55">
        <f t="shared" si="3"/>
        <v>27061.882942756987</v>
      </c>
      <c r="S39" s="55">
        <f t="shared" si="4"/>
        <v>-2213.2701305178416</v>
      </c>
      <c r="V39" s="6"/>
    </row>
    <row r="40" spans="1:22" x14ac:dyDescent="0.25">
      <c r="A40" s="2" t="s">
        <v>80</v>
      </c>
      <c r="B40" s="3">
        <v>501149</v>
      </c>
      <c r="C40" s="3" t="s">
        <v>11</v>
      </c>
      <c r="D40" s="2" t="s">
        <v>81</v>
      </c>
      <c r="E40" s="4" t="s">
        <v>13</v>
      </c>
      <c r="F40" s="4" t="s">
        <v>14</v>
      </c>
      <c r="G40" s="17" t="s">
        <v>313</v>
      </c>
      <c r="H40" s="17">
        <f>IFERROR(_xlfn.XLOOKUP(B40,[2]Sheet1!$B:$B,[2]Sheet1!$G:$G),0)</f>
        <v>1</v>
      </c>
      <c r="I40" s="17">
        <f>IFERROR(_xlfn.XLOOKUP(B40,[2]Sheet1!$B:$B,[2]Sheet1!$K:$K),0)</f>
        <v>1</v>
      </c>
      <c r="J40" s="17" t="b">
        <f t="shared" si="0"/>
        <v>1</v>
      </c>
      <c r="K40" s="53">
        <v>1680.115616962659</v>
      </c>
      <c r="L40" s="53">
        <f t="shared" si="1"/>
        <v>1135.7779970732643</v>
      </c>
      <c r="M40" s="54">
        <f>IFERROR(_xlfn.XLOOKUP(B40,'[3]ECL CC May 25'!$A:$A,'[3]ECL CC May 25'!$C:$C),0)</f>
        <v>544.33761988939477</v>
      </c>
      <c r="N40" s="54">
        <v>2052.724287266502</v>
      </c>
      <c r="O40" s="54">
        <f>IFERROR(_xlfn.XLOOKUP(B40,[2]Sheet1!$B:$B,[2]Sheet1!$L:$L),0)</f>
        <v>1464.5885034197963</v>
      </c>
      <c r="P40" s="54">
        <f>IFERROR(_xlfn.XLOOKUP(B40,[2]Sheet1!$B:$B,[2]Sheet1!$M:$M),0)</f>
        <v>588.13578384670552</v>
      </c>
      <c r="Q40" s="55">
        <f t="shared" si="2"/>
        <v>-372.60867030384293</v>
      </c>
      <c r="R40" s="55">
        <f t="shared" si="3"/>
        <v>-328.81050634653207</v>
      </c>
      <c r="S40" s="55">
        <f t="shared" si="4"/>
        <v>-43.798163957310749</v>
      </c>
      <c r="V40" s="6"/>
    </row>
    <row r="41" spans="1:22" x14ac:dyDescent="0.25">
      <c r="A41" s="2" t="s">
        <v>82</v>
      </c>
      <c r="B41" s="3">
        <v>501141</v>
      </c>
      <c r="C41" s="3" t="s">
        <v>11</v>
      </c>
      <c r="D41" s="2" t="s">
        <v>81</v>
      </c>
      <c r="E41" s="4" t="s">
        <v>13</v>
      </c>
      <c r="F41" s="4" t="s">
        <v>14</v>
      </c>
      <c r="G41" s="17" t="s">
        <v>313</v>
      </c>
      <c r="H41" s="17">
        <f>IFERROR(_xlfn.XLOOKUP(B41,[2]Sheet1!$B:$B,[2]Sheet1!$G:$G),0)</f>
        <v>1</v>
      </c>
      <c r="I41" s="17">
        <f>IFERROR(_xlfn.XLOOKUP(B41,[2]Sheet1!$B:$B,[2]Sheet1!$K:$K),0)</f>
        <v>1</v>
      </c>
      <c r="J41" s="17" t="b">
        <f t="shared" si="0"/>
        <v>1</v>
      </c>
      <c r="K41" s="53">
        <v>1327.9570252767601</v>
      </c>
      <c r="L41" s="53">
        <f t="shared" si="1"/>
        <v>1327.9570252767601</v>
      </c>
      <c r="M41" s="54">
        <f>IFERROR(_xlfn.XLOOKUP(B41,'[3]ECL CC May 25'!$A:$A,'[3]ECL CC May 25'!$C:$C),0)</f>
        <v>0</v>
      </c>
      <c r="N41" s="54">
        <v>1355.6301371571042</v>
      </c>
      <c r="O41" s="54">
        <f>IFERROR(_xlfn.XLOOKUP(B41,[2]Sheet1!$B:$B,[2]Sheet1!$L:$L),0)</f>
        <v>1355.6301371571042</v>
      </c>
      <c r="P41" s="54">
        <f>IFERROR(_xlfn.XLOOKUP(B41,[2]Sheet1!$B:$B,[2]Sheet1!$M:$M),0)</f>
        <v>0</v>
      </c>
      <c r="Q41" s="55">
        <f t="shared" si="2"/>
        <v>-27.673111880344095</v>
      </c>
      <c r="R41" s="55">
        <f t="shared" si="3"/>
        <v>-27.673111880344095</v>
      </c>
      <c r="S41" s="55">
        <f t="shared" si="4"/>
        <v>0</v>
      </c>
      <c r="V41" s="6"/>
    </row>
    <row r="42" spans="1:22" x14ac:dyDescent="0.25">
      <c r="A42" s="2" t="s">
        <v>83</v>
      </c>
      <c r="B42" s="3">
        <v>501190</v>
      </c>
      <c r="C42" s="3" t="s">
        <v>11</v>
      </c>
      <c r="D42" s="2" t="s">
        <v>84</v>
      </c>
      <c r="E42" s="4" t="s">
        <v>53</v>
      </c>
      <c r="F42" s="4" t="s">
        <v>14</v>
      </c>
      <c r="G42" s="17" t="s">
        <v>313</v>
      </c>
      <c r="H42" s="17">
        <f>IFERROR(_xlfn.XLOOKUP(B42,[2]Sheet1!$B:$B,[2]Sheet1!$G:$G),0)</f>
        <v>1</v>
      </c>
      <c r="I42" s="17">
        <f>IFERROR(_xlfn.XLOOKUP(B42,[2]Sheet1!$B:$B,[2]Sheet1!$K:$K),0)</f>
        <v>1</v>
      </c>
      <c r="J42" s="17" t="b">
        <f t="shared" si="0"/>
        <v>1</v>
      </c>
      <c r="K42" s="53">
        <v>586006.18420414394</v>
      </c>
      <c r="L42" s="53">
        <f t="shared" si="1"/>
        <v>576359.16457873315</v>
      </c>
      <c r="M42" s="54">
        <f>IFERROR(_xlfn.XLOOKUP(B42,'[3]ECL CC May 25'!$A:$A,'[3]ECL CC May 25'!$C:$C),0)</f>
        <v>9647.0196254108123</v>
      </c>
      <c r="N42" s="54">
        <v>656452.03444183629</v>
      </c>
      <c r="O42" s="54">
        <f>IFERROR(_xlfn.XLOOKUP(B42,[2]Sheet1!$B:$B,[2]Sheet1!$L:$L),0)</f>
        <v>646761.86672108679</v>
      </c>
      <c r="P42" s="54">
        <f>IFERROR(_xlfn.XLOOKUP(B42,[2]Sheet1!$B:$B,[2]Sheet1!$M:$M),0)</f>
        <v>9690.1677207495595</v>
      </c>
      <c r="Q42" s="55">
        <f t="shared" si="2"/>
        <v>-70445.850237692357</v>
      </c>
      <c r="R42" s="55">
        <f t="shared" si="3"/>
        <v>-70402.702142353635</v>
      </c>
      <c r="S42" s="55">
        <f t="shared" si="4"/>
        <v>-43.148095338747225</v>
      </c>
      <c r="V42" s="6"/>
    </row>
    <row r="43" spans="1:22" x14ac:dyDescent="0.25">
      <c r="A43" s="2" t="s">
        <v>85</v>
      </c>
      <c r="B43" s="3">
        <v>501171</v>
      </c>
      <c r="C43" s="3" t="s">
        <v>11</v>
      </c>
      <c r="D43" s="2" t="s">
        <v>84</v>
      </c>
      <c r="E43" s="4" t="s">
        <v>53</v>
      </c>
      <c r="F43" s="4" t="s">
        <v>14</v>
      </c>
      <c r="G43" s="17" t="s">
        <v>313</v>
      </c>
      <c r="H43" s="17">
        <f>IFERROR(_xlfn.XLOOKUP(B43,[2]Sheet1!$B:$B,[2]Sheet1!$G:$G),0)</f>
        <v>1</v>
      </c>
      <c r="I43" s="17">
        <f>IFERROR(_xlfn.XLOOKUP(B43,[2]Sheet1!$B:$B,[2]Sheet1!$K:$K),0)</f>
        <v>1</v>
      </c>
      <c r="J43" s="17" t="b">
        <f t="shared" si="0"/>
        <v>1</v>
      </c>
      <c r="K43" s="53">
        <v>354125.07109182561</v>
      </c>
      <c r="L43" s="53">
        <f t="shared" si="1"/>
        <v>354125.07109182561</v>
      </c>
      <c r="M43" s="54">
        <f>IFERROR(_xlfn.XLOOKUP(B43,'[3]ECL CC May 25'!$A:$A,'[3]ECL CC May 25'!$C:$C),0)</f>
        <v>0</v>
      </c>
      <c r="N43" s="54">
        <v>98100.516035546883</v>
      </c>
      <c r="O43" s="54">
        <f>IFERROR(_xlfn.XLOOKUP(B43,[2]Sheet1!$B:$B,[2]Sheet1!$L:$L),0)</f>
        <v>98100.516035546883</v>
      </c>
      <c r="P43" s="54">
        <f>IFERROR(_xlfn.XLOOKUP(B43,[2]Sheet1!$B:$B,[2]Sheet1!$M:$M),0)</f>
        <v>0</v>
      </c>
      <c r="Q43" s="55">
        <f t="shared" si="2"/>
        <v>256024.55505627871</v>
      </c>
      <c r="R43" s="55">
        <f t="shared" si="3"/>
        <v>256024.55505627871</v>
      </c>
      <c r="S43" s="55">
        <f t="shared" si="4"/>
        <v>0</v>
      </c>
      <c r="V43" s="6"/>
    </row>
    <row r="44" spans="1:22" x14ac:dyDescent="0.25">
      <c r="A44" s="2" t="s">
        <v>86</v>
      </c>
      <c r="B44" s="3">
        <v>501130</v>
      </c>
      <c r="C44" s="3" t="s">
        <v>11</v>
      </c>
      <c r="D44" s="2" t="s">
        <v>87</v>
      </c>
      <c r="E44" s="4" t="s">
        <v>13</v>
      </c>
      <c r="F44" s="4" t="s">
        <v>14</v>
      </c>
      <c r="G44" s="17" t="s">
        <v>313</v>
      </c>
      <c r="H44" s="17">
        <f>IFERROR(_xlfn.XLOOKUP(B44,[2]Sheet1!$B:$B,[2]Sheet1!$G:$G),0)</f>
        <v>1</v>
      </c>
      <c r="I44" s="17">
        <f>IFERROR(_xlfn.XLOOKUP(B44,[2]Sheet1!$B:$B,[2]Sheet1!$K:$K),0)</f>
        <v>1</v>
      </c>
      <c r="J44" s="17" t="b">
        <f t="shared" si="0"/>
        <v>1</v>
      </c>
      <c r="K44" s="53">
        <v>964.41393556124171</v>
      </c>
      <c r="L44" s="53">
        <f t="shared" si="1"/>
        <v>954.50959449492018</v>
      </c>
      <c r="M44" s="54">
        <f>IFERROR(_xlfn.XLOOKUP(B44,'[3]ECL CC May 25'!$A:$A,'[3]ECL CC May 25'!$C:$C),0)</f>
        <v>9.9043410663215354</v>
      </c>
      <c r="N44" s="54">
        <v>1013.6550020697707</v>
      </c>
      <c r="O44" s="54">
        <f>IFERROR(_xlfn.XLOOKUP(B44,[2]Sheet1!$B:$B,[2]Sheet1!$L:$L),0)</f>
        <v>999.31560408912424</v>
      </c>
      <c r="P44" s="54">
        <f>IFERROR(_xlfn.XLOOKUP(B44,[2]Sheet1!$B:$B,[2]Sheet1!$M:$M),0)</f>
        <v>14.339397980646453</v>
      </c>
      <c r="Q44" s="55">
        <f t="shared" si="2"/>
        <v>-49.241066508529002</v>
      </c>
      <c r="R44" s="55">
        <f t="shared" si="3"/>
        <v>-44.806009594204056</v>
      </c>
      <c r="S44" s="55">
        <f t="shared" si="4"/>
        <v>-4.4350569143249174</v>
      </c>
      <c r="V44" s="6"/>
    </row>
    <row r="45" spans="1:22" x14ac:dyDescent="0.25">
      <c r="A45" s="2" t="s">
        <v>88</v>
      </c>
      <c r="B45" s="3">
        <v>501128</v>
      </c>
      <c r="C45" s="3" t="s">
        <v>11</v>
      </c>
      <c r="D45" s="2" t="s">
        <v>89</v>
      </c>
      <c r="E45" s="4" t="s">
        <v>53</v>
      </c>
      <c r="F45" s="4" t="s">
        <v>14</v>
      </c>
      <c r="G45" s="17" t="s">
        <v>313</v>
      </c>
      <c r="H45" s="17">
        <f>IFERROR(_xlfn.XLOOKUP(B45,[2]Sheet1!$B:$B,[2]Sheet1!$G:$G),0)</f>
        <v>1</v>
      </c>
      <c r="I45" s="17">
        <f>IFERROR(_xlfn.XLOOKUP(B45,[2]Sheet1!$B:$B,[2]Sheet1!$K:$K),0)</f>
        <v>1</v>
      </c>
      <c r="J45" s="17" t="b">
        <f t="shared" si="0"/>
        <v>1</v>
      </c>
      <c r="K45" s="53">
        <v>472175.00609659299</v>
      </c>
      <c r="L45" s="53">
        <f t="shared" si="1"/>
        <v>304504.43359704956</v>
      </c>
      <c r="M45" s="54">
        <f>IFERROR(_xlfn.XLOOKUP(B45,'[3]ECL CC May 25'!$A:$A,'[3]ECL CC May 25'!$C:$C),0)</f>
        <v>167670.5724995434</v>
      </c>
      <c r="N45" s="54">
        <v>476537.94046107761</v>
      </c>
      <c r="O45" s="54">
        <f>IFERROR(_xlfn.XLOOKUP(B45,[2]Sheet1!$B:$B,[2]Sheet1!$L:$L),0)</f>
        <v>292670.33931147156</v>
      </c>
      <c r="P45" s="54">
        <f>IFERROR(_xlfn.XLOOKUP(B45,[2]Sheet1!$B:$B,[2]Sheet1!$M:$M),0)</f>
        <v>183867.60114960602</v>
      </c>
      <c r="Q45" s="55">
        <f t="shared" si="2"/>
        <v>-4362.9343644846231</v>
      </c>
      <c r="R45" s="55">
        <f t="shared" si="3"/>
        <v>11834.094285578001</v>
      </c>
      <c r="S45" s="55">
        <f t="shared" si="4"/>
        <v>-16197.028650062624</v>
      </c>
      <c r="V45" s="6"/>
    </row>
    <row r="46" spans="1:22" x14ac:dyDescent="0.25">
      <c r="A46" s="2" t="s">
        <v>90</v>
      </c>
      <c r="B46" s="3">
        <v>501210</v>
      </c>
      <c r="C46" s="3" t="s">
        <v>11</v>
      </c>
      <c r="D46" s="2" t="s">
        <v>91</v>
      </c>
      <c r="E46" s="4" t="s">
        <v>53</v>
      </c>
      <c r="F46" s="4" t="s">
        <v>14</v>
      </c>
      <c r="G46" s="17" t="s">
        <v>313</v>
      </c>
      <c r="H46" s="17">
        <f>IFERROR(_xlfn.XLOOKUP(B46,[2]Sheet1!$B:$B,[2]Sheet1!$G:$G),0)</f>
        <v>1</v>
      </c>
      <c r="I46" s="17">
        <f>IFERROR(_xlfn.XLOOKUP(B46,[2]Sheet1!$B:$B,[2]Sheet1!$K:$K),0)</f>
        <v>1</v>
      </c>
      <c r="J46" s="17" t="b">
        <f t="shared" si="0"/>
        <v>1</v>
      </c>
      <c r="K46" s="53">
        <v>1413879.92809056</v>
      </c>
      <c r="L46" s="53">
        <f t="shared" si="1"/>
        <v>1413879.92809056</v>
      </c>
      <c r="M46" s="54">
        <f>IFERROR(_xlfn.XLOOKUP(B46,'[3]ECL CC May 25'!$A:$A,'[3]ECL CC May 25'!$C:$C),0)</f>
        <v>0</v>
      </c>
      <c r="N46" s="54">
        <v>1462039.6677783153</v>
      </c>
      <c r="O46" s="54">
        <f>IFERROR(_xlfn.XLOOKUP(B46,[2]Sheet1!$B:$B,[2]Sheet1!$L:$L),0)</f>
        <v>1462039.6677783153</v>
      </c>
      <c r="P46" s="54">
        <f>IFERROR(_xlfn.XLOOKUP(B46,[2]Sheet1!$B:$B,[2]Sheet1!$M:$M),0)</f>
        <v>0</v>
      </c>
      <c r="Q46" s="55">
        <f t="shared" si="2"/>
        <v>-48159.739687755238</v>
      </c>
      <c r="R46" s="55">
        <f t="shared" si="3"/>
        <v>-48159.739687755238</v>
      </c>
      <c r="S46" s="55">
        <f t="shared" si="4"/>
        <v>0</v>
      </c>
      <c r="V46" s="6"/>
    </row>
    <row r="47" spans="1:22" x14ac:dyDescent="0.25">
      <c r="A47" s="2" t="s">
        <v>92</v>
      </c>
      <c r="B47" s="3">
        <v>501194</v>
      </c>
      <c r="C47" s="3" t="s">
        <v>11</v>
      </c>
      <c r="D47" s="2" t="s">
        <v>93</v>
      </c>
      <c r="E47" s="4" t="s">
        <v>13</v>
      </c>
      <c r="F47" s="4" t="s">
        <v>14</v>
      </c>
      <c r="G47" s="17" t="s">
        <v>313</v>
      </c>
      <c r="H47" s="17">
        <f>IFERROR(_xlfn.XLOOKUP(B47,[2]Sheet1!$B:$B,[2]Sheet1!$G:$G),0)</f>
        <v>1</v>
      </c>
      <c r="I47" s="17">
        <f>IFERROR(_xlfn.XLOOKUP(B47,[2]Sheet1!$B:$B,[2]Sheet1!$K:$K),0)</f>
        <v>1</v>
      </c>
      <c r="J47" s="17" t="b">
        <f t="shared" si="0"/>
        <v>1</v>
      </c>
      <c r="K47" s="53">
        <v>857226.1661422688</v>
      </c>
      <c r="L47" s="53">
        <f t="shared" si="1"/>
        <v>711810.37474372855</v>
      </c>
      <c r="M47" s="54">
        <f>IFERROR(_xlfn.XLOOKUP(B47,'[3]ECL CC May 25'!$A:$A,'[3]ECL CC May 25'!$C:$C),0)</f>
        <v>145415.79139854023</v>
      </c>
      <c r="N47" s="54">
        <v>1003883.685612828</v>
      </c>
      <c r="O47" s="54">
        <f>IFERROR(_xlfn.XLOOKUP(B47,[2]Sheet1!$B:$B,[2]Sheet1!$L:$L),0)</f>
        <v>846877.75387004483</v>
      </c>
      <c r="P47" s="54">
        <f>IFERROR(_xlfn.XLOOKUP(B47,[2]Sheet1!$B:$B,[2]Sheet1!$M:$M),0)</f>
        <v>157005.93174278323</v>
      </c>
      <c r="Q47" s="55">
        <f t="shared" si="2"/>
        <v>-146657.5194705592</v>
      </c>
      <c r="R47" s="55">
        <f t="shared" si="3"/>
        <v>-135067.37912631629</v>
      </c>
      <c r="S47" s="55">
        <f t="shared" si="4"/>
        <v>-11590.140344243002</v>
      </c>
      <c r="V47" s="6"/>
    </row>
    <row r="48" spans="1:22" x14ac:dyDescent="0.25">
      <c r="A48" s="2" t="s">
        <v>94</v>
      </c>
      <c r="B48" s="3">
        <v>501179</v>
      </c>
      <c r="C48" s="3" t="s">
        <v>11</v>
      </c>
      <c r="D48" s="2" t="s">
        <v>95</v>
      </c>
      <c r="E48" s="4" t="s">
        <v>53</v>
      </c>
      <c r="F48" s="4" t="s">
        <v>32</v>
      </c>
      <c r="G48" s="17" t="s">
        <v>313</v>
      </c>
      <c r="H48" s="17">
        <f>IFERROR(_xlfn.XLOOKUP(B48,[2]Sheet1!$B:$B,[2]Sheet1!$G:$G),0)</f>
        <v>2</v>
      </c>
      <c r="I48" s="17">
        <f>IFERROR(_xlfn.XLOOKUP(B48,[2]Sheet1!$B:$B,[2]Sheet1!$K:$K),0)</f>
        <v>2</v>
      </c>
      <c r="J48" s="17" t="b">
        <f t="shared" si="0"/>
        <v>1</v>
      </c>
      <c r="K48" s="53">
        <v>1042588.129084578</v>
      </c>
      <c r="L48" s="53">
        <f t="shared" si="1"/>
        <v>1042588.129084578</v>
      </c>
      <c r="M48" s="54">
        <f>IFERROR(_xlfn.XLOOKUP(B48,'[3]ECL CC May 25'!$A:$A,'[3]ECL CC May 25'!$C:$C),0)</f>
        <v>0</v>
      </c>
      <c r="N48" s="54">
        <v>1163029.0219685819</v>
      </c>
      <c r="O48" s="54">
        <f>IFERROR(_xlfn.XLOOKUP(B48,[2]Sheet1!$B:$B,[2]Sheet1!$L:$L),0)</f>
        <v>1163029.0219685819</v>
      </c>
      <c r="P48" s="54">
        <f>IFERROR(_xlfn.XLOOKUP(B48,[2]Sheet1!$B:$B,[2]Sheet1!$M:$M),0)</f>
        <v>0</v>
      </c>
      <c r="Q48" s="55">
        <f t="shared" si="2"/>
        <v>-120440.89288400393</v>
      </c>
      <c r="R48" s="55">
        <f t="shared" si="3"/>
        <v>-120440.89288400393</v>
      </c>
      <c r="S48" s="55">
        <f t="shared" si="4"/>
        <v>0</v>
      </c>
      <c r="V48" s="6"/>
    </row>
    <row r="49" spans="1:22" x14ac:dyDescent="0.25">
      <c r="A49" s="2" t="s">
        <v>96</v>
      </c>
      <c r="B49" s="3">
        <v>501178</v>
      </c>
      <c r="C49" s="3" t="s">
        <v>11</v>
      </c>
      <c r="D49" s="2" t="s">
        <v>95</v>
      </c>
      <c r="E49" s="4" t="s">
        <v>53</v>
      </c>
      <c r="F49" s="4" t="s">
        <v>32</v>
      </c>
      <c r="G49" s="17" t="s">
        <v>313</v>
      </c>
      <c r="H49" s="17">
        <f>IFERROR(_xlfn.XLOOKUP(B49,[2]Sheet1!$B:$B,[2]Sheet1!$G:$G),0)</f>
        <v>2</v>
      </c>
      <c r="I49" s="17">
        <f>IFERROR(_xlfn.XLOOKUP(B49,[2]Sheet1!$B:$B,[2]Sheet1!$K:$K),0)</f>
        <v>2</v>
      </c>
      <c r="J49" s="17" t="b">
        <f t="shared" si="0"/>
        <v>1</v>
      </c>
      <c r="K49" s="53">
        <v>1750587.86030948</v>
      </c>
      <c r="L49" s="53">
        <f t="shared" si="1"/>
        <v>1750587.86030948</v>
      </c>
      <c r="M49" s="54">
        <f>IFERROR(_xlfn.XLOOKUP(B49,'[3]ECL CC May 25'!$A:$A,'[3]ECL CC May 25'!$C:$C),0)</f>
        <v>0</v>
      </c>
      <c r="N49" s="54">
        <v>1857301.7479072427</v>
      </c>
      <c r="O49" s="54">
        <f>IFERROR(_xlfn.XLOOKUP(B49,[2]Sheet1!$B:$B,[2]Sheet1!$L:$L),0)</f>
        <v>1857301.7479072427</v>
      </c>
      <c r="P49" s="54">
        <f>IFERROR(_xlfn.XLOOKUP(B49,[2]Sheet1!$B:$B,[2]Sheet1!$M:$M),0)</f>
        <v>0</v>
      </c>
      <c r="Q49" s="55">
        <f t="shared" si="2"/>
        <v>-106713.88759776275</v>
      </c>
      <c r="R49" s="55">
        <f t="shared" si="3"/>
        <v>-106713.88759776275</v>
      </c>
      <c r="S49" s="55">
        <f t="shared" si="4"/>
        <v>0</v>
      </c>
      <c r="V49" s="6"/>
    </row>
    <row r="50" spans="1:22" x14ac:dyDescent="0.25">
      <c r="A50" s="2" t="s">
        <v>97</v>
      </c>
      <c r="B50" s="3">
        <v>501192</v>
      </c>
      <c r="C50" s="3" t="s">
        <v>11</v>
      </c>
      <c r="D50" s="2" t="s">
        <v>98</v>
      </c>
      <c r="E50" s="4" t="s">
        <v>13</v>
      </c>
      <c r="F50" s="4" t="s">
        <v>14</v>
      </c>
      <c r="G50" s="17" t="s">
        <v>313</v>
      </c>
      <c r="H50" s="17">
        <f>IFERROR(_xlfn.XLOOKUP(B50,[2]Sheet1!$B:$B,[2]Sheet1!$G:$G),0)</f>
        <v>1</v>
      </c>
      <c r="I50" s="17">
        <f>IFERROR(_xlfn.XLOOKUP(B50,[2]Sheet1!$B:$B,[2]Sheet1!$K:$K),0)</f>
        <v>1</v>
      </c>
      <c r="J50" s="17" t="b">
        <f t="shared" si="0"/>
        <v>1</v>
      </c>
      <c r="K50" s="53">
        <v>243549.30743373459</v>
      </c>
      <c r="L50" s="53">
        <f t="shared" si="1"/>
        <v>238993.63407415312</v>
      </c>
      <c r="M50" s="54">
        <f>IFERROR(_xlfn.XLOOKUP(B50,'[3]ECL CC May 25'!$A:$A,'[3]ECL CC May 25'!$C:$C),0)</f>
        <v>4555.6733595814803</v>
      </c>
      <c r="N50" s="54">
        <v>272144.25235668576</v>
      </c>
      <c r="O50" s="54">
        <f>IFERROR(_xlfn.XLOOKUP(B50,[2]Sheet1!$B:$B,[2]Sheet1!$L:$L),0)</f>
        <v>267657.10847021738</v>
      </c>
      <c r="P50" s="54">
        <f>IFERROR(_xlfn.XLOOKUP(B50,[2]Sheet1!$B:$B,[2]Sheet1!$M:$M),0)</f>
        <v>4487.1438864683823</v>
      </c>
      <c r="Q50" s="55">
        <f t="shared" si="2"/>
        <v>-28594.944922951167</v>
      </c>
      <c r="R50" s="55">
        <f t="shared" si="3"/>
        <v>-28663.474396064266</v>
      </c>
      <c r="S50" s="55">
        <f t="shared" si="4"/>
        <v>68.529473113097993</v>
      </c>
      <c r="V50" s="6"/>
    </row>
    <row r="51" spans="1:22" x14ac:dyDescent="0.25">
      <c r="A51" s="2" t="s">
        <v>99</v>
      </c>
      <c r="B51" s="3">
        <v>501191</v>
      </c>
      <c r="C51" s="3" t="s">
        <v>11</v>
      </c>
      <c r="D51" s="2" t="s">
        <v>98</v>
      </c>
      <c r="E51" s="4" t="s">
        <v>13</v>
      </c>
      <c r="F51" s="4" t="s">
        <v>14</v>
      </c>
      <c r="G51" s="17" t="s">
        <v>313</v>
      </c>
      <c r="H51" s="17">
        <f>IFERROR(_xlfn.XLOOKUP(B51,[2]Sheet1!$B:$B,[2]Sheet1!$G:$G),0)</f>
        <v>1</v>
      </c>
      <c r="I51" s="17">
        <f>IFERROR(_xlfn.XLOOKUP(B51,[2]Sheet1!$B:$B,[2]Sheet1!$K:$K),0)</f>
        <v>1</v>
      </c>
      <c r="J51" s="17" t="b">
        <f t="shared" si="0"/>
        <v>1</v>
      </c>
      <c r="K51" s="53">
        <v>281759.11848282471</v>
      </c>
      <c r="L51" s="53">
        <f t="shared" si="1"/>
        <v>280541.42690494825</v>
      </c>
      <c r="M51" s="54">
        <f>IFERROR(_xlfn.XLOOKUP(B51,'[3]ECL CC May 25'!$A:$A,'[3]ECL CC May 25'!$C:$C),0)</f>
        <v>1217.6915778764248</v>
      </c>
      <c r="N51" s="54">
        <v>289592.8848109073</v>
      </c>
      <c r="O51" s="54">
        <f>IFERROR(_xlfn.XLOOKUP(B51,[2]Sheet1!$B:$B,[2]Sheet1!$L:$L),0)</f>
        <v>288393.48398599337</v>
      </c>
      <c r="P51" s="54">
        <f>IFERROR(_xlfn.XLOOKUP(B51,[2]Sheet1!$B:$B,[2]Sheet1!$M:$M),0)</f>
        <v>1199.4008249139354</v>
      </c>
      <c r="Q51" s="55">
        <f t="shared" si="2"/>
        <v>-7833.7663280825946</v>
      </c>
      <c r="R51" s="55">
        <f t="shared" si="3"/>
        <v>-7852.0570810451172</v>
      </c>
      <c r="S51" s="55">
        <f t="shared" si="4"/>
        <v>18.290752962489478</v>
      </c>
      <c r="V51" s="6"/>
    </row>
    <row r="52" spans="1:22" x14ac:dyDescent="0.25">
      <c r="A52" s="2" t="s">
        <v>100</v>
      </c>
      <c r="B52" s="3">
        <v>501200</v>
      </c>
      <c r="C52" s="3" t="s">
        <v>11</v>
      </c>
      <c r="D52" s="2" t="s">
        <v>98</v>
      </c>
      <c r="E52" s="4" t="s">
        <v>13</v>
      </c>
      <c r="F52" s="4" t="s">
        <v>14</v>
      </c>
      <c r="G52" s="17" t="s">
        <v>313</v>
      </c>
      <c r="H52" s="17">
        <f>IFERROR(_xlfn.XLOOKUP(B52,[2]Sheet1!$B:$B,[2]Sheet1!$G:$G),0)</f>
        <v>1</v>
      </c>
      <c r="I52" s="17">
        <f>IFERROR(_xlfn.XLOOKUP(B52,[2]Sheet1!$B:$B,[2]Sheet1!$K:$K),0)</f>
        <v>1</v>
      </c>
      <c r="J52" s="17" t="b">
        <f t="shared" si="0"/>
        <v>1</v>
      </c>
      <c r="K52" s="53">
        <v>18846.862838454919</v>
      </c>
      <c r="L52" s="53">
        <f t="shared" si="1"/>
        <v>18846.862838454919</v>
      </c>
      <c r="M52" s="54">
        <f>IFERROR(_xlfn.XLOOKUP(B52,'[3]ECL CC May 25'!$A:$A,'[3]ECL CC May 25'!$C:$C),0)</f>
        <v>0</v>
      </c>
      <c r="N52" s="54">
        <v>19509.944699029111</v>
      </c>
      <c r="O52" s="54">
        <f>IFERROR(_xlfn.XLOOKUP(B52,[2]Sheet1!$B:$B,[2]Sheet1!$L:$L),0)</f>
        <v>19509.944699029111</v>
      </c>
      <c r="P52" s="54">
        <f>IFERROR(_xlfn.XLOOKUP(B52,[2]Sheet1!$B:$B,[2]Sheet1!$M:$M),0)</f>
        <v>0</v>
      </c>
      <c r="Q52" s="55">
        <f t="shared" si="2"/>
        <v>-663.08186057419152</v>
      </c>
      <c r="R52" s="55">
        <f t="shared" si="3"/>
        <v>-663.08186057419152</v>
      </c>
      <c r="S52" s="55">
        <f t="shared" si="4"/>
        <v>0</v>
      </c>
      <c r="V52" s="6"/>
    </row>
    <row r="53" spans="1:22" x14ac:dyDescent="0.25">
      <c r="A53" s="2" t="s">
        <v>101</v>
      </c>
      <c r="B53" s="3">
        <v>501140</v>
      </c>
      <c r="C53" s="3" t="s">
        <v>11</v>
      </c>
      <c r="D53" s="2" t="s">
        <v>102</v>
      </c>
      <c r="E53" s="4" t="s">
        <v>13</v>
      </c>
      <c r="F53" s="4" t="s">
        <v>14</v>
      </c>
      <c r="G53" s="17" t="s">
        <v>313</v>
      </c>
      <c r="H53" s="17">
        <f>IFERROR(_xlfn.XLOOKUP(B53,[2]Sheet1!$B:$B,[2]Sheet1!$G:$G),0)</f>
        <v>1</v>
      </c>
      <c r="I53" s="17">
        <f>IFERROR(_xlfn.XLOOKUP(B53,[2]Sheet1!$B:$B,[2]Sheet1!$K:$K),0)</f>
        <v>1</v>
      </c>
      <c r="J53" s="17" t="b">
        <f t="shared" si="0"/>
        <v>1</v>
      </c>
      <c r="K53" s="53">
        <v>1119.560428444609</v>
      </c>
      <c r="L53" s="53">
        <f t="shared" si="1"/>
        <v>1118.293463462312</v>
      </c>
      <c r="M53" s="54">
        <f>IFERROR(_xlfn.XLOOKUP(B53,'[3]ECL CC May 25'!$A:$A,'[3]ECL CC May 25'!$C:$C),0)</f>
        <v>1.2669649822970335</v>
      </c>
      <c r="N53" s="54">
        <v>2585.5636836987064</v>
      </c>
      <c r="O53" s="54">
        <f>IFERROR(_xlfn.XLOOKUP(B53,[2]Sheet1!$B:$B,[2]Sheet1!$L:$L),0)</f>
        <v>2584.194417516705</v>
      </c>
      <c r="P53" s="54">
        <f>IFERROR(_xlfn.XLOOKUP(B53,[2]Sheet1!$B:$B,[2]Sheet1!$M:$M),0)</f>
        <v>1.3692661820015182</v>
      </c>
      <c r="Q53" s="55">
        <f t="shared" si="2"/>
        <v>-1466.0032552540974</v>
      </c>
      <c r="R53" s="55">
        <f t="shared" si="3"/>
        <v>-1465.900954054393</v>
      </c>
      <c r="S53" s="55">
        <f t="shared" si="4"/>
        <v>-0.1023011997044847</v>
      </c>
      <c r="V53" s="6"/>
    </row>
    <row r="54" spans="1:22" x14ac:dyDescent="0.25">
      <c r="A54" s="2" t="s">
        <v>103</v>
      </c>
      <c r="B54" s="3">
        <v>501195</v>
      </c>
      <c r="C54" s="3" t="s">
        <v>11</v>
      </c>
      <c r="D54" s="2" t="s">
        <v>102</v>
      </c>
      <c r="E54" s="4" t="s">
        <v>13</v>
      </c>
      <c r="F54" s="4" t="s">
        <v>14</v>
      </c>
      <c r="G54" s="17" t="s">
        <v>313</v>
      </c>
      <c r="H54" s="17">
        <f>IFERROR(_xlfn.XLOOKUP(B54,[2]Sheet1!$B:$B,[2]Sheet1!$G:$G),0)</f>
        <v>1</v>
      </c>
      <c r="I54" s="17">
        <f>IFERROR(_xlfn.XLOOKUP(B54,[2]Sheet1!$B:$B,[2]Sheet1!$K:$K),0)</f>
        <v>1</v>
      </c>
      <c r="J54" s="17" t="b">
        <f t="shared" si="0"/>
        <v>1</v>
      </c>
      <c r="K54" s="53">
        <v>6052.9808538794859</v>
      </c>
      <c r="L54" s="53">
        <f t="shared" si="1"/>
        <v>6052.6721540118278</v>
      </c>
      <c r="M54" s="54">
        <f>IFERROR(_xlfn.XLOOKUP(B54,'[3]ECL CC May 25'!$A:$A,'[3]ECL CC May 25'!$C:$C),0)</f>
        <v>0.30869986765854512</v>
      </c>
      <c r="N54" s="54">
        <v>6023.1602946913836</v>
      </c>
      <c r="O54" s="54">
        <f>IFERROR(_xlfn.XLOOKUP(B54,[2]Sheet1!$B:$B,[2]Sheet1!$L:$L),0)</f>
        <v>6022.8266705820224</v>
      </c>
      <c r="P54" s="54">
        <f>IFERROR(_xlfn.XLOOKUP(B54,[2]Sheet1!$B:$B,[2]Sheet1!$M:$M),0)</f>
        <v>0.33362410936115322</v>
      </c>
      <c r="Q54" s="55">
        <f t="shared" si="2"/>
        <v>29.820559188102379</v>
      </c>
      <c r="R54" s="55">
        <f t="shared" si="3"/>
        <v>29.845483429805427</v>
      </c>
      <c r="S54" s="55">
        <f t="shared" si="4"/>
        <v>-2.4924241702608096E-2</v>
      </c>
      <c r="V54" s="6"/>
    </row>
    <row r="55" spans="1:22" x14ac:dyDescent="0.25">
      <c r="A55" s="2" t="s">
        <v>104</v>
      </c>
      <c r="B55" s="3">
        <v>501050</v>
      </c>
      <c r="C55" s="3" t="s">
        <v>11</v>
      </c>
      <c r="D55" s="2" t="s">
        <v>105</v>
      </c>
      <c r="E55" s="4" t="s">
        <v>13</v>
      </c>
      <c r="F55" s="4" t="s">
        <v>32</v>
      </c>
      <c r="G55" s="17" t="s">
        <v>313</v>
      </c>
      <c r="H55" s="17">
        <f>IFERROR(_xlfn.XLOOKUP(B55,[2]Sheet1!$B:$B,[2]Sheet1!$G:$G),0)</f>
        <v>2</v>
      </c>
      <c r="I55" s="17">
        <f>IFERROR(_xlfn.XLOOKUP(B55,[2]Sheet1!$B:$B,[2]Sheet1!$K:$K),0)</f>
        <v>2</v>
      </c>
      <c r="J55" s="17" t="b">
        <f t="shared" si="0"/>
        <v>1</v>
      </c>
      <c r="K55" s="53">
        <v>10726960.29088022</v>
      </c>
      <c r="L55" s="53">
        <f t="shared" si="1"/>
        <v>10726960.29088022</v>
      </c>
      <c r="M55" s="54">
        <f>IFERROR(_xlfn.XLOOKUP(B55,'[3]ECL CC May 25'!$A:$A,'[3]ECL CC May 25'!$C:$C),0)</f>
        <v>0</v>
      </c>
      <c r="N55" s="54">
        <v>10762163.162495974</v>
      </c>
      <c r="O55" s="54">
        <f>IFERROR(_xlfn.XLOOKUP(B55,[2]Sheet1!$B:$B,[2]Sheet1!$L:$L),0)</f>
        <v>10762163.162495974</v>
      </c>
      <c r="P55" s="54">
        <f>IFERROR(_xlfn.XLOOKUP(B55,[2]Sheet1!$B:$B,[2]Sheet1!$M:$M),0)</f>
        <v>0</v>
      </c>
      <c r="Q55" s="55">
        <f t="shared" si="2"/>
        <v>-35202.87161575444</v>
      </c>
      <c r="R55" s="55">
        <f t="shared" si="3"/>
        <v>-35202.87161575444</v>
      </c>
      <c r="S55" s="55">
        <f t="shared" si="4"/>
        <v>0</v>
      </c>
      <c r="V55" s="6"/>
    </row>
    <row r="56" spans="1:22" x14ac:dyDescent="0.25">
      <c r="A56" s="2" t="s">
        <v>106</v>
      </c>
      <c r="B56" s="3">
        <v>501133</v>
      </c>
      <c r="C56" s="3" t="s">
        <v>11</v>
      </c>
      <c r="D56" s="2" t="s">
        <v>105</v>
      </c>
      <c r="E56" s="4" t="s">
        <v>53</v>
      </c>
      <c r="F56" s="4" t="s">
        <v>32</v>
      </c>
      <c r="G56" s="17" t="s">
        <v>313</v>
      </c>
      <c r="H56" s="17">
        <f>IFERROR(_xlfn.XLOOKUP(B56,[2]Sheet1!$B:$B,[2]Sheet1!$G:$G),0)</f>
        <v>2</v>
      </c>
      <c r="I56" s="17">
        <f>IFERROR(_xlfn.XLOOKUP(B56,[2]Sheet1!$B:$B,[2]Sheet1!$K:$K),0)</f>
        <v>2</v>
      </c>
      <c r="J56" s="17" t="b">
        <f t="shared" si="0"/>
        <v>1</v>
      </c>
      <c r="K56" s="53">
        <v>800222.28353262995</v>
      </c>
      <c r="L56" s="53">
        <f t="shared" si="1"/>
        <v>736971.44917670544</v>
      </c>
      <c r="M56" s="54">
        <f>IFERROR(_xlfn.XLOOKUP(B56,'[3]ECL CC May 25'!$A:$A,'[3]ECL CC May 25'!$C:$C),0)</f>
        <v>63250.834355924453</v>
      </c>
      <c r="N56" s="54">
        <v>589392.6438631888</v>
      </c>
      <c r="O56" s="54">
        <f>IFERROR(_xlfn.XLOOKUP(B56,[2]Sheet1!$B:$B,[2]Sheet1!$L:$L),0)</f>
        <v>520073.61610345298</v>
      </c>
      <c r="P56" s="54">
        <f>IFERROR(_xlfn.XLOOKUP(B56,[2]Sheet1!$B:$B,[2]Sheet1!$M:$M),0)</f>
        <v>69319.027759735793</v>
      </c>
      <c r="Q56" s="55">
        <f t="shared" si="2"/>
        <v>210829.63966944115</v>
      </c>
      <c r="R56" s="55">
        <f t="shared" si="3"/>
        <v>216897.83307325246</v>
      </c>
      <c r="S56" s="55">
        <f t="shared" si="4"/>
        <v>-6068.1934038113395</v>
      </c>
      <c r="V56" s="6"/>
    </row>
    <row r="57" spans="1:22" x14ac:dyDescent="0.25">
      <c r="A57" s="2" t="s">
        <v>107</v>
      </c>
      <c r="B57" s="3">
        <v>500749</v>
      </c>
      <c r="C57" s="3" t="s">
        <v>56</v>
      </c>
      <c r="D57" s="2" t="s">
        <v>108</v>
      </c>
      <c r="E57" s="4" t="s">
        <v>109</v>
      </c>
      <c r="F57" s="4" t="s">
        <v>14</v>
      </c>
      <c r="G57" s="17" t="s">
        <v>313</v>
      </c>
      <c r="H57" s="17">
        <f>IFERROR(_xlfn.XLOOKUP(B57,[2]Sheet1!$B:$B,[2]Sheet1!$G:$G),0)</f>
        <v>1</v>
      </c>
      <c r="I57" s="17">
        <f>IFERROR(_xlfn.XLOOKUP(B57,[2]Sheet1!$B:$B,[2]Sheet1!$K:$K),0)</f>
        <v>1</v>
      </c>
      <c r="J57" s="17" t="b">
        <f t="shared" si="0"/>
        <v>1</v>
      </c>
      <c r="K57" s="53">
        <v>3164532.7816991722</v>
      </c>
      <c r="L57" s="53">
        <f t="shared" si="1"/>
        <v>3164532.7816991722</v>
      </c>
      <c r="M57" s="54">
        <f>IFERROR(_xlfn.XLOOKUP(B57,'[3]ECL CC May 25'!$A:$A,'[3]ECL CC May 25'!$C:$C),0)</f>
        <v>0</v>
      </c>
      <c r="N57" s="54">
        <v>3629126.2892160048</v>
      </c>
      <c r="O57" s="54">
        <f>IFERROR(_xlfn.XLOOKUP(B57,[2]Sheet1!$B:$B,[2]Sheet1!$L:$L),0)</f>
        <v>3629126.2892160048</v>
      </c>
      <c r="P57" s="54">
        <f>IFERROR(_xlfn.XLOOKUP(B57,[2]Sheet1!$B:$B,[2]Sheet1!$M:$M),0)</f>
        <v>0</v>
      </c>
      <c r="Q57" s="55">
        <f t="shared" si="2"/>
        <v>-464593.50751683256</v>
      </c>
      <c r="R57" s="55">
        <f t="shared" si="3"/>
        <v>-464593.50751683256</v>
      </c>
      <c r="S57" s="55">
        <f t="shared" si="4"/>
        <v>0</v>
      </c>
      <c r="V57" s="6"/>
    </row>
    <row r="58" spans="1:22" x14ac:dyDescent="0.25">
      <c r="A58" s="2" t="s">
        <v>110</v>
      </c>
      <c r="B58" s="3">
        <v>501213</v>
      </c>
      <c r="C58" s="3" t="s">
        <v>11</v>
      </c>
      <c r="D58" s="2" t="s">
        <v>111</v>
      </c>
      <c r="E58" s="4" t="s">
        <v>13</v>
      </c>
      <c r="F58" s="4" t="s">
        <v>14</v>
      </c>
      <c r="G58" s="17" t="s">
        <v>313</v>
      </c>
      <c r="H58" s="17">
        <f>IFERROR(_xlfn.XLOOKUP(B58,[2]Sheet1!$B:$B,[2]Sheet1!$G:$G),0)</f>
        <v>1</v>
      </c>
      <c r="I58" s="17">
        <f>IFERROR(_xlfn.XLOOKUP(B58,[2]Sheet1!$B:$B,[2]Sheet1!$K:$K),0)</f>
        <v>1</v>
      </c>
      <c r="J58" s="17" t="b">
        <f t="shared" si="0"/>
        <v>1</v>
      </c>
      <c r="K58" s="53">
        <v>292739.66494420683</v>
      </c>
      <c r="L58" s="53">
        <f t="shared" si="1"/>
        <v>192048.7730410645</v>
      </c>
      <c r="M58" s="54">
        <f>IFERROR(_xlfn.XLOOKUP(B58,'[3]ECL CC May 25'!$A:$A,'[3]ECL CC May 25'!$C:$C),0)</f>
        <v>100690.89190314231</v>
      </c>
      <c r="N58" s="54">
        <v>291678.579568366</v>
      </c>
      <c r="O58" s="54">
        <f>IFERROR(_xlfn.XLOOKUP(B58,[2]Sheet1!$B:$B,[2]Sheet1!$L:$L),0)</f>
        <v>182954.41588211292</v>
      </c>
      <c r="P58" s="54">
        <f>IFERROR(_xlfn.XLOOKUP(B58,[2]Sheet1!$B:$B,[2]Sheet1!$M:$M),0)</f>
        <v>108724.16368625307</v>
      </c>
      <c r="Q58" s="55">
        <f t="shared" si="2"/>
        <v>1061.0853758408339</v>
      </c>
      <c r="R58" s="55">
        <f t="shared" si="3"/>
        <v>9094.3571589515777</v>
      </c>
      <c r="S58" s="55">
        <f t="shared" si="4"/>
        <v>-8033.2717831107584</v>
      </c>
      <c r="V58" s="6"/>
    </row>
    <row r="59" spans="1:22" x14ac:dyDescent="0.25">
      <c r="A59" s="2" t="s">
        <v>112</v>
      </c>
      <c r="B59" s="3">
        <v>501099</v>
      </c>
      <c r="C59" s="3" t="s">
        <v>11</v>
      </c>
      <c r="D59" s="2" t="s">
        <v>113</v>
      </c>
      <c r="E59" s="4" t="s">
        <v>114</v>
      </c>
      <c r="F59" s="4" t="s">
        <v>32</v>
      </c>
      <c r="G59" s="17" t="s">
        <v>313</v>
      </c>
      <c r="H59" s="17">
        <f>IFERROR(_xlfn.XLOOKUP(B59,[2]Sheet1!$B:$B,[2]Sheet1!$G:$G),0)</f>
        <v>2</v>
      </c>
      <c r="I59" s="17">
        <f>IFERROR(_xlfn.XLOOKUP(B59,[2]Sheet1!$B:$B,[2]Sheet1!$K:$K),0)</f>
        <v>2</v>
      </c>
      <c r="J59" s="17" t="b">
        <f t="shared" si="0"/>
        <v>1</v>
      </c>
      <c r="K59" s="53">
        <v>1789.8184702636449</v>
      </c>
      <c r="L59" s="53">
        <f t="shared" si="1"/>
        <v>1772.7005536332454</v>
      </c>
      <c r="M59" s="54">
        <f>IFERROR(_xlfn.XLOOKUP(B59,'[3]ECL CC May 25'!$A:$A,'[3]ECL CC May 25'!$C:$C),0)</f>
        <v>17.117916630399474</v>
      </c>
      <c r="N59" s="54">
        <v>2056.4941440876787</v>
      </c>
      <c r="O59" s="54">
        <f>IFERROR(_xlfn.XLOOKUP(B59,[2]Sheet1!$B:$B,[2]Sheet1!$L:$L),0)</f>
        <v>2042.2172198240301</v>
      </c>
      <c r="P59" s="54">
        <f>IFERROR(_xlfn.XLOOKUP(B59,[2]Sheet1!$B:$B,[2]Sheet1!$M:$M),0)</f>
        <v>14.27692426364875</v>
      </c>
      <c r="Q59" s="55">
        <f t="shared" si="2"/>
        <v>-266.67567382403377</v>
      </c>
      <c r="R59" s="55">
        <f t="shared" si="3"/>
        <v>-269.51666619078469</v>
      </c>
      <c r="S59" s="55">
        <f t="shared" si="4"/>
        <v>2.840992366750724</v>
      </c>
      <c r="V59" s="6"/>
    </row>
    <row r="60" spans="1:22" x14ac:dyDescent="0.25">
      <c r="A60" s="2" t="s">
        <v>115</v>
      </c>
      <c r="B60" s="3">
        <v>501060</v>
      </c>
      <c r="C60" s="3" t="s">
        <v>11</v>
      </c>
      <c r="D60" s="2" t="s">
        <v>116</v>
      </c>
      <c r="E60" s="4" t="s">
        <v>13</v>
      </c>
      <c r="F60" s="4" t="s">
        <v>32</v>
      </c>
      <c r="G60" s="17" t="s">
        <v>313</v>
      </c>
      <c r="H60" s="17">
        <f>IFERROR(_xlfn.XLOOKUP(B60,[2]Sheet1!$B:$B,[2]Sheet1!$G:$G),0)</f>
        <v>2</v>
      </c>
      <c r="I60" s="17">
        <f>IFERROR(_xlfn.XLOOKUP(B60,[2]Sheet1!$B:$B,[2]Sheet1!$K:$K),0)</f>
        <v>2</v>
      </c>
      <c r="J60" s="17" t="b">
        <f t="shared" si="0"/>
        <v>1</v>
      </c>
      <c r="K60" s="53">
        <v>172811.04879481031</v>
      </c>
      <c r="L60" s="53">
        <f t="shared" si="1"/>
        <v>172811.04879481031</v>
      </c>
      <c r="M60" s="54">
        <f>IFERROR(_xlfn.XLOOKUP(B60,'[3]ECL CC May 25'!$A:$A,'[3]ECL CC May 25'!$C:$C),0)</f>
        <v>0</v>
      </c>
      <c r="N60" s="54">
        <v>175701.67842258379</v>
      </c>
      <c r="O60" s="54">
        <f>IFERROR(_xlfn.XLOOKUP(B60,[2]Sheet1!$B:$B,[2]Sheet1!$L:$L),0)</f>
        <v>175701.67842258379</v>
      </c>
      <c r="P60" s="54">
        <f>IFERROR(_xlfn.XLOOKUP(B60,[2]Sheet1!$B:$B,[2]Sheet1!$M:$M),0)</f>
        <v>0</v>
      </c>
      <c r="Q60" s="55">
        <f t="shared" si="2"/>
        <v>-2890.62962777348</v>
      </c>
      <c r="R60" s="55">
        <f t="shared" si="3"/>
        <v>-2890.62962777348</v>
      </c>
      <c r="S60" s="55">
        <f t="shared" si="4"/>
        <v>0</v>
      </c>
      <c r="V60" s="6"/>
    </row>
    <row r="61" spans="1:22" x14ac:dyDescent="0.25">
      <c r="A61" s="2" t="s">
        <v>117</v>
      </c>
      <c r="B61" s="3">
        <v>501061</v>
      </c>
      <c r="C61" s="3" t="s">
        <v>11</v>
      </c>
      <c r="D61" s="2" t="s">
        <v>116</v>
      </c>
      <c r="E61" s="4" t="s">
        <v>13</v>
      </c>
      <c r="F61" s="4" t="s">
        <v>32</v>
      </c>
      <c r="G61" s="17" t="s">
        <v>313</v>
      </c>
      <c r="H61" s="17">
        <f>IFERROR(_xlfn.XLOOKUP(B61,[2]Sheet1!$B:$B,[2]Sheet1!$G:$G),0)</f>
        <v>2</v>
      </c>
      <c r="I61" s="17">
        <f>IFERROR(_xlfn.XLOOKUP(B61,[2]Sheet1!$B:$B,[2]Sheet1!$K:$K),0)</f>
        <v>2</v>
      </c>
      <c r="J61" s="17" t="b">
        <f t="shared" si="0"/>
        <v>1</v>
      </c>
      <c r="K61" s="53">
        <v>77715.605978189211</v>
      </c>
      <c r="L61" s="53">
        <f t="shared" si="1"/>
        <v>77715.605978189211</v>
      </c>
      <c r="M61" s="54">
        <f>IFERROR(_xlfn.XLOOKUP(B61,'[3]ECL CC May 25'!$A:$A,'[3]ECL CC May 25'!$C:$C),0)</f>
        <v>0</v>
      </c>
      <c r="N61" s="54">
        <v>79248.875880249136</v>
      </c>
      <c r="O61" s="54">
        <f>IFERROR(_xlfn.XLOOKUP(B61,[2]Sheet1!$B:$B,[2]Sheet1!$L:$L),0)</f>
        <v>79248.875880249136</v>
      </c>
      <c r="P61" s="54">
        <f>IFERROR(_xlfn.XLOOKUP(B61,[2]Sheet1!$B:$B,[2]Sheet1!$M:$M),0)</f>
        <v>0</v>
      </c>
      <c r="Q61" s="55">
        <f t="shared" si="2"/>
        <v>-1533.2699020599248</v>
      </c>
      <c r="R61" s="55">
        <f t="shared" si="3"/>
        <v>-1533.2699020599248</v>
      </c>
      <c r="S61" s="55">
        <f t="shared" si="4"/>
        <v>0</v>
      </c>
      <c r="V61" s="6"/>
    </row>
    <row r="62" spans="1:22" x14ac:dyDescent="0.25">
      <c r="A62" s="2" t="s">
        <v>118</v>
      </c>
      <c r="B62" s="3">
        <v>501027</v>
      </c>
      <c r="C62" s="3" t="s">
        <v>11</v>
      </c>
      <c r="D62" s="2" t="s">
        <v>116</v>
      </c>
      <c r="E62" s="4" t="s">
        <v>13</v>
      </c>
      <c r="F62" s="4" t="s">
        <v>32</v>
      </c>
      <c r="G62" s="17" t="s">
        <v>313</v>
      </c>
      <c r="H62" s="17">
        <f>IFERROR(_xlfn.XLOOKUP(B62,[2]Sheet1!$B:$B,[2]Sheet1!$G:$G),0)</f>
        <v>2</v>
      </c>
      <c r="I62" s="17">
        <f>IFERROR(_xlfn.XLOOKUP(B62,[2]Sheet1!$B:$B,[2]Sheet1!$K:$K),0)</f>
        <v>2</v>
      </c>
      <c r="J62" s="17" t="b">
        <f t="shared" si="0"/>
        <v>1</v>
      </c>
      <c r="K62" s="53">
        <v>1256.862760829137</v>
      </c>
      <c r="L62" s="53">
        <f t="shared" si="1"/>
        <v>1256.862760829137</v>
      </c>
      <c r="M62" s="54">
        <f>IFERROR(_xlfn.XLOOKUP(B62,'[3]ECL CC May 25'!$A:$A,'[3]ECL CC May 25'!$C:$C),0)</f>
        <v>0</v>
      </c>
      <c r="N62" s="54">
        <v>1514.9197280028645</v>
      </c>
      <c r="O62" s="54">
        <f>IFERROR(_xlfn.XLOOKUP(B62,[2]Sheet1!$B:$B,[2]Sheet1!$L:$L),0)</f>
        <v>1514.9197280028645</v>
      </c>
      <c r="P62" s="54">
        <f>IFERROR(_xlfn.XLOOKUP(B62,[2]Sheet1!$B:$B,[2]Sheet1!$M:$M),0)</f>
        <v>0</v>
      </c>
      <c r="Q62" s="55">
        <f t="shared" si="2"/>
        <v>-258.05696717372757</v>
      </c>
      <c r="R62" s="55">
        <f t="shared" si="3"/>
        <v>-258.05696717372757</v>
      </c>
      <c r="S62" s="55">
        <f t="shared" si="4"/>
        <v>0</v>
      </c>
      <c r="V62" s="6"/>
    </row>
    <row r="63" spans="1:22" x14ac:dyDescent="0.25">
      <c r="A63" s="2" t="s">
        <v>119</v>
      </c>
      <c r="B63" s="3">
        <v>501146</v>
      </c>
      <c r="C63" s="3" t="s">
        <v>11</v>
      </c>
      <c r="D63" s="2" t="s">
        <v>120</v>
      </c>
      <c r="E63" s="4" t="s">
        <v>13</v>
      </c>
      <c r="F63" s="4" t="s">
        <v>14</v>
      </c>
      <c r="G63" s="17" t="s">
        <v>313</v>
      </c>
      <c r="H63" s="17">
        <f>IFERROR(_xlfn.XLOOKUP(B63,[2]Sheet1!$B:$B,[2]Sheet1!$G:$G),0)</f>
        <v>1</v>
      </c>
      <c r="I63" s="17">
        <f>IFERROR(_xlfn.XLOOKUP(B63,[2]Sheet1!$B:$B,[2]Sheet1!$K:$K),0)</f>
        <v>1</v>
      </c>
      <c r="J63" s="17" t="b">
        <f t="shared" si="0"/>
        <v>1</v>
      </c>
      <c r="K63" s="53">
        <v>9410745.7752621565</v>
      </c>
      <c r="L63" s="53">
        <f t="shared" si="1"/>
        <v>9410745.7752621565</v>
      </c>
      <c r="M63" s="54">
        <f>IFERROR(_xlfn.XLOOKUP(B63,'[3]ECL CC May 25'!$A:$A,'[3]ECL CC May 25'!$C:$C),0)</f>
        <v>0</v>
      </c>
      <c r="N63" s="54">
        <v>9418322.5800101813</v>
      </c>
      <c r="O63" s="54">
        <f>IFERROR(_xlfn.XLOOKUP(B63,[2]Sheet1!$B:$B,[2]Sheet1!$L:$L),0)</f>
        <v>9418322.5800101813</v>
      </c>
      <c r="P63" s="54">
        <f>IFERROR(_xlfn.XLOOKUP(B63,[2]Sheet1!$B:$B,[2]Sheet1!$M:$M),0)</f>
        <v>0</v>
      </c>
      <c r="Q63" s="55">
        <f t="shared" si="2"/>
        <v>-7576.8047480247915</v>
      </c>
      <c r="R63" s="55">
        <f t="shared" si="3"/>
        <v>-7576.8047480247915</v>
      </c>
      <c r="S63" s="55">
        <f t="shared" si="4"/>
        <v>0</v>
      </c>
      <c r="V63" s="6"/>
    </row>
    <row r="64" spans="1:22" x14ac:dyDescent="0.25">
      <c r="A64" s="2" t="s">
        <v>121</v>
      </c>
      <c r="B64" s="3">
        <v>501145</v>
      </c>
      <c r="C64" s="3" t="s">
        <v>11</v>
      </c>
      <c r="D64" s="2" t="s">
        <v>122</v>
      </c>
      <c r="E64" s="4" t="s">
        <v>13</v>
      </c>
      <c r="F64" s="4" t="s">
        <v>14</v>
      </c>
      <c r="G64" s="17" t="s">
        <v>313</v>
      </c>
      <c r="H64" s="17">
        <f>IFERROR(_xlfn.XLOOKUP(B64,[2]Sheet1!$B:$B,[2]Sheet1!$G:$G),0)</f>
        <v>1</v>
      </c>
      <c r="I64" s="17">
        <f>IFERROR(_xlfn.XLOOKUP(B64,[2]Sheet1!$B:$B,[2]Sheet1!$K:$K),0)</f>
        <v>1</v>
      </c>
      <c r="J64" s="17" t="b">
        <f t="shared" si="0"/>
        <v>1</v>
      </c>
      <c r="K64" s="53">
        <v>100938.1644025104</v>
      </c>
      <c r="L64" s="53">
        <f t="shared" si="1"/>
        <v>75831.058932215587</v>
      </c>
      <c r="M64" s="54">
        <f>IFERROR(_xlfn.XLOOKUP(B64,'[3]ECL CC May 25'!$A:$A,'[3]ECL CC May 25'!$C:$C),0)</f>
        <v>25107.105470294817</v>
      </c>
      <c r="N64" s="54">
        <v>168083.65876070524</v>
      </c>
      <c r="O64" s="54">
        <f>IFERROR(_xlfn.XLOOKUP(B64,[2]Sheet1!$B:$B,[2]Sheet1!$L:$L),0)</f>
        <v>140956.82664236333</v>
      </c>
      <c r="P64" s="54">
        <f>IFERROR(_xlfn.XLOOKUP(B64,[2]Sheet1!$B:$B,[2]Sheet1!$M:$M),0)</f>
        <v>27126.832118341903</v>
      </c>
      <c r="Q64" s="55">
        <f t="shared" si="2"/>
        <v>-67145.494358194832</v>
      </c>
      <c r="R64" s="55">
        <f t="shared" si="3"/>
        <v>-65125.767710147746</v>
      </c>
      <c r="S64" s="55">
        <f t="shared" si="4"/>
        <v>-2019.7266480470862</v>
      </c>
      <c r="V64" s="6"/>
    </row>
    <row r="65" spans="1:22" x14ac:dyDescent="0.25">
      <c r="A65" s="2" t="s">
        <v>123</v>
      </c>
      <c r="B65" s="3">
        <v>501150</v>
      </c>
      <c r="C65" s="3" t="s">
        <v>11</v>
      </c>
      <c r="D65" s="2" t="s">
        <v>124</v>
      </c>
      <c r="E65" s="4" t="s">
        <v>13</v>
      </c>
      <c r="F65" s="4" t="s">
        <v>32</v>
      </c>
      <c r="G65" s="17" t="s">
        <v>313</v>
      </c>
      <c r="H65" s="17">
        <f>IFERROR(_xlfn.XLOOKUP(B65,[2]Sheet1!$B:$B,[2]Sheet1!$G:$G),0)</f>
        <v>2</v>
      </c>
      <c r="I65" s="17">
        <f>IFERROR(_xlfn.XLOOKUP(B65,[2]Sheet1!$B:$B,[2]Sheet1!$K:$K),0)</f>
        <v>2</v>
      </c>
      <c r="J65" s="17" t="b">
        <f t="shared" si="0"/>
        <v>1</v>
      </c>
      <c r="K65" s="53">
        <v>1062.6907690777909</v>
      </c>
      <c r="L65" s="53">
        <f t="shared" si="1"/>
        <v>1062.6907690777909</v>
      </c>
      <c r="M65" s="54">
        <f>IFERROR(_xlfn.XLOOKUP(B65,'[3]ECL CC May 25'!$A:$A,'[3]ECL CC May 25'!$C:$C),0)</f>
        <v>0</v>
      </c>
      <c r="N65" s="54">
        <v>1699.7256049076423</v>
      </c>
      <c r="O65" s="54">
        <f>IFERROR(_xlfn.XLOOKUP(B65,[2]Sheet1!$B:$B,[2]Sheet1!$L:$L),0)</f>
        <v>1699.7256049076423</v>
      </c>
      <c r="P65" s="54">
        <f>IFERROR(_xlfn.XLOOKUP(B65,[2]Sheet1!$B:$B,[2]Sheet1!$M:$M),0)</f>
        <v>0</v>
      </c>
      <c r="Q65" s="55">
        <f t="shared" si="2"/>
        <v>-637.03483582985132</v>
      </c>
      <c r="R65" s="55">
        <f t="shared" si="3"/>
        <v>-637.03483582985132</v>
      </c>
      <c r="S65" s="55">
        <f t="shared" si="4"/>
        <v>0</v>
      </c>
      <c r="V65" s="6"/>
    </row>
    <row r="66" spans="1:22" x14ac:dyDescent="0.25">
      <c r="A66" s="2" t="s">
        <v>125</v>
      </c>
      <c r="B66" s="3">
        <v>501160</v>
      </c>
      <c r="C66" s="3" t="s">
        <v>11</v>
      </c>
      <c r="D66" s="2" t="s">
        <v>126</v>
      </c>
      <c r="E66" s="4" t="s">
        <v>13</v>
      </c>
      <c r="F66" s="4" t="s">
        <v>14</v>
      </c>
      <c r="G66" s="17" t="s">
        <v>313</v>
      </c>
      <c r="H66" s="17">
        <f>IFERROR(_xlfn.XLOOKUP(B66,[2]Sheet1!$B:$B,[2]Sheet1!$G:$G),0)</f>
        <v>1</v>
      </c>
      <c r="I66" s="17">
        <f>IFERROR(_xlfn.XLOOKUP(B66,[2]Sheet1!$B:$B,[2]Sheet1!$K:$K),0)</f>
        <v>1</v>
      </c>
      <c r="J66" s="17" t="b">
        <f t="shared" si="0"/>
        <v>1</v>
      </c>
      <c r="K66" s="53">
        <v>4267.1540793076902</v>
      </c>
      <c r="L66" s="53">
        <f t="shared" si="1"/>
        <v>3103.0917073526657</v>
      </c>
      <c r="M66" s="54">
        <f>IFERROR(_xlfn.XLOOKUP(B66,'[3]ECL CC May 25'!$A:$A,'[3]ECL CC May 25'!$C:$C),0)</f>
        <v>1164.0623719550244</v>
      </c>
      <c r="N66" s="54">
        <v>12159.558425252097</v>
      </c>
      <c r="O66" s="54">
        <f>IFERROR(_xlfn.XLOOKUP(B66,[2]Sheet1!$B:$B,[2]Sheet1!$L:$L),0)</f>
        <v>10921.400595246327</v>
      </c>
      <c r="P66" s="54">
        <f>IFERROR(_xlfn.XLOOKUP(B66,[2]Sheet1!$B:$B,[2]Sheet1!$M:$M),0)</f>
        <v>1238.1578300057708</v>
      </c>
      <c r="Q66" s="55">
        <f t="shared" si="2"/>
        <v>-7892.4043459444065</v>
      </c>
      <c r="R66" s="55">
        <f t="shared" si="3"/>
        <v>-7818.3088878936614</v>
      </c>
      <c r="S66" s="55">
        <f t="shared" si="4"/>
        <v>-74.095458050746402</v>
      </c>
      <c r="V66" s="6"/>
    </row>
    <row r="67" spans="1:22" x14ac:dyDescent="0.25">
      <c r="A67" s="2" t="s">
        <v>127</v>
      </c>
      <c r="B67" s="3">
        <v>501220</v>
      </c>
      <c r="C67" s="3" t="s">
        <v>11</v>
      </c>
      <c r="D67" s="2" t="s">
        <v>128</v>
      </c>
      <c r="E67" s="4" t="s">
        <v>13</v>
      </c>
      <c r="F67" s="4" t="s">
        <v>14</v>
      </c>
      <c r="G67" s="17" t="s">
        <v>313</v>
      </c>
      <c r="H67" s="17">
        <f>IFERROR(_xlfn.XLOOKUP(B67,[2]Sheet1!$B:$B,[2]Sheet1!$G:$G),0)</f>
        <v>1</v>
      </c>
      <c r="I67" s="17">
        <f>IFERROR(_xlfn.XLOOKUP(B67,[2]Sheet1!$B:$B,[2]Sheet1!$K:$K),0)</f>
        <v>1</v>
      </c>
      <c r="J67" s="17" t="b">
        <f t="shared" si="0"/>
        <v>1</v>
      </c>
      <c r="K67" s="53">
        <v>330616.58469946031</v>
      </c>
      <c r="L67" s="53">
        <f t="shared" si="1"/>
        <v>317475.75949951931</v>
      </c>
      <c r="M67" s="54">
        <f>IFERROR(_xlfn.XLOOKUP(B67,'[3]ECL CC May 25'!$A:$A,'[3]ECL CC May 25'!$C:$C),0)</f>
        <v>13140.825199941017</v>
      </c>
      <c r="N67" s="54">
        <v>316608.80271359754</v>
      </c>
      <c r="O67" s="54">
        <f>IFERROR(_xlfn.XLOOKUP(B67,[2]Sheet1!$B:$B,[2]Sheet1!$L:$L),0)</f>
        <v>302363.4454965422</v>
      </c>
      <c r="P67" s="54">
        <f>IFERROR(_xlfn.XLOOKUP(B67,[2]Sheet1!$B:$B,[2]Sheet1!$M:$M),0)</f>
        <v>14245.357217055349</v>
      </c>
      <c r="Q67" s="55">
        <f t="shared" si="2"/>
        <v>14007.781985862763</v>
      </c>
      <c r="R67" s="55">
        <f t="shared" si="3"/>
        <v>15112.314002977102</v>
      </c>
      <c r="S67" s="55">
        <f t="shared" si="4"/>
        <v>-1104.5320171143321</v>
      </c>
      <c r="V67" s="6"/>
    </row>
    <row r="68" spans="1:22" x14ac:dyDescent="0.25">
      <c r="A68" s="2" t="s">
        <v>129</v>
      </c>
      <c r="B68" s="3">
        <v>501201</v>
      </c>
      <c r="C68" s="3" t="s">
        <v>11</v>
      </c>
      <c r="D68" s="2" t="s">
        <v>130</v>
      </c>
      <c r="E68" s="4" t="s">
        <v>13</v>
      </c>
      <c r="F68" s="4" t="s">
        <v>14</v>
      </c>
      <c r="G68" s="17" t="s">
        <v>313</v>
      </c>
      <c r="H68" s="17">
        <f>IFERROR(_xlfn.XLOOKUP(B68,[2]Sheet1!$B:$B,[2]Sheet1!$G:$G),0)</f>
        <v>1</v>
      </c>
      <c r="I68" s="17">
        <f>IFERROR(_xlfn.XLOOKUP(B68,[2]Sheet1!$B:$B,[2]Sheet1!$K:$K),0)</f>
        <v>1</v>
      </c>
      <c r="J68" s="17" t="b">
        <f t="shared" ref="J68:J131" si="5">H68=I68</f>
        <v>1</v>
      </c>
      <c r="K68" s="53">
        <v>1636286.7696464681</v>
      </c>
      <c r="L68" s="53">
        <f t="shared" ref="L68:L131" si="6">K68-M68</f>
        <v>120554.27990769828</v>
      </c>
      <c r="M68" s="54">
        <f>IFERROR(_xlfn.XLOOKUP(B68,'[3]ECL CC May 25'!$A:$A,'[3]ECL CC May 25'!$C:$C),0)</f>
        <v>1515732.4897387698</v>
      </c>
      <c r="N68" s="54">
        <v>1636448.762455272</v>
      </c>
      <c r="O68" s="54">
        <f>IFERROR(_xlfn.XLOOKUP(B68,[2]Sheet1!$B:$B,[2]Sheet1!$L:$L),0)</f>
        <v>2.3283064365386963E-10</v>
      </c>
      <c r="P68" s="54">
        <f>IFERROR(_xlfn.XLOOKUP(B68,[2]Sheet1!$B:$B,[2]Sheet1!$M:$M),0)</f>
        <v>1636448.7624552718</v>
      </c>
      <c r="Q68" s="55">
        <f t="shared" ref="Q68:Q131" si="7">K68-N68</f>
        <v>-161.99280880391598</v>
      </c>
      <c r="R68" s="55">
        <f t="shared" ref="R68:R131" si="8">L68-O68</f>
        <v>120554.27990769804</v>
      </c>
      <c r="S68" s="55">
        <f t="shared" ref="S68:S131" si="9">M68-P68</f>
        <v>-120716.27271650196</v>
      </c>
      <c r="V68" s="6"/>
    </row>
    <row r="69" spans="1:22" x14ac:dyDescent="0.25">
      <c r="A69" s="2" t="s">
        <v>131</v>
      </c>
      <c r="B69" s="3">
        <v>501176</v>
      </c>
      <c r="C69" s="3" t="s">
        <v>11</v>
      </c>
      <c r="D69" s="2" t="s">
        <v>132</v>
      </c>
      <c r="E69" s="4" t="s">
        <v>13</v>
      </c>
      <c r="F69" s="4" t="s">
        <v>14</v>
      </c>
      <c r="G69" s="17" t="s">
        <v>313</v>
      </c>
      <c r="H69" s="17">
        <f>IFERROR(_xlfn.XLOOKUP(B69,[2]Sheet1!$B:$B,[2]Sheet1!$G:$G),0)</f>
        <v>1</v>
      </c>
      <c r="I69" s="17">
        <f>IFERROR(_xlfn.XLOOKUP(B69,[2]Sheet1!$B:$B,[2]Sheet1!$K:$K),0)</f>
        <v>1</v>
      </c>
      <c r="J69" s="17" t="b">
        <f t="shared" si="5"/>
        <v>1</v>
      </c>
      <c r="K69" s="53">
        <v>452.41442065241893</v>
      </c>
      <c r="L69" s="53">
        <f t="shared" si="6"/>
        <v>452.41442065241893</v>
      </c>
      <c r="M69" s="54">
        <f>IFERROR(_xlfn.XLOOKUP(B69,'[3]ECL CC May 25'!$A:$A,'[3]ECL CC May 25'!$C:$C),0)</f>
        <v>0</v>
      </c>
      <c r="N69" s="54">
        <v>484.75281808747661</v>
      </c>
      <c r="O69" s="54">
        <f>IFERROR(_xlfn.XLOOKUP(B69,[2]Sheet1!$B:$B,[2]Sheet1!$L:$L),0)</f>
        <v>484.75281808747661</v>
      </c>
      <c r="P69" s="54">
        <f>IFERROR(_xlfn.XLOOKUP(B69,[2]Sheet1!$B:$B,[2]Sheet1!$M:$M),0)</f>
        <v>0</v>
      </c>
      <c r="Q69" s="55">
        <f t="shared" si="7"/>
        <v>-32.338397435057686</v>
      </c>
      <c r="R69" s="55">
        <f t="shared" si="8"/>
        <v>-32.338397435057686</v>
      </c>
      <c r="S69" s="55">
        <f t="shared" si="9"/>
        <v>0</v>
      </c>
      <c r="V69" s="6"/>
    </row>
    <row r="70" spans="1:22" x14ac:dyDescent="0.25">
      <c r="A70" s="2" t="s">
        <v>133</v>
      </c>
      <c r="B70" s="3">
        <v>501186</v>
      </c>
      <c r="C70" s="3" t="s">
        <v>11</v>
      </c>
      <c r="D70" s="2" t="s">
        <v>132</v>
      </c>
      <c r="E70" s="4" t="s">
        <v>13</v>
      </c>
      <c r="F70" s="4" t="s">
        <v>14</v>
      </c>
      <c r="G70" s="17" t="s">
        <v>313</v>
      </c>
      <c r="H70" s="17">
        <f>IFERROR(_xlfn.XLOOKUP(B70,[2]Sheet1!$B:$B,[2]Sheet1!$G:$G),0)</f>
        <v>1</v>
      </c>
      <c r="I70" s="17">
        <f>IFERROR(_xlfn.XLOOKUP(B70,[2]Sheet1!$B:$B,[2]Sheet1!$K:$K),0)</f>
        <v>1</v>
      </c>
      <c r="J70" s="17" t="b">
        <f t="shared" si="5"/>
        <v>1</v>
      </c>
      <c r="K70" s="53">
        <v>452.41442065241893</v>
      </c>
      <c r="L70" s="53">
        <f t="shared" si="6"/>
        <v>452.41442065241893</v>
      </c>
      <c r="M70" s="54">
        <f>IFERROR(_xlfn.XLOOKUP(B70,'[3]ECL CC May 25'!$A:$A,'[3]ECL CC May 25'!$C:$C),0)</f>
        <v>0</v>
      </c>
      <c r="N70" s="54">
        <v>484.75281808747661</v>
      </c>
      <c r="O70" s="54">
        <f>IFERROR(_xlfn.XLOOKUP(B70,[2]Sheet1!$B:$B,[2]Sheet1!$L:$L),0)</f>
        <v>484.75281808747661</v>
      </c>
      <c r="P70" s="54">
        <f>IFERROR(_xlfn.XLOOKUP(B70,[2]Sheet1!$B:$B,[2]Sheet1!$M:$M),0)</f>
        <v>0</v>
      </c>
      <c r="Q70" s="55">
        <f t="shared" si="7"/>
        <v>-32.338397435057686</v>
      </c>
      <c r="R70" s="55">
        <f t="shared" si="8"/>
        <v>-32.338397435057686</v>
      </c>
      <c r="S70" s="55">
        <f t="shared" si="9"/>
        <v>0</v>
      </c>
      <c r="V70" s="6"/>
    </row>
    <row r="71" spans="1:22" x14ac:dyDescent="0.25">
      <c r="A71" s="2" t="s">
        <v>134</v>
      </c>
      <c r="B71" s="3">
        <v>501187</v>
      </c>
      <c r="C71" s="3" t="s">
        <v>11</v>
      </c>
      <c r="D71" s="2" t="s">
        <v>132</v>
      </c>
      <c r="E71" s="4" t="s">
        <v>13</v>
      </c>
      <c r="F71" s="4" t="s">
        <v>14</v>
      </c>
      <c r="G71" s="17" t="s">
        <v>313</v>
      </c>
      <c r="H71" s="17">
        <f>IFERROR(_xlfn.XLOOKUP(B71,[2]Sheet1!$B:$B,[2]Sheet1!$G:$G),0)</f>
        <v>1</v>
      </c>
      <c r="I71" s="17">
        <f>IFERROR(_xlfn.XLOOKUP(B71,[2]Sheet1!$B:$B,[2]Sheet1!$K:$K),0)</f>
        <v>1</v>
      </c>
      <c r="J71" s="17" t="b">
        <f t="shared" si="5"/>
        <v>1</v>
      </c>
      <c r="K71" s="53">
        <v>452.41442065241893</v>
      </c>
      <c r="L71" s="53">
        <f t="shared" si="6"/>
        <v>452.41442065241893</v>
      </c>
      <c r="M71" s="54">
        <f>IFERROR(_xlfn.XLOOKUP(B71,'[3]ECL CC May 25'!$A:$A,'[3]ECL CC May 25'!$C:$C),0)</f>
        <v>0</v>
      </c>
      <c r="N71" s="54">
        <v>484.75281808747661</v>
      </c>
      <c r="O71" s="54">
        <f>IFERROR(_xlfn.XLOOKUP(B71,[2]Sheet1!$B:$B,[2]Sheet1!$L:$L),0)</f>
        <v>484.75281808747661</v>
      </c>
      <c r="P71" s="54">
        <f>IFERROR(_xlfn.XLOOKUP(B71,[2]Sheet1!$B:$B,[2]Sheet1!$M:$M),0)</f>
        <v>0</v>
      </c>
      <c r="Q71" s="55">
        <f t="shared" si="7"/>
        <v>-32.338397435057686</v>
      </c>
      <c r="R71" s="55">
        <f t="shared" si="8"/>
        <v>-32.338397435057686</v>
      </c>
      <c r="S71" s="55">
        <f t="shared" si="9"/>
        <v>0</v>
      </c>
      <c r="V71" s="6"/>
    </row>
    <row r="72" spans="1:22" x14ac:dyDescent="0.25">
      <c r="A72" s="2" t="s">
        <v>135</v>
      </c>
      <c r="B72" s="3">
        <v>501204</v>
      </c>
      <c r="C72" s="3" t="s">
        <v>11</v>
      </c>
      <c r="D72" s="2" t="s">
        <v>132</v>
      </c>
      <c r="E72" s="4" t="s">
        <v>13</v>
      </c>
      <c r="F72" s="4" t="s">
        <v>14</v>
      </c>
      <c r="G72" s="17" t="s">
        <v>313</v>
      </c>
      <c r="H72" s="17">
        <f>IFERROR(_xlfn.XLOOKUP(B72,[2]Sheet1!$B:$B,[2]Sheet1!$G:$G),0)</f>
        <v>1</v>
      </c>
      <c r="I72" s="17">
        <f>IFERROR(_xlfn.XLOOKUP(B72,[2]Sheet1!$B:$B,[2]Sheet1!$K:$K),0)</f>
        <v>1</v>
      </c>
      <c r="J72" s="17" t="b">
        <f t="shared" si="5"/>
        <v>1</v>
      </c>
      <c r="K72" s="53">
        <v>490.32772590732873</v>
      </c>
      <c r="L72" s="53">
        <f t="shared" si="6"/>
        <v>490.32772590732873</v>
      </c>
      <c r="M72" s="54">
        <f>IFERROR(_xlfn.XLOOKUP(B72,'[3]ECL CC May 25'!$A:$A,'[3]ECL CC May 25'!$C:$C),0)</f>
        <v>0</v>
      </c>
      <c r="N72" s="54">
        <v>522.0843073152688</v>
      </c>
      <c r="O72" s="54">
        <f>IFERROR(_xlfn.XLOOKUP(B72,[2]Sheet1!$B:$B,[2]Sheet1!$L:$L),0)</f>
        <v>522.0843073152688</v>
      </c>
      <c r="P72" s="54">
        <f>IFERROR(_xlfn.XLOOKUP(B72,[2]Sheet1!$B:$B,[2]Sheet1!$M:$M),0)</f>
        <v>0</v>
      </c>
      <c r="Q72" s="55">
        <f t="shared" si="7"/>
        <v>-31.756581407940075</v>
      </c>
      <c r="R72" s="55">
        <f t="shared" si="8"/>
        <v>-31.756581407940075</v>
      </c>
      <c r="S72" s="55">
        <f t="shared" si="9"/>
        <v>0</v>
      </c>
      <c r="V72" s="6"/>
    </row>
    <row r="73" spans="1:22" x14ac:dyDescent="0.25">
      <c r="A73" s="2" t="s">
        <v>136</v>
      </c>
      <c r="B73" s="3">
        <v>501205</v>
      </c>
      <c r="C73" s="3" t="s">
        <v>11</v>
      </c>
      <c r="D73" s="2" t="s">
        <v>132</v>
      </c>
      <c r="E73" s="4" t="s">
        <v>13</v>
      </c>
      <c r="F73" s="4" t="s">
        <v>14</v>
      </c>
      <c r="G73" s="17" t="s">
        <v>313</v>
      </c>
      <c r="H73" s="17">
        <f>IFERROR(_xlfn.XLOOKUP(B73,[2]Sheet1!$B:$B,[2]Sheet1!$G:$G),0)</f>
        <v>1</v>
      </c>
      <c r="I73" s="17">
        <f>IFERROR(_xlfn.XLOOKUP(B73,[2]Sheet1!$B:$B,[2]Sheet1!$K:$K),0)</f>
        <v>1</v>
      </c>
      <c r="J73" s="17" t="b">
        <f t="shared" si="5"/>
        <v>1</v>
      </c>
      <c r="K73" s="53">
        <v>490.34833004221178</v>
      </c>
      <c r="L73" s="53">
        <f t="shared" si="6"/>
        <v>490.34833004221178</v>
      </c>
      <c r="M73" s="54">
        <f>IFERROR(_xlfn.XLOOKUP(B73,'[3]ECL CC May 25'!$A:$A,'[3]ECL CC May 25'!$C:$C),0)</f>
        <v>0</v>
      </c>
      <c r="N73" s="54">
        <v>522.0843073152688</v>
      </c>
      <c r="O73" s="54">
        <f>IFERROR(_xlfn.XLOOKUP(B73,[2]Sheet1!$B:$B,[2]Sheet1!$L:$L),0)</f>
        <v>522.0843073152688</v>
      </c>
      <c r="P73" s="54">
        <f>IFERROR(_xlfn.XLOOKUP(B73,[2]Sheet1!$B:$B,[2]Sheet1!$M:$M),0)</f>
        <v>0</v>
      </c>
      <c r="Q73" s="55">
        <f t="shared" si="7"/>
        <v>-31.735977273057017</v>
      </c>
      <c r="R73" s="55">
        <f t="shared" si="8"/>
        <v>-31.735977273057017</v>
      </c>
      <c r="S73" s="55">
        <f t="shared" si="9"/>
        <v>0</v>
      </c>
      <c r="V73" s="6"/>
    </row>
    <row r="74" spans="1:22" x14ac:dyDescent="0.25">
      <c r="A74" s="2" t="s">
        <v>37</v>
      </c>
      <c r="B74" s="3">
        <v>501211</v>
      </c>
      <c r="C74" s="3" t="s">
        <v>11</v>
      </c>
      <c r="D74" s="2" t="s">
        <v>137</v>
      </c>
      <c r="E74" s="4" t="s">
        <v>13</v>
      </c>
      <c r="F74" s="4" t="s">
        <v>14</v>
      </c>
      <c r="G74" s="17" t="s">
        <v>313</v>
      </c>
      <c r="H74" s="17">
        <f>IFERROR(_xlfn.XLOOKUP(B74,[2]Sheet1!$B:$B,[2]Sheet1!$G:$G),0)</f>
        <v>1</v>
      </c>
      <c r="I74" s="17">
        <f>IFERROR(_xlfn.XLOOKUP(B74,[2]Sheet1!$B:$B,[2]Sheet1!$K:$K),0)</f>
        <v>1</v>
      </c>
      <c r="J74" s="17" t="b">
        <f t="shared" si="5"/>
        <v>1</v>
      </c>
      <c r="K74" s="53">
        <v>73063.591015550075</v>
      </c>
      <c r="L74" s="53">
        <f t="shared" si="6"/>
        <v>23168.907381527373</v>
      </c>
      <c r="M74" s="54">
        <f>IFERROR(_xlfn.XLOOKUP(B74,'[3]ECL CC May 25'!$A:$A,'[3]ECL CC May 25'!$C:$C),0)</f>
        <v>49894.683634022702</v>
      </c>
      <c r="N74" s="54">
        <v>65835.111194062658</v>
      </c>
      <c r="O74" s="54">
        <f>IFERROR(_xlfn.XLOOKUP(B74,[2]Sheet1!$B:$B,[2]Sheet1!$L:$L),0)</f>
        <v>11952.504323794798</v>
      </c>
      <c r="P74" s="54">
        <f>IFERROR(_xlfn.XLOOKUP(B74,[2]Sheet1!$B:$B,[2]Sheet1!$M:$M),0)</f>
        <v>53882.60687026786</v>
      </c>
      <c r="Q74" s="55">
        <f t="shared" si="7"/>
        <v>7228.4798214874172</v>
      </c>
      <c r="R74" s="55">
        <f t="shared" si="8"/>
        <v>11216.403057732576</v>
      </c>
      <c r="S74" s="55">
        <f t="shared" si="9"/>
        <v>-3987.9232362451585</v>
      </c>
      <c r="V74" s="6"/>
    </row>
    <row r="75" spans="1:22" x14ac:dyDescent="0.25">
      <c r="A75" s="2" t="s">
        <v>138</v>
      </c>
      <c r="B75" s="3">
        <v>500790</v>
      </c>
      <c r="C75" s="3" t="s">
        <v>11</v>
      </c>
      <c r="D75" s="2" t="s">
        <v>139</v>
      </c>
      <c r="E75" s="4" t="s">
        <v>13</v>
      </c>
      <c r="F75" s="4" t="s">
        <v>14</v>
      </c>
      <c r="G75" s="17" t="s">
        <v>313</v>
      </c>
      <c r="H75" s="17">
        <f>IFERROR(_xlfn.XLOOKUP(B75,[2]Sheet1!$B:$B,[2]Sheet1!$G:$G),0)</f>
        <v>1</v>
      </c>
      <c r="I75" s="17">
        <f>IFERROR(_xlfn.XLOOKUP(B75,[2]Sheet1!$B:$B,[2]Sheet1!$K:$K),0)</f>
        <v>1</v>
      </c>
      <c r="J75" s="17" t="b">
        <f t="shared" si="5"/>
        <v>1</v>
      </c>
      <c r="K75" s="53">
        <v>2685501.1925002122</v>
      </c>
      <c r="L75" s="53">
        <f t="shared" si="6"/>
        <v>1421315.0086612741</v>
      </c>
      <c r="M75" s="54">
        <f>IFERROR(_xlfn.XLOOKUP(B75,'[3]ECL CC May 25'!$A:$A,'[3]ECL CC May 25'!$C:$C),0)</f>
        <v>1264186.1838389381</v>
      </c>
      <c r="N75" s="54">
        <v>2518476.0396846244</v>
      </c>
      <c r="O75" s="54">
        <f>IFERROR(_xlfn.XLOOKUP(B75,[2]Sheet1!$B:$B,[2]Sheet1!$L:$L),0)</f>
        <v>971001.30359295686</v>
      </c>
      <c r="P75" s="54">
        <f>IFERROR(_xlfn.XLOOKUP(B75,[2]Sheet1!$B:$B,[2]Sheet1!$M:$M),0)</f>
        <v>1547474.7360916676</v>
      </c>
      <c r="Q75" s="55">
        <f t="shared" si="7"/>
        <v>167025.15281558782</v>
      </c>
      <c r="R75" s="55">
        <f t="shared" si="8"/>
        <v>450313.70506831724</v>
      </c>
      <c r="S75" s="55">
        <f t="shared" si="9"/>
        <v>-283288.55225272942</v>
      </c>
      <c r="V75" s="6"/>
    </row>
    <row r="76" spans="1:22" x14ac:dyDescent="0.25">
      <c r="A76" s="2" t="s">
        <v>140</v>
      </c>
      <c r="B76" s="3">
        <v>500783</v>
      </c>
      <c r="C76" s="3" t="s">
        <v>11</v>
      </c>
      <c r="D76" s="2" t="s">
        <v>141</v>
      </c>
      <c r="E76" s="4" t="s">
        <v>13</v>
      </c>
      <c r="F76" s="4" t="s">
        <v>14</v>
      </c>
      <c r="G76" s="17" t="s">
        <v>313</v>
      </c>
      <c r="H76" s="17">
        <f>IFERROR(_xlfn.XLOOKUP(B76,[2]Sheet1!$B:$B,[2]Sheet1!$G:$G),0)</f>
        <v>1</v>
      </c>
      <c r="I76" s="17">
        <f>IFERROR(_xlfn.XLOOKUP(B76,[2]Sheet1!$B:$B,[2]Sheet1!$K:$K),0)</f>
        <v>1</v>
      </c>
      <c r="J76" s="17" t="b">
        <f t="shared" si="5"/>
        <v>1</v>
      </c>
      <c r="K76" s="53">
        <v>934365.65734069864</v>
      </c>
      <c r="L76" s="53">
        <f t="shared" si="6"/>
        <v>285367.83353344898</v>
      </c>
      <c r="M76" s="54">
        <f>IFERROR(_xlfn.XLOOKUP(B76,'[3]ECL CC May 25'!$A:$A,'[3]ECL CC May 25'!$C:$C),0)</f>
        <v>648997.82380724966</v>
      </c>
      <c r="N76" s="54">
        <v>1043740.6556497264</v>
      </c>
      <c r="O76" s="54">
        <f>IFERROR(_xlfn.XLOOKUP(B76,[2]Sheet1!$B:$B,[2]Sheet1!$L:$L),0)</f>
        <v>466291.93461581448</v>
      </c>
      <c r="P76" s="54">
        <f>IFERROR(_xlfn.XLOOKUP(B76,[2]Sheet1!$B:$B,[2]Sheet1!$M:$M),0)</f>
        <v>577448.72103391192</v>
      </c>
      <c r="Q76" s="55">
        <f t="shared" si="7"/>
        <v>-109374.99830902775</v>
      </c>
      <c r="R76" s="55">
        <f t="shared" si="8"/>
        <v>-180924.10108236549</v>
      </c>
      <c r="S76" s="55">
        <f t="shared" si="9"/>
        <v>71549.102773337741</v>
      </c>
      <c r="V76" s="6"/>
    </row>
    <row r="77" spans="1:22" x14ac:dyDescent="0.25">
      <c r="A77" s="2" t="s">
        <v>142</v>
      </c>
      <c r="B77" s="3">
        <v>501240</v>
      </c>
      <c r="C77" s="3" t="s">
        <v>11</v>
      </c>
      <c r="D77" s="2" t="s">
        <v>143</v>
      </c>
      <c r="E77" s="4" t="s">
        <v>13</v>
      </c>
      <c r="F77" s="4" t="s">
        <v>14</v>
      </c>
      <c r="G77" s="17" t="s">
        <v>313</v>
      </c>
      <c r="H77" s="17">
        <f>IFERROR(_xlfn.XLOOKUP(B77,[2]Sheet1!$B:$B,[2]Sheet1!$G:$G),0)</f>
        <v>1</v>
      </c>
      <c r="I77" s="17">
        <f>IFERROR(_xlfn.XLOOKUP(B77,[2]Sheet1!$B:$B,[2]Sheet1!$K:$K),0)</f>
        <v>1</v>
      </c>
      <c r="J77" s="17" t="b">
        <f t="shared" si="5"/>
        <v>1</v>
      </c>
      <c r="K77" s="53">
        <v>81792.163329944975</v>
      </c>
      <c r="L77" s="53">
        <f t="shared" si="6"/>
        <v>81792.163329944975</v>
      </c>
      <c r="M77" s="54">
        <f>IFERROR(_xlfn.XLOOKUP(B77,'[3]ECL CC May 25'!$A:$A,'[3]ECL CC May 25'!$C:$C),0)</f>
        <v>0</v>
      </c>
      <c r="N77" s="54">
        <v>81366.399674083106</v>
      </c>
      <c r="O77" s="54">
        <f>IFERROR(_xlfn.XLOOKUP(B77,[2]Sheet1!$B:$B,[2]Sheet1!$L:$L),0)</f>
        <v>81366.399674083106</v>
      </c>
      <c r="P77" s="54">
        <f>IFERROR(_xlfn.XLOOKUP(B77,[2]Sheet1!$B:$B,[2]Sheet1!$M:$M),0)</f>
        <v>0</v>
      </c>
      <c r="Q77" s="55">
        <f t="shared" si="7"/>
        <v>425.76365586186876</v>
      </c>
      <c r="R77" s="55">
        <f t="shared" si="8"/>
        <v>425.76365586186876</v>
      </c>
      <c r="S77" s="55">
        <f t="shared" si="9"/>
        <v>0</v>
      </c>
      <c r="V77" s="6"/>
    </row>
    <row r="78" spans="1:22" x14ac:dyDescent="0.25">
      <c r="A78" s="2" t="s">
        <v>144</v>
      </c>
      <c r="B78" s="3">
        <v>501174</v>
      </c>
      <c r="C78" s="3" t="s">
        <v>11</v>
      </c>
      <c r="D78" s="2" t="s">
        <v>145</v>
      </c>
      <c r="E78" s="4" t="s">
        <v>13</v>
      </c>
      <c r="F78" s="4" t="s">
        <v>14</v>
      </c>
      <c r="G78" s="17" t="s">
        <v>313</v>
      </c>
      <c r="H78" s="17">
        <f>IFERROR(_xlfn.XLOOKUP(B78,[2]Sheet1!$B:$B,[2]Sheet1!$G:$G),0)</f>
        <v>1</v>
      </c>
      <c r="I78" s="17">
        <f>IFERROR(_xlfn.XLOOKUP(B78,[2]Sheet1!$B:$B,[2]Sheet1!$K:$K),0)</f>
        <v>1</v>
      </c>
      <c r="J78" s="17" t="b">
        <f t="shared" si="5"/>
        <v>1</v>
      </c>
      <c r="K78" s="53">
        <v>1932.1690415123469</v>
      </c>
      <c r="L78" s="53">
        <f t="shared" si="6"/>
        <v>1762.0298098695259</v>
      </c>
      <c r="M78" s="54">
        <f>IFERROR(_xlfn.XLOOKUP(B78,'[3]ECL CC May 25'!$A:$A,'[3]ECL CC May 25'!$C:$C),0)</f>
        <v>170.13923164282087</v>
      </c>
      <c r="N78" s="54">
        <v>3161.115933022078</v>
      </c>
      <c r="O78" s="54">
        <f>IFERROR(_xlfn.XLOOKUP(B78,[2]Sheet1!$B:$B,[2]Sheet1!$L:$L),0)</f>
        <v>3000.4465729085096</v>
      </c>
      <c r="P78" s="54">
        <f>IFERROR(_xlfn.XLOOKUP(B78,[2]Sheet1!$B:$B,[2]Sheet1!$M:$M),0)</f>
        <v>160.66936011356859</v>
      </c>
      <c r="Q78" s="55">
        <f t="shared" si="7"/>
        <v>-1228.9468915097311</v>
      </c>
      <c r="R78" s="55">
        <f t="shared" si="8"/>
        <v>-1238.4167630389836</v>
      </c>
      <c r="S78" s="55">
        <f t="shared" si="9"/>
        <v>9.4698715292522877</v>
      </c>
      <c r="V78" s="6"/>
    </row>
    <row r="79" spans="1:22" x14ac:dyDescent="0.25">
      <c r="A79" s="2" t="s">
        <v>146</v>
      </c>
      <c r="B79" s="3">
        <v>500633</v>
      </c>
      <c r="C79" s="3" t="s">
        <v>11</v>
      </c>
      <c r="D79" s="2" t="s">
        <v>147</v>
      </c>
      <c r="E79" s="4" t="s">
        <v>53</v>
      </c>
      <c r="F79" s="4" t="s">
        <v>32</v>
      </c>
      <c r="G79" s="17" t="s">
        <v>313</v>
      </c>
      <c r="H79" s="17">
        <f>IFERROR(_xlfn.XLOOKUP(B79,[2]Sheet1!$B:$B,[2]Sheet1!$G:$G),0)</f>
        <v>2</v>
      </c>
      <c r="I79" s="17">
        <f>IFERROR(_xlfn.XLOOKUP(B79,[2]Sheet1!$B:$B,[2]Sheet1!$K:$K),0)</f>
        <v>2</v>
      </c>
      <c r="J79" s="17" t="b">
        <f t="shared" si="5"/>
        <v>1</v>
      </c>
      <c r="K79" s="53">
        <v>0</v>
      </c>
      <c r="L79" s="53">
        <f t="shared" si="6"/>
        <v>0</v>
      </c>
      <c r="M79" s="54">
        <f>IFERROR(_xlfn.XLOOKUP(B79,'[3]ECL CC May 25'!$A:$A,'[3]ECL CC May 25'!$C:$C),0)</f>
        <v>0</v>
      </c>
      <c r="N79" s="54">
        <v>166.51245470014814</v>
      </c>
      <c r="O79" s="54">
        <f>IFERROR(_xlfn.XLOOKUP(B79,[2]Sheet1!$B:$B,[2]Sheet1!$L:$L),0)</f>
        <v>166.51245470014814</v>
      </c>
      <c r="P79" s="54">
        <f>IFERROR(_xlfn.XLOOKUP(B79,[2]Sheet1!$B:$B,[2]Sheet1!$M:$M),0)</f>
        <v>0</v>
      </c>
      <c r="Q79" s="55">
        <f t="shared" si="7"/>
        <v>-166.51245470014814</v>
      </c>
      <c r="R79" s="55">
        <f t="shared" si="8"/>
        <v>-166.51245470014814</v>
      </c>
      <c r="S79" s="55">
        <f t="shared" si="9"/>
        <v>0</v>
      </c>
      <c r="V79" s="6"/>
    </row>
    <row r="80" spans="1:22" x14ac:dyDescent="0.25">
      <c r="A80" s="2" t="s">
        <v>148</v>
      </c>
      <c r="B80" s="3">
        <v>501216</v>
      </c>
      <c r="C80" s="3" t="s">
        <v>11</v>
      </c>
      <c r="D80" s="2" t="s">
        <v>149</v>
      </c>
      <c r="E80" s="4" t="s">
        <v>53</v>
      </c>
      <c r="F80" s="4" t="s">
        <v>14</v>
      </c>
      <c r="G80" s="17" t="s">
        <v>313</v>
      </c>
      <c r="H80" s="17">
        <f>IFERROR(_xlfn.XLOOKUP(B80,[2]Sheet1!$B:$B,[2]Sheet1!$G:$G),0)</f>
        <v>1</v>
      </c>
      <c r="I80" s="17">
        <f>IFERROR(_xlfn.XLOOKUP(B80,[2]Sheet1!$B:$B,[2]Sheet1!$K:$K),0)</f>
        <v>1</v>
      </c>
      <c r="J80" s="17" t="b">
        <f t="shared" si="5"/>
        <v>1</v>
      </c>
      <c r="K80" s="53">
        <v>1145573.3238840681</v>
      </c>
      <c r="L80" s="53">
        <f t="shared" si="6"/>
        <v>1145573.3238840681</v>
      </c>
      <c r="M80" s="54">
        <f>IFERROR(_xlfn.XLOOKUP(B80,'[3]ECL CC May 25'!$A:$A,'[3]ECL CC May 25'!$C:$C),0)</f>
        <v>0</v>
      </c>
      <c r="N80" s="54">
        <v>1157172.6983662739</v>
      </c>
      <c r="O80" s="54">
        <f>IFERROR(_xlfn.XLOOKUP(B80,[2]Sheet1!$B:$B,[2]Sheet1!$L:$L),0)</f>
        <v>1157172.6983662739</v>
      </c>
      <c r="P80" s="54">
        <f>IFERROR(_xlfn.XLOOKUP(B80,[2]Sheet1!$B:$B,[2]Sheet1!$M:$M),0)</f>
        <v>0</v>
      </c>
      <c r="Q80" s="55">
        <f t="shared" si="7"/>
        <v>-11599.374482205836</v>
      </c>
      <c r="R80" s="55">
        <f t="shared" si="8"/>
        <v>-11599.374482205836</v>
      </c>
      <c r="S80" s="55">
        <f t="shared" si="9"/>
        <v>0</v>
      </c>
      <c r="V80" s="6"/>
    </row>
    <row r="81" spans="1:22" x14ac:dyDescent="0.25">
      <c r="A81" s="2" t="s">
        <v>150</v>
      </c>
      <c r="B81" s="3">
        <v>501223</v>
      </c>
      <c r="C81" s="3" t="s">
        <v>11</v>
      </c>
      <c r="D81" s="2" t="s">
        <v>149</v>
      </c>
      <c r="E81" s="4" t="s">
        <v>53</v>
      </c>
      <c r="F81" s="4" t="s">
        <v>14</v>
      </c>
      <c r="G81" s="17" t="s">
        <v>313</v>
      </c>
      <c r="H81" s="17">
        <f>IFERROR(_xlfn.XLOOKUP(B81,[2]Sheet1!$B:$B,[2]Sheet1!$G:$G),0)</f>
        <v>1</v>
      </c>
      <c r="I81" s="17">
        <f>IFERROR(_xlfn.XLOOKUP(B81,[2]Sheet1!$B:$B,[2]Sheet1!$K:$K),0)</f>
        <v>1</v>
      </c>
      <c r="J81" s="17" t="b">
        <f t="shared" si="5"/>
        <v>1</v>
      </c>
      <c r="K81" s="53">
        <v>319367.19274597772</v>
      </c>
      <c r="L81" s="53">
        <f t="shared" si="6"/>
        <v>319367.19274597772</v>
      </c>
      <c r="M81" s="54">
        <f>IFERROR(_xlfn.XLOOKUP(B81,'[3]ECL CC May 25'!$A:$A,'[3]ECL CC May 25'!$C:$C),0)</f>
        <v>0</v>
      </c>
      <c r="N81" s="54">
        <v>328429.01844754058</v>
      </c>
      <c r="O81" s="54">
        <f>IFERROR(_xlfn.XLOOKUP(B81,[2]Sheet1!$B:$B,[2]Sheet1!$L:$L),0)</f>
        <v>328429.01844754058</v>
      </c>
      <c r="P81" s="54">
        <f>IFERROR(_xlfn.XLOOKUP(B81,[2]Sheet1!$B:$B,[2]Sheet1!$M:$M),0)</f>
        <v>0</v>
      </c>
      <c r="Q81" s="55">
        <f t="shared" si="7"/>
        <v>-9061.8257015628624</v>
      </c>
      <c r="R81" s="55">
        <f t="shared" si="8"/>
        <v>-9061.8257015628624</v>
      </c>
      <c r="S81" s="55">
        <f t="shared" si="9"/>
        <v>0</v>
      </c>
      <c r="V81" s="6"/>
    </row>
    <row r="82" spans="1:22" x14ac:dyDescent="0.25">
      <c r="A82" s="2" t="s">
        <v>151</v>
      </c>
      <c r="B82" s="3">
        <v>501188</v>
      </c>
      <c r="C82" s="3" t="s">
        <v>11</v>
      </c>
      <c r="D82" s="2" t="s">
        <v>152</v>
      </c>
      <c r="E82" s="4" t="s">
        <v>13</v>
      </c>
      <c r="F82" s="4" t="s">
        <v>14</v>
      </c>
      <c r="G82" s="17" t="s">
        <v>313</v>
      </c>
      <c r="H82" s="17">
        <f>IFERROR(_xlfn.XLOOKUP(B82,[2]Sheet1!$B:$B,[2]Sheet1!$G:$G),0)</f>
        <v>1</v>
      </c>
      <c r="I82" s="17">
        <f>IFERROR(_xlfn.XLOOKUP(B82,[2]Sheet1!$B:$B,[2]Sheet1!$K:$K),0)</f>
        <v>1</v>
      </c>
      <c r="J82" s="17" t="b">
        <f t="shared" si="5"/>
        <v>1</v>
      </c>
      <c r="K82" s="53">
        <v>1962.496792159076</v>
      </c>
      <c r="L82" s="53">
        <f t="shared" si="6"/>
        <v>1962.496792159076</v>
      </c>
      <c r="M82" s="54">
        <f>IFERROR(_xlfn.XLOOKUP(B82,'[3]ECL CC May 25'!$A:$A,'[3]ECL CC May 25'!$C:$C),0)</f>
        <v>0</v>
      </c>
      <c r="N82" s="54">
        <v>2011.8726308045188</v>
      </c>
      <c r="O82" s="54">
        <f>IFERROR(_xlfn.XLOOKUP(B82,[2]Sheet1!$B:$B,[2]Sheet1!$L:$L),0)</f>
        <v>2011.8726308045188</v>
      </c>
      <c r="P82" s="54">
        <f>IFERROR(_xlfn.XLOOKUP(B82,[2]Sheet1!$B:$B,[2]Sheet1!$M:$M),0)</f>
        <v>0</v>
      </c>
      <c r="Q82" s="55">
        <f t="shared" si="7"/>
        <v>-49.375838645442855</v>
      </c>
      <c r="R82" s="55">
        <f t="shared" si="8"/>
        <v>-49.375838645442855</v>
      </c>
      <c r="S82" s="55">
        <f t="shared" si="9"/>
        <v>0</v>
      </c>
      <c r="V82" s="6"/>
    </row>
    <row r="83" spans="1:22" x14ac:dyDescent="0.25">
      <c r="A83" s="2" t="s">
        <v>153</v>
      </c>
      <c r="B83" s="3">
        <v>501230</v>
      </c>
      <c r="C83" s="3" t="s">
        <v>56</v>
      </c>
      <c r="D83" s="2" t="s">
        <v>154</v>
      </c>
      <c r="E83" s="4" t="s">
        <v>53</v>
      </c>
      <c r="F83" s="4" t="s">
        <v>14</v>
      </c>
      <c r="G83" s="17" t="s">
        <v>313</v>
      </c>
      <c r="H83" s="17">
        <f>IFERROR(_xlfn.XLOOKUP(B83,[2]Sheet1!$B:$B,[2]Sheet1!$G:$G),0)</f>
        <v>1</v>
      </c>
      <c r="I83" s="17">
        <f>IFERROR(_xlfn.XLOOKUP(B83,[2]Sheet1!$B:$B,[2]Sheet1!$K:$K),0)</f>
        <v>1</v>
      </c>
      <c r="J83" s="17" t="b">
        <f t="shared" si="5"/>
        <v>1</v>
      </c>
      <c r="K83" s="53">
        <v>26678004.807748321</v>
      </c>
      <c r="L83" s="53">
        <f t="shared" si="6"/>
        <v>26678004.807748321</v>
      </c>
      <c r="M83" s="54">
        <f>IFERROR(_xlfn.XLOOKUP(B83,'[3]ECL CC May 25'!$A:$A,'[3]ECL CC May 25'!$C:$C),0)</f>
        <v>0</v>
      </c>
      <c r="N83" s="54">
        <v>26940838.529574115</v>
      </c>
      <c r="O83" s="54">
        <f>IFERROR(_xlfn.XLOOKUP(B83,[2]Sheet1!$B:$B,[2]Sheet1!$L:$L),0)</f>
        <v>26940838.529574115</v>
      </c>
      <c r="P83" s="54">
        <f>IFERROR(_xlfn.XLOOKUP(B83,[2]Sheet1!$B:$B,[2]Sheet1!$M:$M),0)</f>
        <v>0</v>
      </c>
      <c r="Q83" s="55">
        <f t="shared" si="7"/>
        <v>-262833.72182579339</v>
      </c>
      <c r="R83" s="55">
        <f t="shared" si="8"/>
        <v>-262833.72182579339</v>
      </c>
      <c r="S83" s="55">
        <f t="shared" si="9"/>
        <v>0</v>
      </c>
      <c r="V83" s="6"/>
    </row>
    <row r="84" spans="1:22" x14ac:dyDescent="0.25">
      <c r="A84" s="2" t="s">
        <v>155</v>
      </c>
      <c r="B84" s="3" t="s">
        <v>156</v>
      </c>
      <c r="C84" s="3" t="s">
        <v>56</v>
      </c>
      <c r="D84" s="2" t="s">
        <v>157</v>
      </c>
      <c r="E84" s="4" t="s">
        <v>13</v>
      </c>
      <c r="F84" s="4" t="s">
        <v>14</v>
      </c>
      <c r="G84" s="17" t="s">
        <v>314</v>
      </c>
      <c r="H84" s="17">
        <f>IFERROR(_xlfn.XLOOKUP(B84,[2]Sheet1!$B:$B,[2]Sheet1!$G:$G),0)</f>
        <v>1</v>
      </c>
      <c r="I84" s="17">
        <f>IFERROR(_xlfn.XLOOKUP(B84,[2]Sheet1!$B:$B,[2]Sheet1!$K:$K),0)</f>
        <v>1</v>
      </c>
      <c r="J84" s="17" t="b">
        <f t="shared" si="5"/>
        <v>1</v>
      </c>
      <c r="K84" s="53">
        <v>295923.56405337312</v>
      </c>
      <c r="L84" s="53">
        <f t="shared" si="6"/>
        <v>0</v>
      </c>
      <c r="M84" s="54">
        <f>IFERROR(_xlfn.XLOOKUP(B84,'[3]ECL CC May 25'!$A:$A,'[3]ECL CC May 25'!$C:$C),0)</f>
        <v>295923.56405337312</v>
      </c>
      <c r="N84" s="54">
        <v>320599.42815470812</v>
      </c>
      <c r="O84" s="54">
        <f>IFERROR(_xlfn.XLOOKUP(B84,[2]Sheet1!$B:$B,[2]Sheet1!$L:$L),0)</f>
        <v>0</v>
      </c>
      <c r="P84" s="54">
        <f>IFERROR(_xlfn.XLOOKUP(B84,[2]Sheet1!$B:$B,[2]Sheet1!$M:$M),0)</f>
        <v>320599.42815470812</v>
      </c>
      <c r="Q84" s="55">
        <f t="shared" si="7"/>
        <v>-24675.864101334999</v>
      </c>
      <c r="R84" s="55">
        <f t="shared" si="8"/>
        <v>0</v>
      </c>
      <c r="S84" s="55">
        <f t="shared" si="9"/>
        <v>-24675.864101334999</v>
      </c>
      <c r="V84" s="6"/>
    </row>
    <row r="85" spans="1:22" x14ac:dyDescent="0.25">
      <c r="A85" s="2" t="s">
        <v>155</v>
      </c>
      <c r="B85" s="3" t="s">
        <v>158</v>
      </c>
      <c r="C85" s="3" t="s">
        <v>56</v>
      </c>
      <c r="D85" s="2" t="s">
        <v>157</v>
      </c>
      <c r="E85" s="4" t="s">
        <v>13</v>
      </c>
      <c r="F85" s="4" t="s">
        <v>14</v>
      </c>
      <c r="G85" s="17" t="s">
        <v>314</v>
      </c>
      <c r="H85" s="17">
        <f>IFERROR(_xlfn.XLOOKUP(B85,[2]Sheet1!$B:$B,[2]Sheet1!$G:$G),0)</f>
        <v>1</v>
      </c>
      <c r="I85" s="17">
        <f>IFERROR(_xlfn.XLOOKUP(B85,[2]Sheet1!$B:$B,[2]Sheet1!$K:$K),0)</f>
        <v>1</v>
      </c>
      <c r="J85" s="17" t="b">
        <f t="shared" si="5"/>
        <v>1</v>
      </c>
      <c r="K85" s="53">
        <v>144118.61885716225</v>
      </c>
      <c r="L85" s="53">
        <f t="shared" si="6"/>
        <v>0</v>
      </c>
      <c r="M85" s="54">
        <f>IFERROR(_xlfn.XLOOKUP(B85,'[3]ECL CC May 25'!$A:$A,'[3]ECL CC May 25'!$C:$C),0)</f>
        <v>144118.61885716225</v>
      </c>
      <c r="N85" s="54">
        <v>156136.0851402799</v>
      </c>
      <c r="O85" s="54">
        <f>IFERROR(_xlfn.XLOOKUP(B85,[2]Sheet1!$B:$B,[2]Sheet1!$L:$L),0)</f>
        <v>0</v>
      </c>
      <c r="P85" s="54">
        <f>IFERROR(_xlfn.XLOOKUP(B85,[2]Sheet1!$B:$B,[2]Sheet1!$M:$M),0)</f>
        <v>156136.0851402799</v>
      </c>
      <c r="Q85" s="55">
        <f t="shared" si="7"/>
        <v>-12017.466283117654</v>
      </c>
      <c r="R85" s="55">
        <f t="shared" si="8"/>
        <v>0</v>
      </c>
      <c r="S85" s="55">
        <f t="shared" si="9"/>
        <v>-12017.466283117654</v>
      </c>
      <c r="V85" s="6"/>
    </row>
    <row r="86" spans="1:22" x14ac:dyDescent="0.25">
      <c r="A86" s="2" t="s">
        <v>155</v>
      </c>
      <c r="B86" s="3" t="s">
        <v>159</v>
      </c>
      <c r="C86" s="3" t="s">
        <v>56</v>
      </c>
      <c r="D86" s="2" t="s">
        <v>157</v>
      </c>
      <c r="E86" s="4" t="s">
        <v>13</v>
      </c>
      <c r="F86" s="4" t="s">
        <v>14</v>
      </c>
      <c r="G86" s="17" t="s">
        <v>314</v>
      </c>
      <c r="H86" s="17">
        <f>IFERROR(_xlfn.XLOOKUP(B86,[2]Sheet1!$B:$B,[2]Sheet1!$G:$G),0)</f>
        <v>1</v>
      </c>
      <c r="I86" s="17">
        <f>IFERROR(_xlfn.XLOOKUP(B86,[2]Sheet1!$B:$B,[2]Sheet1!$K:$K),0)</f>
        <v>1</v>
      </c>
      <c r="J86" s="17" t="b">
        <f t="shared" si="5"/>
        <v>1</v>
      </c>
      <c r="K86" s="53">
        <v>80706.426560010863</v>
      </c>
      <c r="L86" s="53">
        <f t="shared" si="6"/>
        <v>0</v>
      </c>
      <c r="M86" s="54">
        <f>IFERROR(_xlfn.XLOOKUP(B86,'[3]ECL CC May 25'!$A:$A,'[3]ECL CC May 25'!$C:$C),0)</f>
        <v>80706.426560010863</v>
      </c>
      <c r="N86" s="54">
        <v>87436.207678556748</v>
      </c>
      <c r="O86" s="54">
        <f>IFERROR(_xlfn.XLOOKUP(B86,[2]Sheet1!$B:$B,[2]Sheet1!$L:$L),0)</f>
        <v>0</v>
      </c>
      <c r="P86" s="54">
        <f>IFERROR(_xlfn.XLOOKUP(B86,[2]Sheet1!$B:$B,[2]Sheet1!$M:$M),0)</f>
        <v>87436.207678556748</v>
      </c>
      <c r="Q86" s="55">
        <f t="shared" si="7"/>
        <v>-6729.781118545885</v>
      </c>
      <c r="R86" s="55">
        <f t="shared" si="8"/>
        <v>0</v>
      </c>
      <c r="S86" s="55">
        <f t="shared" si="9"/>
        <v>-6729.781118545885</v>
      </c>
      <c r="V86" s="6"/>
    </row>
    <row r="87" spans="1:22" x14ac:dyDescent="0.25">
      <c r="A87" s="2" t="s">
        <v>155</v>
      </c>
      <c r="B87" s="3" t="s">
        <v>160</v>
      </c>
      <c r="C87" s="3" t="s">
        <v>56</v>
      </c>
      <c r="D87" s="2" t="s">
        <v>157</v>
      </c>
      <c r="E87" s="4" t="s">
        <v>13</v>
      </c>
      <c r="F87" s="4" t="s">
        <v>14</v>
      </c>
      <c r="G87" s="17" t="s">
        <v>314</v>
      </c>
      <c r="H87" s="17">
        <f>IFERROR(_xlfn.XLOOKUP(B87,[2]Sheet1!$B:$B,[2]Sheet1!$G:$G),0)</f>
        <v>1</v>
      </c>
      <c r="I87" s="17">
        <f>IFERROR(_xlfn.XLOOKUP(B87,[2]Sheet1!$B:$B,[2]Sheet1!$K:$K),0)</f>
        <v>1</v>
      </c>
      <c r="J87" s="17" t="b">
        <f t="shared" si="5"/>
        <v>1</v>
      </c>
      <c r="K87" s="53">
        <v>63412.192297151385</v>
      </c>
      <c r="L87" s="53">
        <f t="shared" si="6"/>
        <v>0</v>
      </c>
      <c r="M87" s="54">
        <f>IFERROR(_xlfn.XLOOKUP(B87,'[3]ECL CC May 25'!$A:$A,'[3]ECL CC May 25'!$C:$C),0)</f>
        <v>63412.192297151385</v>
      </c>
      <c r="N87" s="54">
        <v>68699.877461723168</v>
      </c>
      <c r="O87" s="54">
        <f>IFERROR(_xlfn.XLOOKUP(B87,[2]Sheet1!$B:$B,[2]Sheet1!$L:$L),0)</f>
        <v>0</v>
      </c>
      <c r="P87" s="54">
        <f>IFERROR(_xlfn.XLOOKUP(B87,[2]Sheet1!$B:$B,[2]Sheet1!$M:$M),0)</f>
        <v>68699.877461723168</v>
      </c>
      <c r="Q87" s="55">
        <f t="shared" si="7"/>
        <v>-5287.6851645717834</v>
      </c>
      <c r="R87" s="55">
        <f t="shared" si="8"/>
        <v>0</v>
      </c>
      <c r="S87" s="55">
        <f t="shared" si="9"/>
        <v>-5287.6851645717834</v>
      </c>
      <c r="V87" s="6"/>
    </row>
    <row r="88" spans="1:22" x14ac:dyDescent="0.25">
      <c r="A88" s="2" t="s">
        <v>155</v>
      </c>
      <c r="B88" s="3" t="s">
        <v>161</v>
      </c>
      <c r="C88" s="3" t="s">
        <v>56</v>
      </c>
      <c r="D88" s="2" t="s">
        <v>157</v>
      </c>
      <c r="E88" s="4" t="s">
        <v>13</v>
      </c>
      <c r="F88" s="4" t="s">
        <v>14</v>
      </c>
      <c r="G88" s="17" t="s">
        <v>314</v>
      </c>
      <c r="H88" s="17">
        <f>IFERROR(_xlfn.XLOOKUP(B88,[2]Sheet1!$B:$B,[2]Sheet1!$G:$G),0)</f>
        <v>1</v>
      </c>
      <c r="I88" s="17">
        <f>IFERROR(_xlfn.XLOOKUP(B88,[2]Sheet1!$B:$B,[2]Sheet1!$K:$K),0)</f>
        <v>1</v>
      </c>
      <c r="J88" s="17" t="b">
        <f t="shared" si="5"/>
        <v>1</v>
      </c>
      <c r="K88" s="53">
        <v>57647.447542864902</v>
      </c>
      <c r="L88" s="53">
        <f t="shared" si="6"/>
        <v>0</v>
      </c>
      <c r="M88" s="54">
        <f>IFERROR(_xlfn.XLOOKUP(B88,'[3]ECL CC May 25'!$A:$A,'[3]ECL CC May 25'!$C:$C),0)</f>
        <v>57647.447542864902</v>
      </c>
      <c r="N88" s="54">
        <v>62454.434056111961</v>
      </c>
      <c r="O88" s="54">
        <f>IFERROR(_xlfn.XLOOKUP(B88,[2]Sheet1!$B:$B,[2]Sheet1!$L:$L),0)</f>
        <v>0</v>
      </c>
      <c r="P88" s="54">
        <f>IFERROR(_xlfn.XLOOKUP(B88,[2]Sheet1!$B:$B,[2]Sheet1!$M:$M),0)</f>
        <v>62454.434056111961</v>
      </c>
      <c r="Q88" s="55">
        <f t="shared" si="7"/>
        <v>-4806.9865132470586</v>
      </c>
      <c r="R88" s="55">
        <f t="shared" si="8"/>
        <v>0</v>
      </c>
      <c r="S88" s="55">
        <f t="shared" si="9"/>
        <v>-4806.9865132470586</v>
      </c>
      <c r="V88" s="6"/>
    </row>
    <row r="89" spans="1:22" x14ac:dyDescent="0.25">
      <c r="A89" s="2" t="s">
        <v>162</v>
      </c>
      <c r="B89" s="3">
        <v>501241</v>
      </c>
      <c r="C89" s="3" t="s">
        <v>11</v>
      </c>
      <c r="D89" s="2" t="s">
        <v>154</v>
      </c>
      <c r="E89" s="4" t="s">
        <v>53</v>
      </c>
      <c r="F89" s="4" t="s">
        <v>14</v>
      </c>
      <c r="G89" s="17" t="s">
        <v>313</v>
      </c>
      <c r="H89" s="17">
        <f>IFERROR(_xlfn.XLOOKUP(B89,[2]Sheet1!$B:$B,[2]Sheet1!$G:$G),0)</f>
        <v>1</v>
      </c>
      <c r="I89" s="17">
        <f>IFERROR(_xlfn.XLOOKUP(B89,[2]Sheet1!$B:$B,[2]Sheet1!$K:$K),0)</f>
        <v>1</v>
      </c>
      <c r="J89" s="17" t="b">
        <f t="shared" si="5"/>
        <v>1</v>
      </c>
      <c r="K89" s="53">
        <v>16847.79</v>
      </c>
      <c r="L89" s="53">
        <f t="shared" si="6"/>
        <v>16847.79</v>
      </c>
      <c r="M89" s="54">
        <f>IFERROR(_xlfn.XLOOKUP(B89,'[3]ECL CC May 25'!$A:$A,'[3]ECL CC May 25'!$C:$C),0)</f>
        <v>0</v>
      </c>
      <c r="N89" s="54">
        <v>20919.770741072403</v>
      </c>
      <c r="O89" s="54">
        <f>IFERROR(_xlfn.XLOOKUP(B89,[2]Sheet1!$B:$B,[2]Sheet1!$L:$L),0)</f>
        <v>20919.770741072403</v>
      </c>
      <c r="P89" s="54">
        <f>IFERROR(_xlfn.XLOOKUP(B89,[2]Sheet1!$B:$B,[2]Sheet1!$M:$M),0)</f>
        <v>0</v>
      </c>
      <c r="Q89" s="55">
        <f t="shared" si="7"/>
        <v>-4071.9807410724025</v>
      </c>
      <c r="R89" s="55">
        <f t="shared" si="8"/>
        <v>-4071.9807410724025</v>
      </c>
      <c r="S89" s="55">
        <f t="shared" si="9"/>
        <v>0</v>
      </c>
      <c r="V89" s="6"/>
    </row>
    <row r="90" spans="1:22" x14ac:dyDescent="0.25">
      <c r="A90" s="2" t="s">
        <v>155</v>
      </c>
      <c r="B90" s="3" t="s">
        <v>163</v>
      </c>
      <c r="C90" s="3" t="s">
        <v>56</v>
      </c>
      <c r="D90" s="2" t="s">
        <v>157</v>
      </c>
      <c r="E90" s="4" t="s">
        <v>13</v>
      </c>
      <c r="F90" s="4" t="s">
        <v>14</v>
      </c>
      <c r="G90" s="17" t="s">
        <v>314</v>
      </c>
      <c r="H90" s="17">
        <f>IFERROR(_xlfn.XLOOKUP(B90,[2]Sheet1!$B:$B,[2]Sheet1!$G:$G),0)</f>
        <v>1</v>
      </c>
      <c r="I90" s="17">
        <f>IFERROR(_xlfn.XLOOKUP(B90,[2]Sheet1!$B:$B,[2]Sheet1!$K:$K),0)</f>
        <v>1</v>
      </c>
      <c r="J90" s="17" t="b">
        <f t="shared" si="5"/>
        <v>1</v>
      </c>
      <c r="K90" s="53">
        <v>40353.213280005431</v>
      </c>
      <c r="L90" s="53">
        <f t="shared" si="6"/>
        <v>0</v>
      </c>
      <c r="M90" s="54">
        <f>IFERROR(_xlfn.XLOOKUP(B90,'[3]ECL CC May 25'!$A:$A,'[3]ECL CC May 25'!$C:$C),0)</f>
        <v>40353.213280005431</v>
      </c>
      <c r="N90" s="54">
        <v>43718.103839278374</v>
      </c>
      <c r="O90" s="54">
        <f>IFERROR(_xlfn.XLOOKUP(B90,[2]Sheet1!$B:$B,[2]Sheet1!$L:$L),0)</f>
        <v>0</v>
      </c>
      <c r="P90" s="54">
        <f>IFERROR(_xlfn.XLOOKUP(B90,[2]Sheet1!$B:$B,[2]Sheet1!$M:$M),0)</f>
        <v>43718.103839278374</v>
      </c>
      <c r="Q90" s="55">
        <f t="shared" si="7"/>
        <v>-3364.8905592729425</v>
      </c>
      <c r="R90" s="55">
        <f t="shared" si="8"/>
        <v>0</v>
      </c>
      <c r="S90" s="55">
        <f t="shared" si="9"/>
        <v>-3364.8905592729425</v>
      </c>
      <c r="V90" s="6"/>
    </row>
    <row r="91" spans="1:22" x14ac:dyDescent="0.25">
      <c r="A91" s="2" t="s">
        <v>155</v>
      </c>
      <c r="B91" s="3" t="s">
        <v>164</v>
      </c>
      <c r="C91" s="3" t="s">
        <v>56</v>
      </c>
      <c r="D91" s="2" t="s">
        <v>157</v>
      </c>
      <c r="E91" s="4" t="s">
        <v>13</v>
      </c>
      <c r="F91" s="4" t="s">
        <v>14</v>
      </c>
      <c r="G91" s="17" t="s">
        <v>314</v>
      </c>
      <c r="H91" s="17">
        <f>IFERROR(_xlfn.XLOOKUP(B91,[2]Sheet1!$B:$B,[2]Sheet1!$G:$G),0)</f>
        <v>1</v>
      </c>
      <c r="I91" s="17">
        <f>IFERROR(_xlfn.XLOOKUP(B91,[2]Sheet1!$B:$B,[2]Sheet1!$K:$K),0)</f>
        <v>1</v>
      </c>
      <c r="J91" s="17" t="b">
        <f t="shared" si="5"/>
        <v>1</v>
      </c>
      <c r="K91" s="53">
        <v>21617.79282857434</v>
      </c>
      <c r="L91" s="53">
        <f t="shared" si="6"/>
        <v>0</v>
      </c>
      <c r="M91" s="54">
        <f>IFERROR(_xlfn.XLOOKUP(B91,'[3]ECL CC May 25'!$A:$A,'[3]ECL CC May 25'!$C:$C),0)</f>
        <v>21617.79282857434</v>
      </c>
      <c r="N91" s="54">
        <v>23420.412771041993</v>
      </c>
      <c r="O91" s="54">
        <f>IFERROR(_xlfn.XLOOKUP(B91,[2]Sheet1!$B:$B,[2]Sheet1!$L:$L),0)</f>
        <v>0</v>
      </c>
      <c r="P91" s="54">
        <f>IFERROR(_xlfn.XLOOKUP(B91,[2]Sheet1!$B:$B,[2]Sheet1!$M:$M),0)</f>
        <v>23420.412771041993</v>
      </c>
      <c r="Q91" s="55">
        <f t="shared" si="7"/>
        <v>-1802.6199424676524</v>
      </c>
      <c r="R91" s="55">
        <f t="shared" si="8"/>
        <v>0</v>
      </c>
      <c r="S91" s="55">
        <f t="shared" si="9"/>
        <v>-1802.6199424676524</v>
      </c>
      <c r="V91" s="6"/>
    </row>
    <row r="92" spans="1:22" x14ac:dyDescent="0.25">
      <c r="A92" s="2" t="s">
        <v>155</v>
      </c>
      <c r="B92" s="3" t="s">
        <v>165</v>
      </c>
      <c r="C92" s="3" t="s">
        <v>56</v>
      </c>
      <c r="D92" s="2" t="s">
        <v>157</v>
      </c>
      <c r="E92" s="4" t="s">
        <v>13</v>
      </c>
      <c r="F92" s="4" t="s">
        <v>14</v>
      </c>
      <c r="G92" s="17" t="s">
        <v>314</v>
      </c>
      <c r="H92" s="17">
        <f>IFERROR(_xlfn.XLOOKUP(B92,[2]Sheet1!$B:$B,[2]Sheet1!$G:$G),0)</f>
        <v>1</v>
      </c>
      <c r="I92" s="17">
        <f>IFERROR(_xlfn.XLOOKUP(B92,[2]Sheet1!$B:$B,[2]Sheet1!$K:$K),0)</f>
        <v>1</v>
      </c>
      <c r="J92" s="17" t="b">
        <f t="shared" si="5"/>
        <v>1</v>
      </c>
      <c r="K92" s="53">
        <v>14669.879947112262</v>
      </c>
      <c r="L92" s="53">
        <f t="shared" si="6"/>
        <v>0</v>
      </c>
      <c r="M92" s="54">
        <f>IFERROR(_xlfn.XLOOKUP(B92,'[3]ECL CC May 25'!$A:$A,'[3]ECL CC May 25'!$C:$C),0)</f>
        <v>14669.879947112262</v>
      </c>
      <c r="N92" s="54">
        <v>15893.141653613446</v>
      </c>
      <c r="O92" s="54">
        <f>IFERROR(_xlfn.XLOOKUP(B92,[2]Sheet1!$B:$B,[2]Sheet1!$L:$L),0)</f>
        <v>0</v>
      </c>
      <c r="P92" s="54">
        <f>IFERROR(_xlfn.XLOOKUP(B92,[2]Sheet1!$B:$B,[2]Sheet1!$M:$M),0)</f>
        <v>15893.141653613446</v>
      </c>
      <c r="Q92" s="55">
        <f t="shared" si="7"/>
        <v>-1223.2617065011837</v>
      </c>
      <c r="R92" s="55">
        <f t="shared" si="8"/>
        <v>0</v>
      </c>
      <c r="S92" s="55">
        <f t="shared" si="9"/>
        <v>-1223.2617065011837</v>
      </c>
      <c r="V92" s="6"/>
    </row>
    <row r="93" spans="1:22" x14ac:dyDescent="0.25">
      <c r="A93" s="2" t="s">
        <v>155</v>
      </c>
      <c r="B93" s="3" t="s">
        <v>166</v>
      </c>
      <c r="C93" s="3" t="s">
        <v>56</v>
      </c>
      <c r="D93" s="2" t="s">
        <v>157</v>
      </c>
      <c r="E93" s="4" t="s">
        <v>13</v>
      </c>
      <c r="F93" s="4" t="s">
        <v>14</v>
      </c>
      <c r="G93" s="17" t="s">
        <v>314</v>
      </c>
      <c r="H93" s="17">
        <f>IFERROR(_xlfn.XLOOKUP(B93,[2]Sheet1!$B:$B,[2]Sheet1!$G:$G),0)</f>
        <v>1</v>
      </c>
      <c r="I93" s="17">
        <f>IFERROR(_xlfn.XLOOKUP(B93,[2]Sheet1!$B:$B,[2]Sheet1!$K:$K),0)</f>
        <v>1</v>
      </c>
      <c r="J93" s="17" t="b">
        <f t="shared" si="5"/>
        <v>1</v>
      </c>
      <c r="K93" s="53">
        <v>4323.5585657148677</v>
      </c>
      <c r="L93" s="53">
        <f t="shared" si="6"/>
        <v>0</v>
      </c>
      <c r="M93" s="54">
        <f>IFERROR(_xlfn.XLOOKUP(B93,'[3]ECL CC May 25'!$A:$A,'[3]ECL CC May 25'!$C:$C),0)</f>
        <v>4323.5585657148677</v>
      </c>
      <c r="N93" s="54">
        <v>4684.0825542083985</v>
      </c>
      <c r="O93" s="54">
        <f>IFERROR(_xlfn.XLOOKUP(B93,[2]Sheet1!$B:$B,[2]Sheet1!$L:$L),0)</f>
        <v>0</v>
      </c>
      <c r="P93" s="54">
        <f>IFERROR(_xlfn.XLOOKUP(B93,[2]Sheet1!$B:$B,[2]Sheet1!$M:$M),0)</f>
        <v>4684.0825542083985</v>
      </c>
      <c r="Q93" s="55">
        <f t="shared" si="7"/>
        <v>-360.52398849353085</v>
      </c>
      <c r="R93" s="55">
        <f t="shared" si="8"/>
        <v>0</v>
      </c>
      <c r="S93" s="55">
        <f t="shared" si="9"/>
        <v>-360.52398849353085</v>
      </c>
      <c r="V93" s="6"/>
    </row>
    <row r="94" spans="1:22" x14ac:dyDescent="0.25">
      <c r="A94" s="2" t="s">
        <v>155</v>
      </c>
      <c r="B94" s="3" t="s">
        <v>167</v>
      </c>
      <c r="C94" s="3" t="s">
        <v>56</v>
      </c>
      <c r="D94" s="2" t="s">
        <v>157</v>
      </c>
      <c r="E94" s="4" t="s">
        <v>13</v>
      </c>
      <c r="F94" s="4" t="s">
        <v>14</v>
      </c>
      <c r="G94" s="17" t="s">
        <v>314</v>
      </c>
      <c r="H94" s="17">
        <f>IFERROR(_xlfn.XLOOKUP(B94,[2]Sheet1!$B:$B,[2]Sheet1!$G:$G),0)</f>
        <v>1</v>
      </c>
      <c r="I94" s="17">
        <f>IFERROR(_xlfn.XLOOKUP(B94,[2]Sheet1!$B:$B,[2]Sheet1!$K:$K),0)</f>
        <v>1</v>
      </c>
      <c r="J94" s="17" t="b">
        <f t="shared" si="5"/>
        <v>1</v>
      </c>
      <c r="K94" s="53">
        <v>1441.1861885716223</v>
      </c>
      <c r="L94" s="53">
        <f t="shared" si="6"/>
        <v>0</v>
      </c>
      <c r="M94" s="54">
        <f>IFERROR(_xlfn.XLOOKUP(B94,'[3]ECL CC May 25'!$A:$A,'[3]ECL CC May 25'!$C:$C),0)</f>
        <v>1441.1861885716223</v>
      </c>
      <c r="N94" s="54">
        <v>1561.360851402799</v>
      </c>
      <c r="O94" s="54">
        <f>IFERROR(_xlfn.XLOOKUP(B94,[2]Sheet1!$B:$B,[2]Sheet1!$L:$L),0)</f>
        <v>0</v>
      </c>
      <c r="P94" s="54">
        <f>IFERROR(_xlfn.XLOOKUP(B94,[2]Sheet1!$B:$B,[2]Sheet1!$M:$M),0)</f>
        <v>1561.360851402799</v>
      </c>
      <c r="Q94" s="55">
        <f t="shared" si="7"/>
        <v>-120.17466283117665</v>
      </c>
      <c r="R94" s="55">
        <f t="shared" si="8"/>
        <v>0</v>
      </c>
      <c r="S94" s="55">
        <f t="shared" si="9"/>
        <v>-120.17466283117665</v>
      </c>
      <c r="V94" s="6"/>
    </row>
    <row r="95" spans="1:22" x14ac:dyDescent="0.25">
      <c r="A95" s="2" t="s">
        <v>155</v>
      </c>
      <c r="B95" s="3" t="s">
        <v>168</v>
      </c>
      <c r="C95" s="3" t="s">
        <v>56</v>
      </c>
      <c r="D95" s="2" t="s">
        <v>157</v>
      </c>
      <c r="E95" s="4" t="s">
        <v>13</v>
      </c>
      <c r="F95" s="4" t="s">
        <v>14</v>
      </c>
      <c r="G95" s="17" t="s">
        <v>314</v>
      </c>
      <c r="H95" s="17">
        <f>IFERROR(_xlfn.XLOOKUP(B95,[2]Sheet1!$B:$B,[2]Sheet1!$G:$G),0)</f>
        <v>1</v>
      </c>
      <c r="I95" s="17">
        <f>IFERROR(_xlfn.XLOOKUP(B95,[2]Sheet1!$B:$B,[2]Sheet1!$K:$K),0)</f>
        <v>1</v>
      </c>
      <c r="J95" s="17" t="b">
        <f t="shared" si="5"/>
        <v>1</v>
      </c>
      <c r="K95" s="53">
        <v>960.79079238108159</v>
      </c>
      <c r="L95" s="53">
        <f t="shared" si="6"/>
        <v>0</v>
      </c>
      <c r="M95" s="54">
        <f>IFERROR(_xlfn.XLOOKUP(B95,'[3]ECL CC May 25'!$A:$A,'[3]ECL CC May 25'!$C:$C),0)</f>
        <v>960.79079238108159</v>
      </c>
      <c r="N95" s="54">
        <v>1040.9072342685326</v>
      </c>
      <c r="O95" s="54">
        <f>IFERROR(_xlfn.XLOOKUP(B95,[2]Sheet1!$B:$B,[2]Sheet1!$L:$L),0)</f>
        <v>0</v>
      </c>
      <c r="P95" s="54">
        <f>IFERROR(_xlfn.XLOOKUP(B95,[2]Sheet1!$B:$B,[2]Sheet1!$M:$M),0)</f>
        <v>1040.9072342685326</v>
      </c>
      <c r="Q95" s="55">
        <f t="shared" si="7"/>
        <v>-80.11644188745106</v>
      </c>
      <c r="R95" s="55">
        <f t="shared" si="8"/>
        <v>0</v>
      </c>
      <c r="S95" s="55">
        <f t="shared" si="9"/>
        <v>-80.11644188745106</v>
      </c>
      <c r="V95" s="6"/>
    </row>
    <row r="96" spans="1:22" x14ac:dyDescent="0.25">
      <c r="A96" s="2" t="s">
        <v>155</v>
      </c>
      <c r="B96" s="3" t="s">
        <v>169</v>
      </c>
      <c r="C96" s="3" t="s">
        <v>56</v>
      </c>
      <c r="D96" s="2" t="s">
        <v>157</v>
      </c>
      <c r="E96" s="4" t="s">
        <v>13</v>
      </c>
      <c r="F96" s="4" t="s">
        <v>14</v>
      </c>
      <c r="G96" s="17" t="s">
        <v>314</v>
      </c>
      <c r="H96" s="17">
        <f>IFERROR(_xlfn.XLOOKUP(B96,[2]Sheet1!$B:$B,[2]Sheet1!$G:$G),0)</f>
        <v>1</v>
      </c>
      <c r="I96" s="17">
        <f>IFERROR(_xlfn.XLOOKUP(B96,[2]Sheet1!$B:$B,[2]Sheet1!$K:$K),0)</f>
        <v>1</v>
      </c>
      <c r="J96" s="17" t="b">
        <f t="shared" si="5"/>
        <v>1</v>
      </c>
      <c r="K96" s="53">
        <v>960.79079238108159</v>
      </c>
      <c r="L96" s="53">
        <f t="shared" si="6"/>
        <v>0</v>
      </c>
      <c r="M96" s="54">
        <f>IFERROR(_xlfn.XLOOKUP(B96,'[3]ECL CC May 25'!$A:$A,'[3]ECL CC May 25'!$C:$C),0)</f>
        <v>960.79079238108159</v>
      </c>
      <c r="N96" s="54">
        <v>1040.9072342685326</v>
      </c>
      <c r="O96" s="54">
        <f>IFERROR(_xlfn.XLOOKUP(B96,[2]Sheet1!$B:$B,[2]Sheet1!$L:$L),0)</f>
        <v>0</v>
      </c>
      <c r="P96" s="54">
        <f>IFERROR(_xlfn.XLOOKUP(B96,[2]Sheet1!$B:$B,[2]Sheet1!$M:$M),0)</f>
        <v>1040.9072342685326</v>
      </c>
      <c r="Q96" s="55">
        <f t="shared" si="7"/>
        <v>-80.11644188745106</v>
      </c>
      <c r="R96" s="55">
        <f t="shared" si="8"/>
        <v>0</v>
      </c>
      <c r="S96" s="55">
        <f t="shared" si="9"/>
        <v>-80.11644188745106</v>
      </c>
      <c r="V96" s="6"/>
    </row>
    <row r="97" spans="1:22" x14ac:dyDescent="0.25">
      <c r="A97" s="2" t="s">
        <v>170</v>
      </c>
      <c r="B97" s="3" t="s">
        <v>171</v>
      </c>
      <c r="C97" s="3" t="s">
        <v>11</v>
      </c>
      <c r="D97" s="2" t="s">
        <v>172</v>
      </c>
      <c r="E97" s="4" t="s">
        <v>13</v>
      </c>
      <c r="F97" s="4" t="s">
        <v>14</v>
      </c>
      <c r="G97" s="17" t="s">
        <v>314</v>
      </c>
      <c r="H97" s="17">
        <f>IFERROR(_xlfn.XLOOKUP(B97,[2]Sheet1!$B:$B,[2]Sheet1!$G:$G),0)</f>
        <v>1</v>
      </c>
      <c r="I97" s="17">
        <f>IFERROR(_xlfn.XLOOKUP(B97,[2]Sheet1!$B:$B,[2]Sheet1!$K:$K),0)</f>
        <v>1</v>
      </c>
      <c r="J97" s="17" t="b">
        <f t="shared" si="5"/>
        <v>1</v>
      </c>
      <c r="K97" s="53">
        <v>775348.51</v>
      </c>
      <c r="L97" s="53">
        <f t="shared" si="6"/>
        <v>65581.227785492432</v>
      </c>
      <c r="M97" s="54">
        <f>IFERROR(_xlfn.XLOOKUP(B97,'[3]ECL CC May 25'!$A:$A,'[3]ECL CC May 25'!$C:$C),0)</f>
        <v>709767.28221450758</v>
      </c>
      <c r="N97" s="54">
        <v>768824.36564380373</v>
      </c>
      <c r="O97" s="54">
        <f>IFERROR(_xlfn.XLOOKUP(B97,[2]Sheet1!$B:$B,[2]Sheet1!$L:$L),0)</f>
        <v>0</v>
      </c>
      <c r="P97" s="54">
        <f>IFERROR(_xlfn.XLOOKUP(B97,[2]Sheet1!$B:$B,[2]Sheet1!$M:$M),0)</f>
        <v>768824.36564380373</v>
      </c>
      <c r="Q97" s="55">
        <f t="shared" si="7"/>
        <v>6524.1443561962806</v>
      </c>
      <c r="R97" s="55">
        <f t="shared" si="8"/>
        <v>65581.227785492432</v>
      </c>
      <c r="S97" s="55">
        <f t="shared" si="9"/>
        <v>-59057.083429296152</v>
      </c>
      <c r="V97" s="6"/>
    </row>
    <row r="98" spans="1:22" x14ac:dyDescent="0.25">
      <c r="A98" s="2" t="s">
        <v>173</v>
      </c>
      <c r="B98" s="3">
        <v>501168</v>
      </c>
      <c r="C98" s="3" t="s">
        <v>11</v>
      </c>
      <c r="D98" s="2" t="s">
        <v>174</v>
      </c>
      <c r="E98" s="4" t="s">
        <v>53</v>
      </c>
      <c r="F98" s="4" t="s">
        <v>14</v>
      </c>
      <c r="G98" s="17" t="s">
        <v>313</v>
      </c>
      <c r="H98" s="17">
        <f>IFERROR(_xlfn.XLOOKUP(B98,[2]Sheet1!$B:$B,[2]Sheet1!$G:$G),0)</f>
        <v>1</v>
      </c>
      <c r="I98" s="17">
        <f>IFERROR(_xlfn.XLOOKUP(B98,[2]Sheet1!$B:$B,[2]Sheet1!$K:$K),0)</f>
        <v>1</v>
      </c>
      <c r="J98" s="17" t="b">
        <f t="shared" si="5"/>
        <v>1</v>
      </c>
      <c r="K98" s="53">
        <v>4053472.2708632043</v>
      </c>
      <c r="L98" s="53">
        <f t="shared" si="6"/>
        <v>2031282.9619449838</v>
      </c>
      <c r="M98" s="54">
        <f>IFERROR(_xlfn.XLOOKUP(B98,'[3]ECL CC May 25'!$A:$A,'[3]ECL CC May 25'!$C:$C),0)</f>
        <v>2022189.3089182205</v>
      </c>
      <c r="N98" s="54">
        <v>3807900.1927749692</v>
      </c>
      <c r="O98" s="54">
        <f>IFERROR(_xlfn.XLOOKUP(B98,[2]Sheet1!$B:$B,[2]Sheet1!$L:$L),0)</f>
        <v>2578354.3365908787</v>
      </c>
      <c r="P98" s="54">
        <f>IFERROR(_xlfn.XLOOKUP(B98,[2]Sheet1!$B:$B,[2]Sheet1!$M:$M),0)</f>
        <v>1229545.8561840903</v>
      </c>
      <c r="Q98" s="55">
        <f t="shared" si="7"/>
        <v>245572.07808823511</v>
      </c>
      <c r="R98" s="55">
        <f t="shared" si="8"/>
        <v>-547071.37464589486</v>
      </c>
      <c r="S98" s="55">
        <f t="shared" si="9"/>
        <v>792643.4527341302</v>
      </c>
      <c r="V98" s="6"/>
    </row>
    <row r="99" spans="1:22" x14ac:dyDescent="0.25">
      <c r="A99" s="2" t="s">
        <v>175</v>
      </c>
      <c r="B99" s="3">
        <v>500694</v>
      </c>
      <c r="C99" s="3" t="s">
        <v>11</v>
      </c>
      <c r="D99" s="2" t="s">
        <v>176</v>
      </c>
      <c r="E99" s="4" t="s">
        <v>13</v>
      </c>
      <c r="F99" s="4" t="s">
        <v>14</v>
      </c>
      <c r="G99" s="17" t="s">
        <v>313</v>
      </c>
      <c r="H99" s="17">
        <f>IFERROR(_xlfn.XLOOKUP(B99,[2]Sheet1!$B:$B,[2]Sheet1!$G:$G),0)</f>
        <v>1</v>
      </c>
      <c r="I99" s="17">
        <f>IFERROR(_xlfn.XLOOKUP(B99,[2]Sheet1!$B:$B,[2]Sheet1!$K:$K),0)</f>
        <v>1</v>
      </c>
      <c r="J99" s="17" t="b">
        <f t="shared" si="5"/>
        <v>1</v>
      </c>
      <c r="K99" s="53">
        <v>2031271.74</v>
      </c>
      <c r="L99" s="53">
        <f t="shared" si="6"/>
        <v>1086062.4931692823</v>
      </c>
      <c r="M99" s="54">
        <f>IFERROR(_xlfn.XLOOKUP(B99,'[3]ECL CC May 25'!$A:$A,'[3]ECL CC May 25'!$C:$C),0)</f>
        <v>945209.24683071766</v>
      </c>
      <c r="N99" s="54">
        <v>2820184.3816919723</v>
      </c>
      <c r="O99" s="54">
        <f>IFERROR(_xlfn.XLOOKUP(B99,[2]Sheet1!$B:$B,[2]Sheet1!$L:$L),0)</f>
        <v>1770477.9408001937</v>
      </c>
      <c r="P99" s="54">
        <f>IFERROR(_xlfn.XLOOKUP(B99,[2]Sheet1!$B:$B,[2]Sheet1!$M:$M),0)</f>
        <v>1049706.4408917786</v>
      </c>
      <c r="Q99" s="55">
        <f t="shared" si="7"/>
        <v>-788912.64169197227</v>
      </c>
      <c r="R99" s="55">
        <f t="shared" si="8"/>
        <v>-684415.44763091137</v>
      </c>
      <c r="S99" s="55">
        <f t="shared" si="9"/>
        <v>-104497.1940610609</v>
      </c>
      <c r="V99" s="6"/>
    </row>
    <row r="100" spans="1:22" x14ac:dyDescent="0.25">
      <c r="A100" s="2" t="s">
        <v>177</v>
      </c>
      <c r="B100" s="3">
        <v>500693</v>
      </c>
      <c r="C100" s="3" t="s">
        <v>56</v>
      </c>
      <c r="D100" s="2" t="s">
        <v>176</v>
      </c>
      <c r="E100" s="4" t="s">
        <v>13</v>
      </c>
      <c r="F100" s="4" t="s">
        <v>14</v>
      </c>
      <c r="G100" s="17" t="s">
        <v>313</v>
      </c>
      <c r="H100" s="17">
        <f>IFERROR(_xlfn.XLOOKUP(B100,[2]Sheet1!$B:$B,[2]Sheet1!$G:$G),0)</f>
        <v>1</v>
      </c>
      <c r="I100" s="17">
        <f>IFERROR(_xlfn.XLOOKUP(B100,[2]Sheet1!$B:$B,[2]Sheet1!$K:$K),0)</f>
        <v>1</v>
      </c>
      <c r="J100" s="17" t="b">
        <f t="shared" si="5"/>
        <v>1</v>
      </c>
      <c r="K100" s="53">
        <v>80280.72</v>
      </c>
      <c r="L100" s="53">
        <f t="shared" si="6"/>
        <v>47954.153929390937</v>
      </c>
      <c r="M100" s="54">
        <f>IFERROR(_xlfn.XLOOKUP(B100,'[3]ECL CC May 25'!$A:$A,'[3]ECL CC May 25'!$C:$C),0)</f>
        <v>32326.566070609064</v>
      </c>
      <c r="N100" s="54">
        <v>93815.886611034148</v>
      </c>
      <c r="O100" s="54">
        <f>IFERROR(_xlfn.XLOOKUP(B100,[2]Sheet1!$B:$B,[2]Sheet1!$L:$L),0)</f>
        <v>58896.489020061388</v>
      </c>
      <c r="P100" s="54">
        <f>IFERROR(_xlfn.XLOOKUP(B100,[2]Sheet1!$B:$B,[2]Sheet1!$M:$M),0)</f>
        <v>34919.39759097276</v>
      </c>
      <c r="Q100" s="55">
        <f t="shared" si="7"/>
        <v>-13535.166611034147</v>
      </c>
      <c r="R100" s="55">
        <f t="shared" si="8"/>
        <v>-10942.335090670451</v>
      </c>
      <c r="S100" s="55">
        <f t="shared" si="9"/>
        <v>-2592.8315203636957</v>
      </c>
      <c r="V100" s="6"/>
    </row>
    <row r="101" spans="1:22" x14ac:dyDescent="0.25">
      <c r="A101" s="2" t="s">
        <v>178</v>
      </c>
      <c r="B101" s="3">
        <v>501175</v>
      </c>
      <c r="C101" s="3" t="s">
        <v>11</v>
      </c>
      <c r="D101" s="2" t="s">
        <v>179</v>
      </c>
      <c r="E101" s="4" t="s">
        <v>13</v>
      </c>
      <c r="F101" s="4" t="s">
        <v>14</v>
      </c>
      <c r="G101" s="17" t="s">
        <v>313</v>
      </c>
      <c r="H101" s="17">
        <f>IFERROR(_xlfn.XLOOKUP(B101,[2]Sheet1!$B:$B,[2]Sheet1!$G:$G),0)</f>
        <v>1</v>
      </c>
      <c r="I101" s="17">
        <f>IFERROR(_xlfn.XLOOKUP(B101,[2]Sheet1!$B:$B,[2]Sheet1!$K:$K),0)</f>
        <v>1</v>
      </c>
      <c r="J101" s="17" t="b">
        <f t="shared" si="5"/>
        <v>1</v>
      </c>
      <c r="K101" s="53">
        <v>58916.857659693109</v>
      </c>
      <c r="L101" s="53">
        <f t="shared" si="6"/>
        <v>21292.968330148004</v>
      </c>
      <c r="M101" s="54">
        <f>IFERROR(_xlfn.XLOOKUP(B101,'[3]ECL CC May 25'!$A:$A,'[3]ECL CC May 25'!$C:$C),0)</f>
        <v>37623.889329545105</v>
      </c>
      <c r="N101" s="54">
        <v>79090.051470827762</v>
      </c>
      <c r="O101" s="54">
        <f>IFERROR(_xlfn.XLOOKUP(B101,[2]Sheet1!$B:$B,[2]Sheet1!$L:$L),0)</f>
        <v>38412.739627994342</v>
      </c>
      <c r="P101" s="54">
        <f>IFERROR(_xlfn.XLOOKUP(B101,[2]Sheet1!$B:$B,[2]Sheet1!$M:$M),0)</f>
        <v>40677.31184283342</v>
      </c>
      <c r="Q101" s="55">
        <f t="shared" si="7"/>
        <v>-20173.193811134654</v>
      </c>
      <c r="R101" s="55">
        <f t="shared" si="8"/>
        <v>-17119.771297846339</v>
      </c>
      <c r="S101" s="55">
        <f t="shared" si="9"/>
        <v>-3053.4225132883148</v>
      </c>
      <c r="V101" s="6"/>
    </row>
    <row r="102" spans="1:22" x14ac:dyDescent="0.25">
      <c r="A102" s="2" t="s">
        <v>180</v>
      </c>
      <c r="B102" s="3">
        <v>501026</v>
      </c>
      <c r="C102" s="3" t="s">
        <v>11</v>
      </c>
      <c r="D102" s="2" t="s">
        <v>181</v>
      </c>
      <c r="E102" s="4" t="s">
        <v>53</v>
      </c>
      <c r="F102" s="4" t="s">
        <v>32</v>
      </c>
      <c r="G102" s="17" t="s">
        <v>313</v>
      </c>
      <c r="H102" s="17">
        <f>IFERROR(_xlfn.XLOOKUP(B102,[2]Sheet1!$B:$B,[2]Sheet1!$G:$G),0)</f>
        <v>2</v>
      </c>
      <c r="I102" s="17">
        <f>IFERROR(_xlfn.XLOOKUP(B102,[2]Sheet1!$B:$B,[2]Sheet1!$K:$K),0)</f>
        <v>2</v>
      </c>
      <c r="J102" s="17" t="b">
        <f t="shared" si="5"/>
        <v>1</v>
      </c>
      <c r="K102" s="53">
        <v>468687.83863405947</v>
      </c>
      <c r="L102" s="53">
        <f t="shared" si="6"/>
        <v>468687.83863405947</v>
      </c>
      <c r="M102" s="54">
        <f>IFERROR(_xlfn.XLOOKUP(B102,'[3]ECL CC May 25'!$A:$A,'[3]ECL CC May 25'!$C:$C),0)</f>
        <v>0</v>
      </c>
      <c r="N102" s="54">
        <v>476271.88810696773</v>
      </c>
      <c r="O102" s="54">
        <f>IFERROR(_xlfn.XLOOKUP(B102,[2]Sheet1!$B:$B,[2]Sheet1!$L:$L),0)</f>
        <v>476271.88810696773</v>
      </c>
      <c r="P102" s="54">
        <f>IFERROR(_xlfn.XLOOKUP(B102,[2]Sheet1!$B:$B,[2]Sheet1!$M:$M),0)</f>
        <v>0</v>
      </c>
      <c r="Q102" s="55">
        <f t="shared" si="7"/>
        <v>-7584.0494729082566</v>
      </c>
      <c r="R102" s="55">
        <f t="shared" si="8"/>
        <v>-7584.0494729082566</v>
      </c>
      <c r="S102" s="55">
        <f t="shared" si="9"/>
        <v>0</v>
      </c>
      <c r="V102" s="6"/>
    </row>
    <row r="103" spans="1:22" x14ac:dyDescent="0.25">
      <c r="A103" s="2" t="s">
        <v>182</v>
      </c>
      <c r="B103" s="3">
        <v>501096</v>
      </c>
      <c r="C103" s="3" t="s">
        <v>11</v>
      </c>
      <c r="D103" s="2" t="s">
        <v>183</v>
      </c>
      <c r="E103" s="4" t="s">
        <v>53</v>
      </c>
      <c r="F103" s="4" t="s">
        <v>14</v>
      </c>
      <c r="G103" s="17" t="s">
        <v>313</v>
      </c>
      <c r="H103" s="17">
        <f>IFERROR(_xlfn.XLOOKUP(B103,[2]Sheet1!$B:$B,[2]Sheet1!$G:$G),0)</f>
        <v>1</v>
      </c>
      <c r="I103" s="17">
        <f>IFERROR(_xlfn.XLOOKUP(B103,[2]Sheet1!$B:$B,[2]Sheet1!$K:$K),0)</f>
        <v>1</v>
      </c>
      <c r="J103" s="17" t="b">
        <f t="shared" si="5"/>
        <v>1</v>
      </c>
      <c r="K103" s="53">
        <v>887570.32283966674</v>
      </c>
      <c r="L103" s="53">
        <f t="shared" si="6"/>
        <v>887570.32283966674</v>
      </c>
      <c r="M103" s="54">
        <f>IFERROR(_xlfn.XLOOKUP(B103,'[3]ECL CC May 25'!$A:$A,'[3]ECL CC May 25'!$C:$C),0)</f>
        <v>0</v>
      </c>
      <c r="N103" s="54">
        <v>901447.04572925135</v>
      </c>
      <c r="O103" s="54">
        <f>IFERROR(_xlfn.XLOOKUP(B103,[2]Sheet1!$B:$B,[2]Sheet1!$L:$L),0)</f>
        <v>901447.04572925135</v>
      </c>
      <c r="P103" s="54">
        <f>IFERROR(_xlfn.XLOOKUP(B103,[2]Sheet1!$B:$B,[2]Sheet1!$M:$M),0)</f>
        <v>0</v>
      </c>
      <c r="Q103" s="55">
        <f t="shared" si="7"/>
        <v>-13876.722889584606</v>
      </c>
      <c r="R103" s="55">
        <f t="shared" si="8"/>
        <v>-13876.722889584606</v>
      </c>
      <c r="S103" s="55">
        <f t="shared" si="9"/>
        <v>0</v>
      </c>
      <c r="V103" s="6"/>
    </row>
    <row r="104" spans="1:22" x14ac:dyDescent="0.25">
      <c r="A104" s="2" t="s">
        <v>184</v>
      </c>
      <c r="B104" s="3">
        <v>501110</v>
      </c>
      <c r="C104" s="3" t="s">
        <v>11</v>
      </c>
      <c r="D104" s="2" t="s">
        <v>185</v>
      </c>
      <c r="E104" s="4" t="s">
        <v>13</v>
      </c>
      <c r="F104" s="4" t="s">
        <v>14</v>
      </c>
      <c r="G104" s="17" t="s">
        <v>313</v>
      </c>
      <c r="H104" s="17">
        <f>IFERROR(_xlfn.XLOOKUP(B104,[2]Sheet1!$B:$B,[2]Sheet1!$G:$G),0)</f>
        <v>1</v>
      </c>
      <c r="I104" s="17">
        <f>IFERROR(_xlfn.XLOOKUP(B104,[2]Sheet1!$B:$B,[2]Sheet1!$K:$K),0)</f>
        <v>1</v>
      </c>
      <c r="J104" s="17" t="b">
        <f t="shared" si="5"/>
        <v>1</v>
      </c>
      <c r="K104" s="53">
        <v>201333.58964028483</v>
      </c>
      <c r="L104" s="53">
        <f t="shared" si="6"/>
        <v>95113.430411704263</v>
      </c>
      <c r="M104" s="54">
        <f>IFERROR(_xlfn.XLOOKUP(B104,'[3]ECL CC May 25'!$A:$A,'[3]ECL CC May 25'!$C:$C),0)</f>
        <v>106220.15922858057</v>
      </c>
      <c r="N104" s="54">
        <v>207832.7766772176</v>
      </c>
      <c r="O104" s="54">
        <f>IFERROR(_xlfn.XLOOKUP(B104,[2]Sheet1!$B:$B,[2]Sheet1!$L:$L),0)</f>
        <v>101160.47916078519</v>
      </c>
      <c r="P104" s="54">
        <f>IFERROR(_xlfn.XLOOKUP(B104,[2]Sheet1!$B:$B,[2]Sheet1!$M:$M),0)</f>
        <v>106672.2975164324</v>
      </c>
      <c r="Q104" s="55">
        <f t="shared" si="7"/>
        <v>-6499.1870369327662</v>
      </c>
      <c r="R104" s="55">
        <f t="shared" si="8"/>
        <v>-6047.0487490809319</v>
      </c>
      <c r="S104" s="55">
        <f t="shared" si="9"/>
        <v>-452.13828785183432</v>
      </c>
      <c r="V104" s="6"/>
    </row>
    <row r="105" spans="1:22" x14ac:dyDescent="0.25">
      <c r="A105" s="2" t="s">
        <v>186</v>
      </c>
      <c r="B105" s="3">
        <v>501224</v>
      </c>
      <c r="C105" s="3" t="s">
        <v>11</v>
      </c>
      <c r="D105" s="2" t="s">
        <v>185</v>
      </c>
      <c r="E105" s="4" t="s">
        <v>13</v>
      </c>
      <c r="F105" s="4" t="s">
        <v>14</v>
      </c>
      <c r="G105" s="17" t="s">
        <v>313</v>
      </c>
      <c r="H105" s="17">
        <f>IFERROR(_xlfn.XLOOKUP(B105,[2]Sheet1!$B:$B,[2]Sheet1!$G:$G),0)</f>
        <v>1</v>
      </c>
      <c r="I105" s="17">
        <f>IFERROR(_xlfn.XLOOKUP(B105,[2]Sheet1!$B:$B,[2]Sheet1!$K:$K),0)</f>
        <v>1</v>
      </c>
      <c r="J105" s="17" t="b">
        <f t="shared" si="5"/>
        <v>1</v>
      </c>
      <c r="K105" s="53">
        <v>317666.52929905721</v>
      </c>
      <c r="L105" s="53">
        <f t="shared" si="6"/>
        <v>174101.31362396086</v>
      </c>
      <c r="M105" s="54">
        <f>IFERROR(_xlfn.XLOOKUP(B105,'[3]ECL CC May 25'!$A:$A,'[3]ECL CC May 25'!$C:$C),0)</f>
        <v>143565.21567509635</v>
      </c>
      <c r="N105" s="54">
        <v>316827.55577815278</v>
      </c>
      <c r="O105" s="54">
        <f>IFERROR(_xlfn.XLOOKUP(B105,[2]Sheet1!$B:$B,[2]Sheet1!$L:$L),0)</f>
        <v>162000.77950227662</v>
      </c>
      <c r="P105" s="54">
        <f>IFERROR(_xlfn.XLOOKUP(B105,[2]Sheet1!$B:$B,[2]Sheet1!$M:$M),0)</f>
        <v>154826.77627587615</v>
      </c>
      <c r="Q105" s="55">
        <f t="shared" si="7"/>
        <v>838.97352090443019</v>
      </c>
      <c r="R105" s="55">
        <f t="shared" si="8"/>
        <v>12100.534121684235</v>
      </c>
      <c r="S105" s="55">
        <f t="shared" si="9"/>
        <v>-11261.560600779805</v>
      </c>
      <c r="V105" s="6"/>
    </row>
    <row r="106" spans="1:22" x14ac:dyDescent="0.25">
      <c r="A106" s="2" t="s">
        <v>187</v>
      </c>
      <c r="B106" s="3">
        <v>501170</v>
      </c>
      <c r="C106" s="3" t="s">
        <v>11</v>
      </c>
      <c r="D106" s="2" t="s">
        <v>188</v>
      </c>
      <c r="E106" s="4" t="s">
        <v>13</v>
      </c>
      <c r="F106" s="4" t="s">
        <v>14</v>
      </c>
      <c r="G106" s="17" t="s">
        <v>313</v>
      </c>
      <c r="H106" s="17">
        <f>IFERROR(_xlfn.XLOOKUP(B106,[2]Sheet1!$B:$B,[2]Sheet1!$G:$G),0)</f>
        <v>1</v>
      </c>
      <c r="I106" s="17">
        <f>IFERROR(_xlfn.XLOOKUP(B106,[2]Sheet1!$B:$B,[2]Sheet1!$K:$K),0)</f>
        <v>1</v>
      </c>
      <c r="J106" s="17" t="b">
        <f t="shared" si="5"/>
        <v>1</v>
      </c>
      <c r="K106" s="53">
        <v>16078.46065808922</v>
      </c>
      <c r="L106" s="53">
        <f t="shared" si="6"/>
        <v>16078.46065808922</v>
      </c>
      <c r="M106" s="54">
        <f>IFERROR(_xlfn.XLOOKUP(B106,'[3]ECL CC May 25'!$A:$A,'[3]ECL CC May 25'!$C:$C),0)</f>
        <v>0</v>
      </c>
      <c r="N106" s="54">
        <v>16404.53587186493</v>
      </c>
      <c r="O106" s="54">
        <f>IFERROR(_xlfn.XLOOKUP(B106,[2]Sheet1!$B:$B,[2]Sheet1!$L:$L),0)</f>
        <v>16404.53587186493</v>
      </c>
      <c r="P106" s="54">
        <f>IFERROR(_xlfn.XLOOKUP(B106,[2]Sheet1!$B:$B,[2]Sheet1!$M:$M),0)</f>
        <v>0</v>
      </c>
      <c r="Q106" s="55">
        <f t="shared" si="7"/>
        <v>-326.07521377570993</v>
      </c>
      <c r="R106" s="55">
        <f t="shared" si="8"/>
        <v>-326.07521377570993</v>
      </c>
      <c r="S106" s="55">
        <f t="shared" si="9"/>
        <v>0</v>
      </c>
      <c r="V106" s="6"/>
    </row>
    <row r="107" spans="1:22" x14ac:dyDescent="0.25">
      <c r="A107" s="2" t="s">
        <v>189</v>
      </c>
      <c r="B107" s="3">
        <v>501169</v>
      </c>
      <c r="C107" s="3" t="s">
        <v>11</v>
      </c>
      <c r="D107" s="2" t="s">
        <v>188</v>
      </c>
      <c r="E107" s="4" t="s">
        <v>13</v>
      </c>
      <c r="F107" s="4" t="s">
        <v>14</v>
      </c>
      <c r="G107" s="17" t="s">
        <v>313</v>
      </c>
      <c r="H107" s="17">
        <f>IFERROR(_xlfn.XLOOKUP(B107,[2]Sheet1!$B:$B,[2]Sheet1!$G:$G),0)</f>
        <v>1</v>
      </c>
      <c r="I107" s="17">
        <f>IFERROR(_xlfn.XLOOKUP(B107,[2]Sheet1!$B:$B,[2]Sheet1!$K:$K),0)</f>
        <v>1</v>
      </c>
      <c r="J107" s="17" t="b">
        <f t="shared" si="5"/>
        <v>1</v>
      </c>
      <c r="K107" s="53">
        <v>36809.097141986771</v>
      </c>
      <c r="L107" s="53">
        <f t="shared" si="6"/>
        <v>14273.463192945932</v>
      </c>
      <c r="M107" s="54">
        <f>IFERROR(_xlfn.XLOOKUP(B107,'[3]ECL CC May 25'!$A:$A,'[3]ECL CC May 25'!$C:$C),0)</f>
        <v>22535.633949040839</v>
      </c>
      <c r="N107" s="54">
        <v>36000.273963039057</v>
      </c>
      <c r="O107" s="54">
        <f>IFERROR(_xlfn.XLOOKUP(B107,[2]Sheet1!$B:$B,[2]Sheet1!$L:$L),0)</f>
        <v>11635.727233383852</v>
      </c>
      <c r="P107" s="54">
        <f>IFERROR(_xlfn.XLOOKUP(B107,[2]Sheet1!$B:$B,[2]Sheet1!$M:$M),0)</f>
        <v>24364.546729655205</v>
      </c>
      <c r="Q107" s="55">
        <f t="shared" si="7"/>
        <v>808.82317894771404</v>
      </c>
      <c r="R107" s="55">
        <f t="shared" si="8"/>
        <v>2637.7359595620801</v>
      </c>
      <c r="S107" s="55">
        <f t="shared" si="9"/>
        <v>-1828.9127806143661</v>
      </c>
      <c r="V107" s="6"/>
    </row>
    <row r="108" spans="1:22" x14ac:dyDescent="0.25">
      <c r="A108" s="2" t="s">
        <v>190</v>
      </c>
      <c r="B108" s="3">
        <v>501218</v>
      </c>
      <c r="C108" s="3" t="s">
        <v>11</v>
      </c>
      <c r="D108" s="2" t="s">
        <v>191</v>
      </c>
      <c r="E108" s="4" t="s">
        <v>13</v>
      </c>
      <c r="F108" s="4" t="s">
        <v>14</v>
      </c>
      <c r="G108" s="17" t="s">
        <v>313</v>
      </c>
      <c r="H108" s="17">
        <f>IFERROR(_xlfn.XLOOKUP(B108,[2]Sheet1!$B:$B,[2]Sheet1!$G:$G),0)</f>
        <v>1</v>
      </c>
      <c r="I108" s="17">
        <f>IFERROR(_xlfn.XLOOKUP(B108,[2]Sheet1!$B:$B,[2]Sheet1!$K:$K),0)</f>
        <v>1</v>
      </c>
      <c r="J108" s="17" t="b">
        <f t="shared" si="5"/>
        <v>1</v>
      </c>
      <c r="K108" s="53">
        <v>161620.56257799454</v>
      </c>
      <c r="L108" s="53">
        <f t="shared" si="6"/>
        <v>122808.03872286264</v>
      </c>
      <c r="M108" s="54">
        <f>IFERROR(_xlfn.XLOOKUP(B108,'[3]ECL CC May 25'!$A:$A,'[3]ECL CC May 25'!$C:$C),0)</f>
        <v>38812.523855131898</v>
      </c>
      <c r="N108" s="54">
        <v>151621.53697088367</v>
      </c>
      <c r="O108" s="54">
        <f>IFERROR(_xlfn.XLOOKUP(B108,[2]Sheet1!$B:$B,[2]Sheet1!$L:$L),0)</f>
        <v>109734.88481234686</v>
      </c>
      <c r="P108" s="54">
        <f>IFERROR(_xlfn.XLOOKUP(B108,[2]Sheet1!$B:$B,[2]Sheet1!$M:$M),0)</f>
        <v>41886.652158536803</v>
      </c>
      <c r="Q108" s="55">
        <f t="shared" si="7"/>
        <v>9999.0256071108743</v>
      </c>
      <c r="R108" s="55">
        <f t="shared" si="8"/>
        <v>13073.153910515772</v>
      </c>
      <c r="S108" s="55">
        <f t="shared" si="9"/>
        <v>-3074.1283034049047</v>
      </c>
      <c r="V108" s="6"/>
    </row>
    <row r="109" spans="1:22" x14ac:dyDescent="0.25">
      <c r="A109" s="2" t="s">
        <v>192</v>
      </c>
      <c r="B109" s="3">
        <v>500941</v>
      </c>
      <c r="C109" s="3" t="s">
        <v>11</v>
      </c>
      <c r="D109" s="2" t="s">
        <v>193</v>
      </c>
      <c r="E109" s="4" t="s">
        <v>13</v>
      </c>
      <c r="F109" s="4" t="s">
        <v>32</v>
      </c>
      <c r="G109" s="17" t="s">
        <v>313</v>
      </c>
      <c r="H109" s="17">
        <f>IFERROR(_xlfn.XLOOKUP(B109,[2]Sheet1!$B:$B,[2]Sheet1!$G:$G),0)</f>
        <v>2</v>
      </c>
      <c r="I109" s="17">
        <f>IFERROR(_xlfn.XLOOKUP(B109,[2]Sheet1!$B:$B,[2]Sheet1!$K:$K),0)</f>
        <v>2</v>
      </c>
      <c r="J109" s="17" t="b">
        <f t="shared" si="5"/>
        <v>1</v>
      </c>
      <c r="K109" s="53">
        <v>85396.030191233571</v>
      </c>
      <c r="L109" s="53">
        <f t="shared" si="6"/>
        <v>85396.030191233571</v>
      </c>
      <c r="M109" s="54">
        <f>IFERROR(_xlfn.XLOOKUP(B109,'[3]ECL CC May 25'!$A:$A,'[3]ECL CC May 25'!$C:$C),0)</f>
        <v>0</v>
      </c>
      <c r="N109" s="54">
        <v>138860.46981681223</v>
      </c>
      <c r="O109" s="54">
        <f>IFERROR(_xlfn.XLOOKUP(B109,[2]Sheet1!$B:$B,[2]Sheet1!$L:$L),0)</f>
        <v>138860.46981681223</v>
      </c>
      <c r="P109" s="54">
        <f>IFERROR(_xlfn.XLOOKUP(B109,[2]Sheet1!$B:$B,[2]Sheet1!$M:$M),0)</f>
        <v>0</v>
      </c>
      <c r="Q109" s="55">
        <f t="shared" si="7"/>
        <v>-53464.439625578656</v>
      </c>
      <c r="R109" s="55">
        <f t="shared" si="8"/>
        <v>-53464.439625578656</v>
      </c>
      <c r="S109" s="55">
        <f t="shared" si="9"/>
        <v>0</v>
      </c>
      <c r="V109" s="6"/>
    </row>
    <row r="110" spans="1:22" x14ac:dyDescent="0.25">
      <c r="A110" s="2" t="s">
        <v>194</v>
      </c>
      <c r="B110" s="3">
        <v>500943</v>
      </c>
      <c r="C110" s="3" t="s">
        <v>11</v>
      </c>
      <c r="D110" s="2" t="s">
        <v>193</v>
      </c>
      <c r="E110" s="4" t="s">
        <v>13</v>
      </c>
      <c r="F110" s="4" t="s">
        <v>32</v>
      </c>
      <c r="G110" s="17" t="s">
        <v>313</v>
      </c>
      <c r="H110" s="17">
        <f>IFERROR(_xlfn.XLOOKUP(B110,[2]Sheet1!$B:$B,[2]Sheet1!$G:$G),0)</f>
        <v>2</v>
      </c>
      <c r="I110" s="17">
        <f>IFERROR(_xlfn.XLOOKUP(B110,[2]Sheet1!$B:$B,[2]Sheet1!$K:$K),0)</f>
        <v>2</v>
      </c>
      <c r="J110" s="17" t="b">
        <f t="shared" si="5"/>
        <v>1</v>
      </c>
      <c r="K110" s="53">
        <v>3151508.81</v>
      </c>
      <c r="L110" s="53">
        <f t="shared" si="6"/>
        <v>2720204.708939306</v>
      </c>
      <c r="M110" s="54">
        <f>IFERROR(_xlfn.XLOOKUP(B110,'[3]ECL CC May 25'!$A:$A,'[3]ECL CC May 25'!$C:$C),0)</f>
        <v>431304.10106069391</v>
      </c>
      <c r="N110" s="54">
        <v>3183900.5882844338</v>
      </c>
      <c r="O110" s="54">
        <f>IFERROR(_xlfn.XLOOKUP(B110,[2]Sheet1!$B:$B,[2]Sheet1!$L:$L),0)</f>
        <v>2764311.9167424692</v>
      </c>
      <c r="P110" s="54">
        <f>IFERROR(_xlfn.XLOOKUP(B110,[2]Sheet1!$B:$B,[2]Sheet1!$M:$M),0)</f>
        <v>419588.67154196458</v>
      </c>
      <c r="Q110" s="55">
        <f t="shared" si="7"/>
        <v>-32391.778284433763</v>
      </c>
      <c r="R110" s="55">
        <f t="shared" si="8"/>
        <v>-44107.207803163212</v>
      </c>
      <c r="S110" s="55">
        <f t="shared" si="9"/>
        <v>11715.429518729332</v>
      </c>
      <c r="V110" s="6"/>
    </row>
    <row r="111" spans="1:22" x14ac:dyDescent="0.25">
      <c r="A111" s="2" t="s">
        <v>195</v>
      </c>
      <c r="B111" s="3">
        <v>501118</v>
      </c>
      <c r="C111" s="3" t="s">
        <v>11</v>
      </c>
      <c r="D111" s="2" t="s">
        <v>196</v>
      </c>
      <c r="E111" s="4" t="s">
        <v>13</v>
      </c>
      <c r="F111" s="4" t="s">
        <v>14</v>
      </c>
      <c r="G111" s="17" t="s">
        <v>313</v>
      </c>
      <c r="H111" s="17">
        <f>IFERROR(_xlfn.XLOOKUP(B111,[2]Sheet1!$B:$B,[2]Sheet1!$G:$G),0)</f>
        <v>1</v>
      </c>
      <c r="I111" s="17">
        <f>IFERROR(_xlfn.XLOOKUP(B111,[2]Sheet1!$B:$B,[2]Sheet1!$K:$K),0)</f>
        <v>1</v>
      </c>
      <c r="J111" s="17" t="b">
        <f t="shared" si="5"/>
        <v>1</v>
      </c>
      <c r="K111" s="53">
        <v>141697.89857269789</v>
      </c>
      <c r="L111" s="53">
        <f t="shared" si="6"/>
        <v>141697.89857269789</v>
      </c>
      <c r="M111" s="54">
        <f>IFERROR(_xlfn.XLOOKUP(B111,'[3]ECL CC May 25'!$A:$A,'[3]ECL CC May 25'!$C:$C),0)</f>
        <v>0</v>
      </c>
      <c r="N111" s="54">
        <v>145268.17170220448</v>
      </c>
      <c r="O111" s="54">
        <f>IFERROR(_xlfn.XLOOKUP(B111,[2]Sheet1!$B:$B,[2]Sheet1!$L:$L),0)</f>
        <v>145268.17170220448</v>
      </c>
      <c r="P111" s="54">
        <f>IFERROR(_xlfn.XLOOKUP(B111,[2]Sheet1!$B:$B,[2]Sheet1!$M:$M),0)</f>
        <v>0</v>
      </c>
      <c r="Q111" s="55">
        <f t="shared" si="7"/>
        <v>-3570.2731295065896</v>
      </c>
      <c r="R111" s="55">
        <f t="shared" si="8"/>
        <v>-3570.2731295065896</v>
      </c>
      <c r="S111" s="55">
        <f t="shared" si="9"/>
        <v>0</v>
      </c>
      <c r="V111" s="6"/>
    </row>
    <row r="112" spans="1:22" x14ac:dyDescent="0.25">
      <c r="A112" s="2" t="s">
        <v>197</v>
      </c>
      <c r="B112" s="3">
        <v>500400</v>
      </c>
      <c r="C112" s="3" t="s">
        <v>56</v>
      </c>
      <c r="D112" s="2" t="s">
        <v>198</v>
      </c>
      <c r="E112" s="4" t="s">
        <v>53</v>
      </c>
      <c r="F112" s="4" t="s">
        <v>14</v>
      </c>
      <c r="G112" s="17" t="s">
        <v>313</v>
      </c>
      <c r="H112" s="17">
        <f>IFERROR(_xlfn.XLOOKUP(B112,[2]Sheet1!$B:$B,[2]Sheet1!$G:$G),0)</f>
        <v>1</v>
      </c>
      <c r="I112" s="17">
        <f>IFERROR(_xlfn.XLOOKUP(B112,[2]Sheet1!$B:$B,[2]Sheet1!$K:$K),0)</f>
        <v>1</v>
      </c>
      <c r="J112" s="17" t="b">
        <f t="shared" si="5"/>
        <v>1</v>
      </c>
      <c r="K112" s="53">
        <v>45465.966055331119</v>
      </c>
      <c r="L112" s="53">
        <f t="shared" si="6"/>
        <v>45465.966055331119</v>
      </c>
      <c r="M112" s="54">
        <f>IFERROR(_xlfn.XLOOKUP(B112,'[3]ECL CC May 25'!$A:$A,'[3]ECL CC May 25'!$C:$C),0)</f>
        <v>0</v>
      </c>
      <c r="N112" s="54">
        <v>45962.847280548303</v>
      </c>
      <c r="O112" s="54">
        <f>IFERROR(_xlfn.XLOOKUP(B112,[2]Sheet1!$B:$B,[2]Sheet1!$L:$L),0)</f>
        <v>45962.847280548303</v>
      </c>
      <c r="P112" s="54">
        <f>IFERROR(_xlfn.XLOOKUP(B112,[2]Sheet1!$B:$B,[2]Sheet1!$M:$M),0)</f>
        <v>0</v>
      </c>
      <c r="Q112" s="55">
        <f t="shared" si="7"/>
        <v>-496.88122521718469</v>
      </c>
      <c r="R112" s="55">
        <f t="shared" si="8"/>
        <v>-496.88122521718469</v>
      </c>
      <c r="S112" s="55">
        <f t="shared" si="9"/>
        <v>0</v>
      </c>
      <c r="V112" s="6"/>
    </row>
    <row r="113" spans="1:22" x14ac:dyDescent="0.25">
      <c r="A113" s="2" t="s">
        <v>199</v>
      </c>
      <c r="B113" s="3">
        <v>500401</v>
      </c>
      <c r="C113" s="3" t="s">
        <v>56</v>
      </c>
      <c r="D113" s="2" t="s">
        <v>200</v>
      </c>
      <c r="E113" s="4" t="s">
        <v>53</v>
      </c>
      <c r="F113" s="4" t="s">
        <v>32</v>
      </c>
      <c r="G113" s="17" t="s">
        <v>313</v>
      </c>
      <c r="H113" s="17">
        <f>IFERROR(_xlfn.XLOOKUP(B113,[2]Sheet1!$B:$B,[2]Sheet1!$G:$G),0)</f>
        <v>2</v>
      </c>
      <c r="I113" s="17">
        <f>IFERROR(_xlfn.XLOOKUP(B113,[2]Sheet1!$B:$B,[2]Sheet1!$K:$K),0)</f>
        <v>2</v>
      </c>
      <c r="J113" s="17" t="b">
        <f t="shared" si="5"/>
        <v>1</v>
      </c>
      <c r="K113" s="53">
        <v>83963.900851198196</v>
      </c>
      <c r="L113" s="53">
        <f t="shared" si="6"/>
        <v>83963.900851198196</v>
      </c>
      <c r="M113" s="54">
        <f>IFERROR(_xlfn.XLOOKUP(B113,'[3]ECL CC May 25'!$A:$A,'[3]ECL CC May 25'!$C:$C),0)</f>
        <v>0</v>
      </c>
      <c r="N113" s="54">
        <v>86910.504478372619</v>
      </c>
      <c r="O113" s="54">
        <f>IFERROR(_xlfn.XLOOKUP(B113,[2]Sheet1!$B:$B,[2]Sheet1!$L:$L),0)</f>
        <v>86910.504478372619</v>
      </c>
      <c r="P113" s="54">
        <f>IFERROR(_xlfn.XLOOKUP(B113,[2]Sheet1!$B:$B,[2]Sheet1!$M:$M),0)</f>
        <v>0</v>
      </c>
      <c r="Q113" s="55">
        <f t="shared" si="7"/>
        <v>-2946.6036271744233</v>
      </c>
      <c r="R113" s="55">
        <f t="shared" si="8"/>
        <v>-2946.6036271744233</v>
      </c>
      <c r="S113" s="55">
        <f t="shared" si="9"/>
        <v>0</v>
      </c>
      <c r="V113" s="6"/>
    </row>
    <row r="114" spans="1:22" x14ac:dyDescent="0.25">
      <c r="A114" s="2" t="s">
        <v>201</v>
      </c>
      <c r="B114" s="3">
        <v>501203</v>
      </c>
      <c r="C114" s="3" t="s">
        <v>11</v>
      </c>
      <c r="D114" s="2" t="s">
        <v>202</v>
      </c>
      <c r="E114" s="4" t="s">
        <v>13</v>
      </c>
      <c r="F114" s="4" t="s">
        <v>14</v>
      </c>
      <c r="G114" s="17" t="s">
        <v>313</v>
      </c>
      <c r="H114" s="17">
        <f>IFERROR(_xlfn.XLOOKUP(B114,[2]Sheet1!$B:$B,[2]Sheet1!$G:$G),0)</f>
        <v>1</v>
      </c>
      <c r="I114" s="17">
        <f>IFERROR(_xlfn.XLOOKUP(B114,[2]Sheet1!$B:$B,[2]Sheet1!$K:$K),0)</f>
        <v>1</v>
      </c>
      <c r="J114" s="17" t="b">
        <f t="shared" si="5"/>
        <v>1</v>
      </c>
      <c r="K114" s="53">
        <v>5130.9624386547393</v>
      </c>
      <c r="L114" s="53">
        <f t="shared" si="6"/>
        <v>5082.7398049690992</v>
      </c>
      <c r="M114" s="54">
        <f>IFERROR(_xlfn.XLOOKUP(B114,'[3]ECL CC May 25'!$A:$A,'[3]ECL CC May 25'!$C:$C),0)</f>
        <v>48.222633685639877</v>
      </c>
      <c r="N114" s="54">
        <v>5363.6682101997812</v>
      </c>
      <c r="O114" s="54">
        <f>IFERROR(_xlfn.XLOOKUP(B114,[2]Sheet1!$B:$B,[2]Sheet1!$L:$L),0)</f>
        <v>5316.0525569732545</v>
      </c>
      <c r="P114" s="54">
        <f>IFERROR(_xlfn.XLOOKUP(B114,[2]Sheet1!$B:$B,[2]Sheet1!$M:$M),0)</f>
        <v>47.615653226526746</v>
      </c>
      <c r="Q114" s="55">
        <f t="shared" si="7"/>
        <v>-232.7057715450419</v>
      </c>
      <c r="R114" s="55">
        <f t="shared" si="8"/>
        <v>-233.3127520041553</v>
      </c>
      <c r="S114" s="55">
        <f t="shared" si="9"/>
        <v>0.60698045911313159</v>
      </c>
      <c r="V114" s="6"/>
    </row>
    <row r="115" spans="1:22" x14ac:dyDescent="0.25">
      <c r="A115" s="2" t="s">
        <v>203</v>
      </c>
      <c r="B115" s="3">
        <v>501206</v>
      </c>
      <c r="C115" s="3" t="s">
        <v>11</v>
      </c>
      <c r="D115" s="2" t="s">
        <v>202</v>
      </c>
      <c r="E115" s="4" t="s">
        <v>13</v>
      </c>
      <c r="F115" s="4" t="s">
        <v>14</v>
      </c>
      <c r="G115" s="17" t="s">
        <v>313</v>
      </c>
      <c r="H115" s="17">
        <f>IFERROR(_xlfn.XLOOKUP(B115,[2]Sheet1!$B:$B,[2]Sheet1!$G:$G),0)</f>
        <v>1</v>
      </c>
      <c r="I115" s="17">
        <f>IFERROR(_xlfn.XLOOKUP(B115,[2]Sheet1!$B:$B,[2]Sheet1!$K:$K),0)</f>
        <v>1</v>
      </c>
      <c r="J115" s="17" t="b">
        <f t="shared" si="5"/>
        <v>1</v>
      </c>
      <c r="K115" s="53">
        <v>2764.1836506201321</v>
      </c>
      <c r="L115" s="53">
        <f t="shared" si="6"/>
        <v>2764.1836506201321</v>
      </c>
      <c r="M115" s="54">
        <f>IFERROR(_xlfn.XLOOKUP(B115,'[3]ECL CC May 25'!$A:$A,'[3]ECL CC May 25'!$C:$C),0)</f>
        <v>0</v>
      </c>
      <c r="N115" s="54">
        <v>297.79299942316965</v>
      </c>
      <c r="O115" s="54">
        <f>IFERROR(_xlfn.XLOOKUP(B115,[2]Sheet1!$B:$B,[2]Sheet1!$L:$L),0)</f>
        <v>297.48491079217536</v>
      </c>
      <c r="P115" s="54">
        <f>IFERROR(_xlfn.XLOOKUP(B115,[2]Sheet1!$B:$B,[2]Sheet1!$M:$M),0)</f>
        <v>0.30808863099428246</v>
      </c>
      <c r="Q115" s="55">
        <f t="shared" si="7"/>
        <v>2466.3906511969626</v>
      </c>
      <c r="R115" s="55">
        <f t="shared" si="8"/>
        <v>2466.6987398279566</v>
      </c>
      <c r="S115" s="55">
        <f t="shared" si="9"/>
        <v>-0.30808863099428246</v>
      </c>
      <c r="V115" s="6"/>
    </row>
    <row r="116" spans="1:22" x14ac:dyDescent="0.25">
      <c r="A116" s="2" t="s">
        <v>204</v>
      </c>
      <c r="B116" s="3">
        <v>501066</v>
      </c>
      <c r="C116" s="3" t="s">
        <v>11</v>
      </c>
      <c r="D116" s="2" t="s">
        <v>205</v>
      </c>
      <c r="E116" s="4" t="s">
        <v>27</v>
      </c>
      <c r="F116" s="4" t="s">
        <v>14</v>
      </c>
      <c r="G116" s="17" t="s">
        <v>313</v>
      </c>
      <c r="H116" s="17">
        <f>IFERROR(_xlfn.XLOOKUP(B116,[2]Sheet1!$B:$B,[2]Sheet1!$G:$G),0)</f>
        <v>1</v>
      </c>
      <c r="I116" s="17">
        <f>IFERROR(_xlfn.XLOOKUP(B116,[2]Sheet1!$B:$B,[2]Sheet1!$K:$K),0)</f>
        <v>1</v>
      </c>
      <c r="J116" s="17" t="b">
        <f t="shared" si="5"/>
        <v>1</v>
      </c>
      <c r="K116" s="53">
        <v>3070733.78</v>
      </c>
      <c r="L116" s="53">
        <f t="shared" si="6"/>
        <v>3070733.78</v>
      </c>
      <c r="M116" s="54">
        <f>IFERROR(_xlfn.XLOOKUP(B116,'[3]ECL CC May 25'!$A:$A,'[3]ECL CC May 25'!$C:$C),0)</f>
        <v>0</v>
      </c>
      <c r="N116" s="54">
        <v>3682653.2222493552</v>
      </c>
      <c r="O116" s="54">
        <f>IFERROR(_xlfn.XLOOKUP(B116,[2]Sheet1!$B:$B,[2]Sheet1!$L:$L),0)</f>
        <v>3682653.2222493552</v>
      </c>
      <c r="P116" s="54">
        <f>IFERROR(_xlfn.XLOOKUP(B116,[2]Sheet1!$B:$B,[2]Sheet1!$M:$M),0)</f>
        <v>0</v>
      </c>
      <c r="Q116" s="55">
        <f t="shared" si="7"/>
        <v>-611919.44224935537</v>
      </c>
      <c r="R116" s="55">
        <f t="shared" si="8"/>
        <v>-611919.44224935537</v>
      </c>
      <c r="S116" s="55">
        <f t="shared" si="9"/>
        <v>0</v>
      </c>
      <c r="V116" s="6"/>
    </row>
    <row r="117" spans="1:22" x14ac:dyDescent="0.25">
      <c r="A117" s="2" t="s">
        <v>206</v>
      </c>
      <c r="B117" s="3">
        <v>501196</v>
      </c>
      <c r="C117" s="3" t="s">
        <v>11</v>
      </c>
      <c r="D117" s="2" t="s">
        <v>207</v>
      </c>
      <c r="E117" s="4" t="s">
        <v>13</v>
      </c>
      <c r="F117" s="4" t="s">
        <v>14</v>
      </c>
      <c r="G117" s="17" t="s">
        <v>313</v>
      </c>
      <c r="H117" s="17">
        <f>IFERROR(_xlfn.XLOOKUP(B117,[2]Sheet1!$B:$B,[2]Sheet1!$G:$G),0)</f>
        <v>1</v>
      </c>
      <c r="I117" s="17">
        <f>IFERROR(_xlfn.XLOOKUP(B117,[2]Sheet1!$B:$B,[2]Sheet1!$K:$K),0)</f>
        <v>1</v>
      </c>
      <c r="J117" s="17" t="b">
        <f t="shared" si="5"/>
        <v>1</v>
      </c>
      <c r="K117" s="53">
        <v>19493.132898782515</v>
      </c>
      <c r="L117" s="53">
        <f t="shared" si="6"/>
        <v>12175.666180506714</v>
      </c>
      <c r="M117" s="54">
        <f>IFERROR(_xlfn.XLOOKUP(B117,'[3]ECL CC May 25'!$A:$A,'[3]ECL CC May 25'!$C:$C),0)</f>
        <v>7317.4667182758003</v>
      </c>
      <c r="N117" s="54">
        <v>19250.995585672114</v>
      </c>
      <c r="O117" s="54">
        <f>IFERROR(_xlfn.XLOOKUP(B117,[2]Sheet1!$B:$B,[2]Sheet1!$L:$L),0)</f>
        <v>11461.938667845265</v>
      </c>
      <c r="P117" s="54">
        <f>IFERROR(_xlfn.XLOOKUP(B117,[2]Sheet1!$B:$B,[2]Sheet1!$M:$M),0)</f>
        <v>7789.0569178268497</v>
      </c>
      <c r="Q117" s="55">
        <f t="shared" si="7"/>
        <v>242.13731311040101</v>
      </c>
      <c r="R117" s="55">
        <f t="shared" si="8"/>
        <v>713.72751266144951</v>
      </c>
      <c r="S117" s="55">
        <f t="shared" si="9"/>
        <v>-471.59019955104941</v>
      </c>
      <c r="V117" s="6"/>
    </row>
    <row r="118" spans="1:22" x14ac:dyDescent="0.25">
      <c r="A118" s="2" t="s">
        <v>208</v>
      </c>
      <c r="B118" s="3">
        <v>501098</v>
      </c>
      <c r="C118" s="3" t="s">
        <v>56</v>
      </c>
      <c r="D118" s="2" t="s">
        <v>209</v>
      </c>
      <c r="E118" s="4" t="s">
        <v>53</v>
      </c>
      <c r="F118" s="4" t="s">
        <v>14</v>
      </c>
      <c r="G118" s="17" t="s">
        <v>313</v>
      </c>
      <c r="H118" s="17">
        <f>IFERROR(_xlfn.XLOOKUP(B118,[2]Sheet1!$B:$B,[2]Sheet1!$G:$G),0)</f>
        <v>1</v>
      </c>
      <c r="I118" s="17">
        <f>IFERROR(_xlfn.XLOOKUP(B118,[2]Sheet1!$B:$B,[2]Sheet1!$K:$K),0)</f>
        <v>1</v>
      </c>
      <c r="J118" s="17" t="b">
        <f t="shared" si="5"/>
        <v>1</v>
      </c>
      <c r="K118" s="53">
        <v>2452368.8976506409</v>
      </c>
      <c r="L118" s="53">
        <f t="shared" si="6"/>
        <v>2452368.8976506409</v>
      </c>
      <c r="M118" s="54">
        <f>IFERROR(_xlfn.XLOOKUP(B118,'[3]ECL CC May 25'!$A:$A,'[3]ECL CC May 25'!$C:$C),0)</f>
        <v>0</v>
      </c>
      <c r="N118" s="54">
        <v>2475244.6799200866</v>
      </c>
      <c r="O118" s="54">
        <f>IFERROR(_xlfn.XLOOKUP(B118,[2]Sheet1!$B:$B,[2]Sheet1!$L:$L),0)</f>
        <v>2475244.6799200866</v>
      </c>
      <c r="P118" s="54">
        <f>IFERROR(_xlfn.XLOOKUP(B118,[2]Sheet1!$B:$B,[2]Sheet1!$M:$M),0)</f>
        <v>0</v>
      </c>
      <c r="Q118" s="55">
        <f t="shared" si="7"/>
        <v>-22875.782269445714</v>
      </c>
      <c r="R118" s="55">
        <f t="shared" si="8"/>
        <v>-22875.782269445714</v>
      </c>
      <c r="S118" s="55">
        <f t="shared" si="9"/>
        <v>0</v>
      </c>
      <c r="V118" s="6"/>
    </row>
    <row r="119" spans="1:22" x14ac:dyDescent="0.25">
      <c r="A119" s="2" t="s">
        <v>210</v>
      </c>
      <c r="B119" s="3">
        <v>501075</v>
      </c>
      <c r="C119" s="3" t="s">
        <v>56</v>
      </c>
      <c r="D119" s="2" t="s">
        <v>211</v>
      </c>
      <c r="E119" s="4" t="s">
        <v>53</v>
      </c>
      <c r="F119" s="4" t="s">
        <v>14</v>
      </c>
      <c r="G119" s="17" t="s">
        <v>313</v>
      </c>
      <c r="H119" s="17">
        <f>IFERROR(_xlfn.XLOOKUP(B119,[2]Sheet1!$B:$B,[2]Sheet1!$G:$G),0)</f>
        <v>1</v>
      </c>
      <c r="I119" s="17">
        <f>IFERROR(_xlfn.XLOOKUP(B119,[2]Sheet1!$B:$B,[2]Sheet1!$K:$K),0)</f>
        <v>1</v>
      </c>
      <c r="J119" s="17" t="b">
        <f t="shared" si="5"/>
        <v>1</v>
      </c>
      <c r="K119" s="53">
        <v>1277755.384338188</v>
      </c>
      <c r="L119" s="53">
        <f t="shared" si="6"/>
        <v>1277755.384338188</v>
      </c>
      <c r="M119" s="54">
        <f>IFERROR(_xlfn.XLOOKUP(B119,'[3]ECL CC May 25'!$A:$A,'[3]ECL CC May 25'!$C:$C),0)</f>
        <v>0</v>
      </c>
      <c r="N119" s="54">
        <v>1289885.590221484</v>
      </c>
      <c r="O119" s="54">
        <f>IFERROR(_xlfn.XLOOKUP(B119,[2]Sheet1!$B:$B,[2]Sheet1!$L:$L),0)</f>
        <v>1289885.590221484</v>
      </c>
      <c r="P119" s="54">
        <f>IFERROR(_xlfn.XLOOKUP(B119,[2]Sheet1!$B:$B,[2]Sheet1!$M:$M),0)</f>
        <v>0</v>
      </c>
      <c r="Q119" s="55">
        <f t="shared" si="7"/>
        <v>-12130.205883295974</v>
      </c>
      <c r="R119" s="55">
        <f t="shared" si="8"/>
        <v>-12130.205883295974</v>
      </c>
      <c r="S119" s="55">
        <f t="shared" si="9"/>
        <v>0</v>
      </c>
      <c r="V119" s="6"/>
    </row>
    <row r="120" spans="1:22" x14ac:dyDescent="0.25">
      <c r="A120" s="2" t="s">
        <v>212</v>
      </c>
      <c r="B120" s="3">
        <v>501077</v>
      </c>
      <c r="C120" s="3" t="s">
        <v>56</v>
      </c>
      <c r="D120" s="2" t="s">
        <v>213</v>
      </c>
      <c r="E120" s="4" t="s">
        <v>53</v>
      </c>
      <c r="F120" s="4" t="s">
        <v>14</v>
      </c>
      <c r="G120" s="17" t="s">
        <v>313</v>
      </c>
      <c r="H120" s="17">
        <f>IFERROR(_xlfn.XLOOKUP(B120,[2]Sheet1!$B:$B,[2]Sheet1!$G:$G),0)</f>
        <v>1</v>
      </c>
      <c r="I120" s="17">
        <f>IFERROR(_xlfn.XLOOKUP(B120,[2]Sheet1!$B:$B,[2]Sheet1!$K:$K),0)</f>
        <v>1</v>
      </c>
      <c r="J120" s="17" t="b">
        <f t="shared" si="5"/>
        <v>1</v>
      </c>
      <c r="K120" s="53">
        <v>1306959.4505327709</v>
      </c>
      <c r="L120" s="53">
        <f t="shared" si="6"/>
        <v>1306959.4505327709</v>
      </c>
      <c r="M120" s="54">
        <f>IFERROR(_xlfn.XLOOKUP(B120,'[3]ECL CC May 25'!$A:$A,'[3]ECL CC May 25'!$C:$C),0)</f>
        <v>0</v>
      </c>
      <c r="N120" s="54">
        <v>1319363.3211689549</v>
      </c>
      <c r="O120" s="54">
        <f>IFERROR(_xlfn.XLOOKUP(B120,[2]Sheet1!$B:$B,[2]Sheet1!$L:$L),0)</f>
        <v>1319363.3211689549</v>
      </c>
      <c r="P120" s="54">
        <f>IFERROR(_xlfn.XLOOKUP(B120,[2]Sheet1!$B:$B,[2]Sheet1!$M:$M),0)</f>
        <v>0</v>
      </c>
      <c r="Q120" s="55">
        <f t="shared" si="7"/>
        <v>-12403.870636184001</v>
      </c>
      <c r="R120" s="55">
        <f t="shared" si="8"/>
        <v>-12403.870636184001</v>
      </c>
      <c r="S120" s="55">
        <f t="shared" si="9"/>
        <v>0</v>
      </c>
      <c r="V120" s="6"/>
    </row>
    <row r="121" spans="1:22" x14ac:dyDescent="0.25">
      <c r="A121" s="2" t="s">
        <v>214</v>
      </c>
      <c r="B121" s="3">
        <v>501076</v>
      </c>
      <c r="C121" s="3" t="s">
        <v>56</v>
      </c>
      <c r="D121" s="2" t="s">
        <v>215</v>
      </c>
      <c r="E121" s="4" t="s">
        <v>53</v>
      </c>
      <c r="F121" s="4" t="s">
        <v>14</v>
      </c>
      <c r="G121" s="17" t="s">
        <v>313</v>
      </c>
      <c r="H121" s="17">
        <f>IFERROR(_xlfn.XLOOKUP(B121,[2]Sheet1!$B:$B,[2]Sheet1!$G:$G),0)</f>
        <v>1</v>
      </c>
      <c r="I121" s="17">
        <f>IFERROR(_xlfn.XLOOKUP(B121,[2]Sheet1!$B:$B,[2]Sheet1!$K:$K),0)</f>
        <v>1</v>
      </c>
      <c r="J121" s="17" t="b">
        <f t="shared" si="5"/>
        <v>1</v>
      </c>
      <c r="K121" s="53">
        <v>1275970.786277564</v>
      </c>
      <c r="L121" s="53">
        <f t="shared" si="6"/>
        <v>1275970.786277564</v>
      </c>
      <c r="M121" s="54">
        <f>IFERROR(_xlfn.XLOOKUP(B121,'[3]ECL CC May 25'!$A:$A,'[3]ECL CC May 25'!$C:$C),0)</f>
        <v>0</v>
      </c>
      <c r="N121" s="54">
        <v>1288083.2132493742</v>
      </c>
      <c r="O121" s="54">
        <f>IFERROR(_xlfn.XLOOKUP(B121,[2]Sheet1!$B:$B,[2]Sheet1!$L:$L),0)</f>
        <v>1288083.2132493742</v>
      </c>
      <c r="P121" s="54">
        <f>IFERROR(_xlfn.XLOOKUP(B121,[2]Sheet1!$B:$B,[2]Sheet1!$M:$M),0)</f>
        <v>0</v>
      </c>
      <c r="Q121" s="55">
        <f t="shared" si="7"/>
        <v>-12112.426971810171</v>
      </c>
      <c r="R121" s="55">
        <f t="shared" si="8"/>
        <v>-12112.426971810171</v>
      </c>
      <c r="S121" s="55">
        <f t="shared" si="9"/>
        <v>0</v>
      </c>
      <c r="V121" s="6"/>
    </row>
    <row r="122" spans="1:22" x14ac:dyDescent="0.25">
      <c r="A122" s="2" t="s">
        <v>216</v>
      </c>
      <c r="B122" s="3">
        <v>501078</v>
      </c>
      <c r="C122" s="3" t="s">
        <v>56</v>
      </c>
      <c r="D122" s="2" t="s">
        <v>217</v>
      </c>
      <c r="E122" s="4" t="s">
        <v>53</v>
      </c>
      <c r="F122" s="4" t="s">
        <v>14</v>
      </c>
      <c r="G122" s="17" t="s">
        <v>313</v>
      </c>
      <c r="H122" s="17">
        <f>IFERROR(_xlfn.XLOOKUP(B122,[2]Sheet1!$B:$B,[2]Sheet1!$G:$G),0)</f>
        <v>1</v>
      </c>
      <c r="I122" s="17">
        <f>IFERROR(_xlfn.XLOOKUP(B122,[2]Sheet1!$B:$B,[2]Sheet1!$K:$K),0)</f>
        <v>1</v>
      </c>
      <c r="J122" s="17" t="b">
        <f t="shared" si="5"/>
        <v>1</v>
      </c>
      <c r="K122" s="53">
        <v>1275970.786277564</v>
      </c>
      <c r="L122" s="53">
        <f t="shared" si="6"/>
        <v>1275970.786277564</v>
      </c>
      <c r="M122" s="54">
        <f>IFERROR(_xlfn.XLOOKUP(B122,'[3]ECL CC May 25'!$A:$A,'[3]ECL CC May 25'!$C:$C),0)</f>
        <v>0</v>
      </c>
      <c r="N122" s="54">
        <v>1288083.2132493742</v>
      </c>
      <c r="O122" s="54">
        <f>IFERROR(_xlfn.XLOOKUP(B122,[2]Sheet1!$B:$B,[2]Sheet1!$L:$L),0)</f>
        <v>1288083.2132493742</v>
      </c>
      <c r="P122" s="54">
        <f>IFERROR(_xlfn.XLOOKUP(B122,[2]Sheet1!$B:$B,[2]Sheet1!$M:$M),0)</f>
        <v>0</v>
      </c>
      <c r="Q122" s="55">
        <f t="shared" si="7"/>
        <v>-12112.426971810171</v>
      </c>
      <c r="R122" s="55">
        <f t="shared" si="8"/>
        <v>-12112.426971810171</v>
      </c>
      <c r="S122" s="55">
        <f t="shared" si="9"/>
        <v>0</v>
      </c>
      <c r="V122" s="6"/>
    </row>
    <row r="123" spans="1:22" x14ac:dyDescent="0.25">
      <c r="A123" s="2" t="s">
        <v>218</v>
      </c>
      <c r="B123" s="3">
        <v>501072</v>
      </c>
      <c r="C123" s="3" t="s">
        <v>56</v>
      </c>
      <c r="D123" s="2" t="s">
        <v>219</v>
      </c>
      <c r="E123" s="4" t="s">
        <v>53</v>
      </c>
      <c r="F123" s="4" t="s">
        <v>14</v>
      </c>
      <c r="G123" s="17" t="s">
        <v>313</v>
      </c>
      <c r="H123" s="17">
        <f>IFERROR(_xlfn.XLOOKUP(B123,[2]Sheet1!$B:$B,[2]Sheet1!$G:$G),0)</f>
        <v>1</v>
      </c>
      <c r="I123" s="17">
        <f>IFERROR(_xlfn.XLOOKUP(B123,[2]Sheet1!$B:$B,[2]Sheet1!$K:$K),0)</f>
        <v>1</v>
      </c>
      <c r="J123" s="17" t="b">
        <f t="shared" si="5"/>
        <v>1</v>
      </c>
      <c r="K123" s="53">
        <v>1265771.0988500039</v>
      </c>
      <c r="L123" s="53">
        <f t="shared" si="6"/>
        <v>1265771.0988500039</v>
      </c>
      <c r="M123" s="54">
        <f>IFERROR(_xlfn.XLOOKUP(B123,'[3]ECL CC May 25'!$A:$A,'[3]ECL CC May 25'!$C:$C),0)</f>
        <v>0</v>
      </c>
      <c r="N123" s="54">
        <v>1339067.9902627</v>
      </c>
      <c r="O123" s="54">
        <f>IFERROR(_xlfn.XLOOKUP(B123,[2]Sheet1!$B:$B,[2]Sheet1!$L:$L),0)</f>
        <v>1339067.9902627</v>
      </c>
      <c r="P123" s="54">
        <f>IFERROR(_xlfn.XLOOKUP(B123,[2]Sheet1!$B:$B,[2]Sheet1!$M:$M),0)</f>
        <v>0</v>
      </c>
      <c r="Q123" s="55">
        <f t="shared" si="7"/>
        <v>-73296.891412696103</v>
      </c>
      <c r="R123" s="55">
        <f t="shared" si="8"/>
        <v>-73296.891412696103</v>
      </c>
      <c r="S123" s="55">
        <f t="shared" si="9"/>
        <v>0</v>
      </c>
      <c r="V123" s="6"/>
    </row>
    <row r="124" spans="1:22" x14ac:dyDescent="0.25">
      <c r="A124" s="2" t="s">
        <v>220</v>
      </c>
      <c r="B124" s="3">
        <v>501073</v>
      </c>
      <c r="C124" s="3" t="s">
        <v>56</v>
      </c>
      <c r="D124" s="2" t="s">
        <v>221</v>
      </c>
      <c r="E124" s="4" t="s">
        <v>53</v>
      </c>
      <c r="F124" s="4" t="s">
        <v>14</v>
      </c>
      <c r="G124" s="17" t="s">
        <v>313</v>
      </c>
      <c r="H124" s="17">
        <f>IFERROR(_xlfn.XLOOKUP(B124,[2]Sheet1!$B:$B,[2]Sheet1!$G:$G),0)</f>
        <v>1</v>
      </c>
      <c r="I124" s="17">
        <f>IFERROR(_xlfn.XLOOKUP(B124,[2]Sheet1!$B:$B,[2]Sheet1!$K:$K),0)</f>
        <v>1</v>
      </c>
      <c r="J124" s="17" t="b">
        <f t="shared" si="5"/>
        <v>1</v>
      </c>
      <c r="K124" s="53">
        <v>1266159.2528177591</v>
      </c>
      <c r="L124" s="53">
        <f t="shared" si="6"/>
        <v>1266159.2528177591</v>
      </c>
      <c r="M124" s="54">
        <f>IFERROR(_xlfn.XLOOKUP(B124,'[3]ECL CC May 25'!$A:$A,'[3]ECL CC May 25'!$C:$C),0)</f>
        <v>0</v>
      </c>
      <c r="N124" s="54">
        <v>1339434.5135581468</v>
      </c>
      <c r="O124" s="54">
        <f>IFERROR(_xlfn.XLOOKUP(B124,[2]Sheet1!$B:$B,[2]Sheet1!$L:$L),0)</f>
        <v>1339434.5135581468</v>
      </c>
      <c r="P124" s="54">
        <f>IFERROR(_xlfn.XLOOKUP(B124,[2]Sheet1!$B:$B,[2]Sheet1!$M:$M),0)</f>
        <v>0</v>
      </c>
      <c r="Q124" s="55">
        <f t="shared" si="7"/>
        <v>-73275.260740387719</v>
      </c>
      <c r="R124" s="55">
        <f t="shared" si="8"/>
        <v>-73275.260740387719</v>
      </c>
      <c r="S124" s="55">
        <f t="shared" si="9"/>
        <v>0</v>
      </c>
      <c r="V124" s="6"/>
    </row>
    <row r="125" spans="1:22" x14ac:dyDescent="0.25">
      <c r="A125" s="2" t="s">
        <v>222</v>
      </c>
      <c r="B125" s="3">
        <v>501124</v>
      </c>
      <c r="C125" s="3" t="s">
        <v>11</v>
      </c>
      <c r="D125" s="2" t="s">
        <v>223</v>
      </c>
      <c r="E125" s="4" t="s">
        <v>13</v>
      </c>
      <c r="F125" s="4" t="s">
        <v>14</v>
      </c>
      <c r="G125" s="17" t="s">
        <v>313</v>
      </c>
      <c r="H125" s="17">
        <f>IFERROR(_xlfn.XLOOKUP(B125,[2]Sheet1!$B:$B,[2]Sheet1!$G:$G),0)</f>
        <v>1</v>
      </c>
      <c r="I125" s="17">
        <f>IFERROR(_xlfn.XLOOKUP(B125,[2]Sheet1!$B:$B,[2]Sheet1!$K:$K),0)</f>
        <v>1</v>
      </c>
      <c r="J125" s="17" t="b">
        <f t="shared" si="5"/>
        <v>1</v>
      </c>
      <c r="K125" s="53">
        <v>215585.98413293337</v>
      </c>
      <c r="L125" s="53">
        <f t="shared" si="6"/>
        <v>136619.23254893144</v>
      </c>
      <c r="M125" s="54">
        <f>IFERROR(_xlfn.XLOOKUP(B125,'[3]ECL CC May 25'!$A:$A,'[3]ECL CC May 25'!$C:$C),0)</f>
        <v>78966.751584001933</v>
      </c>
      <c r="N125" s="54">
        <v>260752.87516769257</v>
      </c>
      <c r="O125" s="54">
        <f>IFERROR(_xlfn.XLOOKUP(B125,[2]Sheet1!$B:$B,[2]Sheet1!$L:$L),0)</f>
        <v>127203.66081931532</v>
      </c>
      <c r="P125" s="54">
        <f>IFERROR(_xlfn.XLOOKUP(B125,[2]Sheet1!$B:$B,[2]Sheet1!$M:$M),0)</f>
        <v>133549.21434837725</v>
      </c>
      <c r="Q125" s="55">
        <f t="shared" si="7"/>
        <v>-45166.891034759203</v>
      </c>
      <c r="R125" s="55">
        <f t="shared" si="8"/>
        <v>9415.5717296161165</v>
      </c>
      <c r="S125" s="55">
        <f t="shared" si="9"/>
        <v>-54582.462764375319</v>
      </c>
      <c r="V125" s="6"/>
    </row>
    <row r="126" spans="1:22" x14ac:dyDescent="0.25">
      <c r="A126" s="2" t="s">
        <v>224</v>
      </c>
      <c r="B126" s="3">
        <v>501127</v>
      </c>
      <c r="C126" s="3" t="s">
        <v>11</v>
      </c>
      <c r="D126" s="2" t="s">
        <v>223</v>
      </c>
      <c r="E126" s="4" t="s">
        <v>13</v>
      </c>
      <c r="F126" s="4" t="s">
        <v>14</v>
      </c>
      <c r="G126" s="17" t="s">
        <v>313</v>
      </c>
      <c r="H126" s="17">
        <f>IFERROR(_xlfn.XLOOKUP(B126,[2]Sheet1!$B:$B,[2]Sheet1!$G:$G),0)</f>
        <v>1</v>
      </c>
      <c r="I126" s="17">
        <f>IFERROR(_xlfn.XLOOKUP(B126,[2]Sheet1!$B:$B,[2]Sheet1!$K:$K),0)</f>
        <v>1</v>
      </c>
      <c r="J126" s="17" t="b">
        <f t="shared" si="5"/>
        <v>1</v>
      </c>
      <c r="K126" s="53">
        <v>71181.823209182883</v>
      </c>
      <c r="L126" s="53">
        <f t="shared" si="6"/>
        <v>70981.514044697265</v>
      </c>
      <c r="M126" s="54">
        <f>IFERROR(_xlfn.XLOOKUP(B126,'[3]ECL CC May 25'!$A:$A,'[3]ECL CC May 25'!$C:$C),0)</f>
        <v>200.30916448561661</v>
      </c>
      <c r="N126" s="54">
        <v>72804.803629224363</v>
      </c>
      <c r="O126" s="54">
        <f>IFERROR(_xlfn.XLOOKUP(B126,[2]Sheet1!$B:$B,[2]Sheet1!$L:$L),0)</f>
        <v>72804.803629224363</v>
      </c>
      <c r="P126" s="54">
        <f>IFERROR(_xlfn.XLOOKUP(B126,[2]Sheet1!$B:$B,[2]Sheet1!$M:$M),0)</f>
        <v>0</v>
      </c>
      <c r="Q126" s="55">
        <f t="shared" si="7"/>
        <v>-1622.9804200414801</v>
      </c>
      <c r="R126" s="55">
        <f t="shared" si="8"/>
        <v>-1823.2895845270978</v>
      </c>
      <c r="S126" s="55">
        <f t="shared" si="9"/>
        <v>200.30916448561661</v>
      </c>
      <c r="V126" s="6"/>
    </row>
    <row r="127" spans="1:22" x14ac:dyDescent="0.25">
      <c r="A127" s="2" t="s">
        <v>225</v>
      </c>
      <c r="B127" s="3">
        <v>501155</v>
      </c>
      <c r="C127" s="3" t="s">
        <v>11</v>
      </c>
      <c r="D127" s="2" t="s">
        <v>226</v>
      </c>
      <c r="E127" s="4" t="s">
        <v>53</v>
      </c>
      <c r="F127" s="4" t="s">
        <v>14</v>
      </c>
      <c r="G127" s="17" t="s">
        <v>313</v>
      </c>
      <c r="H127" s="17">
        <f>IFERROR(_xlfn.XLOOKUP(B127,[2]Sheet1!$B:$B,[2]Sheet1!$G:$G),0)</f>
        <v>1</v>
      </c>
      <c r="I127" s="17">
        <f>IFERROR(_xlfn.XLOOKUP(B127,[2]Sheet1!$B:$B,[2]Sheet1!$K:$K),0)</f>
        <v>1</v>
      </c>
      <c r="J127" s="17" t="b">
        <f t="shared" si="5"/>
        <v>1</v>
      </c>
      <c r="K127" s="53">
        <v>42329.110541539652</v>
      </c>
      <c r="L127" s="53">
        <f t="shared" si="6"/>
        <v>27578.309265615324</v>
      </c>
      <c r="M127" s="54">
        <f>IFERROR(_xlfn.XLOOKUP(B127,'[3]ECL CC May 25'!$A:$A,'[3]ECL CC May 25'!$C:$C),0)</f>
        <v>14750.80127592433</v>
      </c>
      <c r="N127" s="54">
        <v>142261.86974032756</v>
      </c>
      <c r="O127" s="54">
        <f>IFERROR(_xlfn.XLOOKUP(B127,[2]Sheet1!$B:$B,[2]Sheet1!$L:$L),0)</f>
        <v>127863.10117713356</v>
      </c>
      <c r="P127" s="54">
        <f>IFERROR(_xlfn.XLOOKUP(B127,[2]Sheet1!$B:$B,[2]Sheet1!$M:$M),0)</f>
        <v>14398.768563193993</v>
      </c>
      <c r="Q127" s="55">
        <f t="shared" si="7"/>
        <v>-99932.759198787913</v>
      </c>
      <c r="R127" s="55">
        <f t="shared" si="8"/>
        <v>-100284.79191151823</v>
      </c>
      <c r="S127" s="55">
        <f t="shared" si="9"/>
        <v>352.03271273033715</v>
      </c>
      <c r="V127" s="6"/>
    </row>
    <row r="128" spans="1:22" x14ac:dyDescent="0.25">
      <c r="A128" s="2" t="s">
        <v>227</v>
      </c>
      <c r="B128" s="3">
        <v>501079</v>
      </c>
      <c r="C128" s="3" t="s">
        <v>11</v>
      </c>
      <c r="D128" s="2" t="s">
        <v>228</v>
      </c>
      <c r="E128" s="4" t="s">
        <v>53</v>
      </c>
      <c r="F128" s="4" t="s">
        <v>14</v>
      </c>
      <c r="G128" s="17" t="s">
        <v>313</v>
      </c>
      <c r="H128" s="17">
        <f>IFERROR(_xlfn.XLOOKUP(B128,[2]Sheet1!$B:$B,[2]Sheet1!$G:$G),0)</f>
        <v>1</v>
      </c>
      <c r="I128" s="17">
        <f>IFERROR(_xlfn.XLOOKUP(B128,[2]Sheet1!$B:$B,[2]Sheet1!$K:$K),0)</f>
        <v>1</v>
      </c>
      <c r="J128" s="17" t="b">
        <f t="shared" si="5"/>
        <v>1</v>
      </c>
      <c r="K128" s="53">
        <v>512895.66587572137</v>
      </c>
      <c r="L128" s="53">
        <f t="shared" si="6"/>
        <v>508271.30864019314</v>
      </c>
      <c r="M128" s="54">
        <f>IFERROR(_xlfn.XLOOKUP(B128,'[3]ECL CC May 25'!$A:$A,'[3]ECL CC May 25'!$C:$C),0)</f>
        <v>4624.3572355282513</v>
      </c>
      <c r="N128" s="54">
        <v>616261.77100647753</v>
      </c>
      <c r="O128" s="54">
        <f>IFERROR(_xlfn.XLOOKUP(B128,[2]Sheet1!$B:$B,[2]Sheet1!$L:$L),0)</f>
        <v>616261.77100647753</v>
      </c>
      <c r="P128" s="54">
        <f>IFERROR(_xlfn.XLOOKUP(B128,[2]Sheet1!$B:$B,[2]Sheet1!$M:$M),0)</f>
        <v>0</v>
      </c>
      <c r="Q128" s="55">
        <f t="shared" si="7"/>
        <v>-103366.10513075616</v>
      </c>
      <c r="R128" s="55">
        <f t="shared" si="8"/>
        <v>-107990.4623662844</v>
      </c>
      <c r="S128" s="55">
        <f t="shared" si="9"/>
        <v>4624.3572355282513</v>
      </c>
      <c r="V128" s="6"/>
    </row>
    <row r="129" spans="1:22" x14ac:dyDescent="0.25">
      <c r="A129" s="2" t="s">
        <v>229</v>
      </c>
      <c r="B129" s="3">
        <v>501070</v>
      </c>
      <c r="C129" s="3" t="s">
        <v>11</v>
      </c>
      <c r="D129" s="2" t="s">
        <v>228</v>
      </c>
      <c r="E129" s="4" t="s">
        <v>13</v>
      </c>
      <c r="F129" s="4" t="s">
        <v>14</v>
      </c>
      <c r="G129" s="17" t="s">
        <v>313</v>
      </c>
      <c r="H129" s="17">
        <f>IFERROR(_xlfn.XLOOKUP(B129,[2]Sheet1!$B:$B,[2]Sheet1!$G:$G),0)</f>
        <v>1</v>
      </c>
      <c r="I129" s="17">
        <f>IFERROR(_xlfn.XLOOKUP(B129,[2]Sheet1!$B:$B,[2]Sheet1!$K:$K),0)</f>
        <v>1</v>
      </c>
      <c r="J129" s="17" t="b">
        <f t="shared" si="5"/>
        <v>1</v>
      </c>
      <c r="K129" s="53">
        <v>280648.19649102428</v>
      </c>
      <c r="L129" s="53">
        <f t="shared" si="6"/>
        <v>265793.32846906927</v>
      </c>
      <c r="M129" s="54">
        <f>IFERROR(_xlfn.XLOOKUP(B129,'[3]ECL CC May 25'!$A:$A,'[3]ECL CC May 25'!$C:$C),0)</f>
        <v>14854.868021955017</v>
      </c>
      <c r="N129" s="54">
        <v>206128.19914543722</v>
      </c>
      <c r="O129" s="54">
        <f>IFERROR(_xlfn.XLOOKUP(B129,[2]Sheet1!$B:$B,[2]Sheet1!$L:$L),0)</f>
        <v>206128.19914543722</v>
      </c>
      <c r="P129" s="54">
        <f>IFERROR(_xlfn.XLOOKUP(B129,[2]Sheet1!$B:$B,[2]Sheet1!$M:$M),0)</f>
        <v>0</v>
      </c>
      <c r="Q129" s="55">
        <f t="shared" si="7"/>
        <v>74519.997345587064</v>
      </c>
      <c r="R129" s="55">
        <f t="shared" si="8"/>
        <v>59665.129323632049</v>
      </c>
      <c r="S129" s="55">
        <f t="shared" si="9"/>
        <v>14854.868021955017</v>
      </c>
      <c r="V129" s="6"/>
    </row>
    <row r="130" spans="1:22" x14ac:dyDescent="0.25">
      <c r="A130" s="2" t="s">
        <v>230</v>
      </c>
      <c r="B130" s="3" t="s">
        <v>231</v>
      </c>
      <c r="C130" s="3" t="s">
        <v>56</v>
      </c>
      <c r="D130" s="2" t="s">
        <v>232</v>
      </c>
      <c r="E130" s="4" t="s">
        <v>53</v>
      </c>
      <c r="F130" s="4" t="s">
        <v>14</v>
      </c>
      <c r="G130" s="17" t="s">
        <v>314</v>
      </c>
      <c r="H130" s="17">
        <f>IFERROR(_xlfn.XLOOKUP(B130,[2]Sheet1!$B:$B,[2]Sheet1!$G:$G),0)</f>
        <v>1</v>
      </c>
      <c r="I130" s="17">
        <f>IFERROR(_xlfn.XLOOKUP(B130,[2]Sheet1!$B:$B,[2]Sheet1!$K:$K),0)</f>
        <v>1</v>
      </c>
      <c r="J130" s="17" t="b">
        <f t="shared" si="5"/>
        <v>1</v>
      </c>
      <c r="K130" s="56">
        <v>95024.643788583824</v>
      </c>
      <c r="L130" s="53">
        <f t="shared" si="6"/>
        <v>0</v>
      </c>
      <c r="M130" s="54">
        <f>IFERROR(_xlfn.XLOOKUP(B130,'[3]ECL CC May 25'!$A:$A,'[3]ECL CC May 25'!$C:$C),0)</f>
        <v>95024.643788583824</v>
      </c>
      <c r="N130" s="54">
        <v>104525.20395026894</v>
      </c>
      <c r="O130" s="54">
        <f>IFERROR(_xlfn.XLOOKUP(B130,[2]Sheet1!$B:$B,[2]Sheet1!$L:$L),0)</f>
        <v>0</v>
      </c>
      <c r="P130" s="54">
        <f>IFERROR(_xlfn.XLOOKUP(B130,[2]Sheet1!$B:$B,[2]Sheet1!$M:$M),0)</f>
        <v>104525.20395026894</v>
      </c>
      <c r="Q130" s="55">
        <f t="shared" si="7"/>
        <v>-9500.56016168512</v>
      </c>
      <c r="R130" s="55">
        <f t="shared" si="8"/>
        <v>0</v>
      </c>
      <c r="S130" s="55">
        <f t="shared" si="9"/>
        <v>-9500.56016168512</v>
      </c>
      <c r="V130" s="6"/>
    </row>
    <row r="131" spans="1:22" x14ac:dyDescent="0.25">
      <c r="A131" s="2" t="s">
        <v>230</v>
      </c>
      <c r="B131" s="3" t="s">
        <v>233</v>
      </c>
      <c r="C131" s="3" t="s">
        <v>56</v>
      </c>
      <c r="D131" s="2" t="s">
        <v>234</v>
      </c>
      <c r="E131" s="4" t="s">
        <v>53</v>
      </c>
      <c r="F131" s="4" t="s">
        <v>14</v>
      </c>
      <c r="G131" s="17" t="s">
        <v>314</v>
      </c>
      <c r="H131" s="17">
        <f>IFERROR(_xlfn.XLOOKUP(B131,[2]Sheet1!$B:$B,[2]Sheet1!$G:$G),0)</f>
        <v>1</v>
      </c>
      <c r="I131" s="17">
        <f>IFERROR(_xlfn.XLOOKUP(B131,[2]Sheet1!$B:$B,[2]Sheet1!$K:$K),0)</f>
        <v>1</v>
      </c>
      <c r="J131" s="17" t="b">
        <f t="shared" si="5"/>
        <v>1</v>
      </c>
      <c r="K131" s="56">
        <v>65036.541597044612</v>
      </c>
      <c r="L131" s="53">
        <f t="shared" si="6"/>
        <v>0</v>
      </c>
      <c r="M131" s="54">
        <f>IFERROR(_xlfn.XLOOKUP(B131,'[3]ECL CC May 25'!$A:$A,'[3]ECL CC May 25'!$C:$C),0)</f>
        <v>65036.541597044612</v>
      </c>
      <c r="N131" s="54">
        <v>71538.892476942288</v>
      </c>
      <c r="O131" s="54">
        <f>IFERROR(_xlfn.XLOOKUP(B131,[2]Sheet1!$B:$B,[2]Sheet1!$L:$L),0)</f>
        <v>0</v>
      </c>
      <c r="P131" s="54">
        <f>IFERROR(_xlfn.XLOOKUP(B131,[2]Sheet1!$B:$B,[2]Sheet1!$M:$M),0)</f>
        <v>71538.892476942288</v>
      </c>
      <c r="Q131" s="55">
        <f t="shared" si="7"/>
        <v>-6502.3508798976764</v>
      </c>
      <c r="R131" s="55">
        <f t="shared" si="8"/>
        <v>0</v>
      </c>
      <c r="S131" s="55">
        <f t="shared" si="9"/>
        <v>-6502.3508798976764</v>
      </c>
      <c r="V131" s="6"/>
    </row>
    <row r="132" spans="1:22" x14ac:dyDescent="0.25">
      <c r="A132" s="2" t="s">
        <v>230</v>
      </c>
      <c r="B132" s="3" t="s">
        <v>235</v>
      </c>
      <c r="C132" s="3" t="s">
        <v>56</v>
      </c>
      <c r="D132" s="2" t="s">
        <v>236</v>
      </c>
      <c r="E132" s="4" t="s">
        <v>53</v>
      </c>
      <c r="F132" s="4" t="s">
        <v>14</v>
      </c>
      <c r="G132" s="17" t="s">
        <v>314</v>
      </c>
      <c r="H132" s="17">
        <f>IFERROR(_xlfn.XLOOKUP(B132,[2]Sheet1!$B:$B,[2]Sheet1!$G:$G),0)</f>
        <v>1</v>
      </c>
      <c r="I132" s="17">
        <f>IFERROR(_xlfn.XLOOKUP(B132,[2]Sheet1!$B:$B,[2]Sheet1!$K:$K),0)</f>
        <v>1</v>
      </c>
      <c r="J132" s="17" t="b">
        <f t="shared" ref="J132:J165" si="10">H132=I132</f>
        <v>1</v>
      </c>
      <c r="K132" s="56">
        <v>4064.7838498152882</v>
      </c>
      <c r="L132" s="53">
        <f t="shared" ref="L132:L165" si="11">K132-M132</f>
        <v>0</v>
      </c>
      <c r="M132" s="54">
        <f>IFERROR(_xlfn.XLOOKUP(B132,'[3]ECL CC May 25'!$A:$A,'[3]ECL CC May 25'!$C:$C),0)</f>
        <v>4064.7838498152882</v>
      </c>
      <c r="N132" s="54">
        <v>4471.180779808893</v>
      </c>
      <c r="O132" s="54">
        <f>IFERROR(_xlfn.XLOOKUP(B132,[2]Sheet1!$B:$B,[2]Sheet1!$L:$L),0)</f>
        <v>0</v>
      </c>
      <c r="P132" s="54">
        <f>IFERROR(_xlfn.XLOOKUP(B132,[2]Sheet1!$B:$B,[2]Sheet1!$M:$M),0)</f>
        <v>4471.180779808893</v>
      </c>
      <c r="Q132" s="55">
        <f t="shared" ref="Q132:Q165" si="12">K132-N132</f>
        <v>-406.39692999360477</v>
      </c>
      <c r="R132" s="55">
        <f t="shared" ref="R132:R165" si="13">L132-O132</f>
        <v>0</v>
      </c>
      <c r="S132" s="55">
        <f t="shared" ref="S132:S165" si="14">M132-P132</f>
        <v>-406.39692999360477</v>
      </c>
      <c r="V132" s="6"/>
    </row>
    <row r="133" spans="1:22" x14ac:dyDescent="0.25">
      <c r="A133" s="2" t="s">
        <v>230</v>
      </c>
      <c r="B133" s="3" t="s">
        <v>237</v>
      </c>
      <c r="C133" s="3" t="s">
        <v>56</v>
      </c>
      <c r="D133" s="2" t="s">
        <v>238</v>
      </c>
      <c r="E133" s="4" t="s">
        <v>53</v>
      </c>
      <c r="F133" s="4" t="s">
        <v>14</v>
      </c>
      <c r="G133" s="17" t="s">
        <v>314</v>
      </c>
      <c r="H133" s="17">
        <f>IFERROR(_xlfn.XLOOKUP(B133,[2]Sheet1!$B:$B,[2]Sheet1!$G:$G),0)</f>
        <v>1</v>
      </c>
      <c r="I133" s="17">
        <f>IFERROR(_xlfn.XLOOKUP(B133,[2]Sheet1!$B:$B,[2]Sheet1!$K:$K),0)</f>
        <v>1</v>
      </c>
      <c r="J133" s="17" t="b">
        <f t="shared" si="10"/>
        <v>1</v>
      </c>
      <c r="K133" s="56">
        <v>4064.7838498152882</v>
      </c>
      <c r="L133" s="53">
        <f t="shared" si="11"/>
        <v>0</v>
      </c>
      <c r="M133" s="54">
        <f>IFERROR(_xlfn.XLOOKUP(B133,'[3]ECL CC May 25'!$A:$A,'[3]ECL CC May 25'!$C:$C),0)</f>
        <v>4064.7838498152882</v>
      </c>
      <c r="N133" s="54">
        <v>4471.180779808893</v>
      </c>
      <c r="O133" s="54">
        <f>IFERROR(_xlfn.XLOOKUP(B133,[2]Sheet1!$B:$B,[2]Sheet1!$L:$L),0)</f>
        <v>0</v>
      </c>
      <c r="P133" s="54">
        <f>IFERROR(_xlfn.XLOOKUP(B133,[2]Sheet1!$B:$B,[2]Sheet1!$M:$M),0)</f>
        <v>4471.180779808893</v>
      </c>
      <c r="Q133" s="55">
        <f t="shared" si="12"/>
        <v>-406.39692999360477</v>
      </c>
      <c r="R133" s="55">
        <f t="shared" si="13"/>
        <v>0</v>
      </c>
      <c r="S133" s="55">
        <f t="shared" si="14"/>
        <v>-406.39692999360477</v>
      </c>
      <c r="V133" s="6"/>
    </row>
    <row r="134" spans="1:22" x14ac:dyDescent="0.25">
      <c r="A134" s="2" t="s">
        <v>230</v>
      </c>
      <c r="B134" s="3" t="s">
        <v>293</v>
      </c>
      <c r="C134" s="3" t="s">
        <v>56</v>
      </c>
      <c r="D134" s="2" t="s">
        <v>239</v>
      </c>
      <c r="E134" s="4" t="s">
        <v>53</v>
      </c>
      <c r="F134" s="4" t="s">
        <v>14</v>
      </c>
      <c r="G134" s="17" t="s">
        <v>314</v>
      </c>
      <c r="H134" s="17">
        <f>IFERROR(_xlfn.XLOOKUP(B134,[2]Sheet1!$B:$B,[2]Sheet1!$G:$G),0)</f>
        <v>1</v>
      </c>
      <c r="I134" s="17">
        <f>IFERROR(_xlfn.XLOOKUP(B134,[2]Sheet1!$B:$B,[2]Sheet1!$K:$K),0)</f>
        <v>1</v>
      </c>
      <c r="J134" s="17" t="b">
        <f t="shared" si="10"/>
        <v>1</v>
      </c>
      <c r="K134" s="56">
        <v>42978.357929741374</v>
      </c>
      <c r="L134" s="53">
        <f t="shared" si="11"/>
        <v>42978.357929741374</v>
      </c>
      <c r="M134" s="54">
        <f>IFERROR(_xlfn.XLOOKUP(B134,'[3]ECL CC May 25'!$A:$A,'[3]ECL CC May 25'!$C:$C),0)</f>
        <v>0</v>
      </c>
      <c r="N134" s="54">
        <v>47275.332471107686</v>
      </c>
      <c r="O134" s="54">
        <f>IFERROR(_xlfn.XLOOKUP(B134,[2]Sheet1!$B:$B,[2]Sheet1!$L:$L),0)</f>
        <v>0</v>
      </c>
      <c r="P134" s="54">
        <f>IFERROR(_xlfn.XLOOKUP(B134,[2]Sheet1!$B:$B,[2]Sheet1!$M:$M),0)</f>
        <v>47275.332471107686</v>
      </c>
      <c r="Q134" s="55">
        <f t="shared" si="12"/>
        <v>-4296.9745413663113</v>
      </c>
      <c r="R134" s="55">
        <f t="shared" si="13"/>
        <v>42978.357929741374</v>
      </c>
      <c r="S134" s="55">
        <f t="shared" si="14"/>
        <v>-47275.332471107686</v>
      </c>
      <c r="V134" s="6"/>
    </row>
    <row r="135" spans="1:22" x14ac:dyDescent="0.25">
      <c r="A135" s="2" t="s">
        <v>230</v>
      </c>
      <c r="B135" s="3">
        <v>501006</v>
      </c>
      <c r="C135" s="3" t="s">
        <v>56</v>
      </c>
      <c r="D135" s="2" t="s">
        <v>240</v>
      </c>
      <c r="E135" s="4" t="s">
        <v>53</v>
      </c>
      <c r="F135" s="4" t="s">
        <v>14</v>
      </c>
      <c r="G135" s="17" t="s">
        <v>313</v>
      </c>
      <c r="H135" s="17">
        <f>IFERROR(_xlfn.XLOOKUP(B135,[2]Sheet1!$B:$B,[2]Sheet1!$G:$G),0)</f>
        <v>1</v>
      </c>
      <c r="I135" s="17">
        <f>IFERROR(_xlfn.XLOOKUP(B135,[2]Sheet1!$B:$B,[2]Sheet1!$K:$K),0)</f>
        <v>1</v>
      </c>
      <c r="J135" s="17" t="b">
        <f t="shared" si="10"/>
        <v>1</v>
      </c>
      <c r="K135" s="56">
        <v>28657.248048475118</v>
      </c>
      <c r="L135" s="53">
        <f t="shared" si="11"/>
        <v>28657.248048475118</v>
      </c>
      <c r="M135" s="54">
        <f>IFERROR(_xlfn.XLOOKUP(B135,'[3]ECL CC May 25'!$A:$A,'[3]ECL CC May 25'!$C:$C),0)</f>
        <v>0</v>
      </c>
      <c r="N135" s="54">
        <v>40135.272584982675</v>
      </c>
      <c r="O135" s="54">
        <f>IFERROR(_xlfn.XLOOKUP(B135,[2]Sheet1!$B:$B,[2]Sheet1!$L:$L),0)</f>
        <v>40135.272584982675</v>
      </c>
      <c r="P135" s="54">
        <f>IFERROR(_xlfn.XLOOKUP(B135,[2]Sheet1!$B:$B,[2]Sheet1!$M:$M),0)</f>
        <v>0</v>
      </c>
      <c r="Q135" s="55">
        <f t="shared" si="12"/>
        <v>-11478.024536507557</v>
      </c>
      <c r="R135" s="55">
        <f t="shared" si="13"/>
        <v>-11478.024536507557</v>
      </c>
      <c r="S135" s="55">
        <f t="shared" si="14"/>
        <v>0</v>
      </c>
      <c r="V135" s="6"/>
    </row>
    <row r="136" spans="1:22" x14ac:dyDescent="0.25">
      <c r="A136" s="2" t="s">
        <v>241</v>
      </c>
      <c r="B136" s="3">
        <v>501148</v>
      </c>
      <c r="C136" s="3" t="s">
        <v>11</v>
      </c>
      <c r="D136" s="2" t="s">
        <v>242</v>
      </c>
      <c r="E136" s="4" t="s">
        <v>13</v>
      </c>
      <c r="F136" s="4" t="s">
        <v>14</v>
      </c>
      <c r="G136" s="17" t="s">
        <v>313</v>
      </c>
      <c r="H136" s="17">
        <f>IFERROR(_xlfn.XLOOKUP(B136,[2]Sheet1!$B:$B,[2]Sheet1!$G:$G),0)</f>
        <v>1</v>
      </c>
      <c r="I136" s="17">
        <f>IFERROR(_xlfn.XLOOKUP(B136,[2]Sheet1!$B:$B,[2]Sheet1!$K:$K),0)</f>
        <v>1</v>
      </c>
      <c r="J136" s="17" t="b">
        <f t="shared" si="10"/>
        <v>1</v>
      </c>
      <c r="K136" s="53">
        <v>82645.283874350687</v>
      </c>
      <c r="L136" s="53">
        <f t="shared" si="11"/>
        <v>48957.41320366603</v>
      </c>
      <c r="M136" s="54">
        <f>IFERROR(_xlfn.XLOOKUP(B136,'[3]ECL CC May 25'!$A:$A,'[3]ECL CC May 25'!$C:$C),0)</f>
        <v>33687.870670684657</v>
      </c>
      <c r="N136" s="54">
        <v>82414.217935765933</v>
      </c>
      <c r="O136" s="54">
        <f>IFERROR(_xlfn.XLOOKUP(B136,[2]Sheet1!$B:$B,[2]Sheet1!$L:$L),0)</f>
        <v>46006.217164206391</v>
      </c>
      <c r="P136" s="54">
        <f>IFERROR(_xlfn.XLOOKUP(B136,[2]Sheet1!$B:$B,[2]Sheet1!$M:$M),0)</f>
        <v>36408.000771559542</v>
      </c>
      <c r="Q136" s="55">
        <f t="shared" si="12"/>
        <v>231.06593858475389</v>
      </c>
      <c r="R136" s="55">
        <f t="shared" si="13"/>
        <v>2951.196039459639</v>
      </c>
      <c r="S136" s="55">
        <f t="shared" si="14"/>
        <v>-2720.1301008748851</v>
      </c>
      <c r="V136" s="6"/>
    </row>
    <row r="137" spans="1:22" x14ac:dyDescent="0.25">
      <c r="A137" s="2" t="s">
        <v>243</v>
      </c>
      <c r="B137" s="3">
        <v>501090</v>
      </c>
      <c r="C137" s="3" t="s">
        <v>11</v>
      </c>
      <c r="D137" s="2" t="s">
        <v>244</v>
      </c>
      <c r="E137" s="4" t="s">
        <v>13</v>
      </c>
      <c r="F137" s="4" t="s">
        <v>32</v>
      </c>
      <c r="G137" s="17" t="s">
        <v>313</v>
      </c>
      <c r="H137" s="17">
        <f>IFERROR(_xlfn.XLOOKUP(B137,[2]Sheet1!$B:$B,[2]Sheet1!$G:$G),0)</f>
        <v>2</v>
      </c>
      <c r="I137" s="17">
        <f>IFERROR(_xlfn.XLOOKUP(B137,[2]Sheet1!$B:$B,[2]Sheet1!$K:$K),0)</f>
        <v>2</v>
      </c>
      <c r="J137" s="17" t="b">
        <f t="shared" si="10"/>
        <v>1</v>
      </c>
      <c r="K137" s="53">
        <v>1206.8087488532774</v>
      </c>
      <c r="L137" s="53">
        <f t="shared" si="11"/>
        <v>1206.8087488532774</v>
      </c>
      <c r="M137" s="54">
        <f>IFERROR(_xlfn.XLOOKUP(B137,'[3]ECL CC May 25'!$A:$A,'[3]ECL CC May 25'!$C:$C),0)</f>
        <v>0</v>
      </c>
      <c r="N137" s="54">
        <v>1206.7356934097697</v>
      </c>
      <c r="O137" s="54">
        <f>IFERROR(_xlfn.XLOOKUP(B137,[2]Sheet1!$B:$B,[2]Sheet1!$L:$L),0)</f>
        <v>1206.7356934097697</v>
      </c>
      <c r="P137" s="54">
        <f>IFERROR(_xlfn.XLOOKUP(B137,[2]Sheet1!$B:$B,[2]Sheet1!$M:$M),0)</f>
        <v>0</v>
      </c>
      <c r="Q137" s="55">
        <f t="shared" si="12"/>
        <v>7.3055443507655582E-2</v>
      </c>
      <c r="R137" s="55">
        <f t="shared" si="13"/>
        <v>7.3055443507655582E-2</v>
      </c>
      <c r="S137" s="55">
        <f t="shared" si="14"/>
        <v>0</v>
      </c>
      <c r="V137" s="6"/>
    </row>
    <row r="138" spans="1:22" x14ac:dyDescent="0.25">
      <c r="A138" s="2" t="s">
        <v>245</v>
      </c>
      <c r="B138" s="3">
        <v>501080</v>
      </c>
      <c r="C138" s="3" t="s">
        <v>11</v>
      </c>
      <c r="D138" s="2" t="s">
        <v>244</v>
      </c>
      <c r="E138" s="4" t="s">
        <v>13</v>
      </c>
      <c r="F138" s="4" t="s">
        <v>32</v>
      </c>
      <c r="G138" s="17" t="s">
        <v>313</v>
      </c>
      <c r="H138" s="17">
        <f>IFERROR(_xlfn.XLOOKUP(B138,[2]Sheet1!$B:$B,[2]Sheet1!$G:$G),0)</f>
        <v>2</v>
      </c>
      <c r="I138" s="17">
        <f>IFERROR(_xlfn.XLOOKUP(B138,[2]Sheet1!$B:$B,[2]Sheet1!$K:$K),0)</f>
        <v>2</v>
      </c>
      <c r="J138" s="17" t="b">
        <f t="shared" si="10"/>
        <v>1</v>
      </c>
      <c r="K138" s="53">
        <v>1757.3297163766613</v>
      </c>
      <c r="L138" s="53">
        <f t="shared" si="11"/>
        <v>1753.7438501372283</v>
      </c>
      <c r="M138" s="54">
        <f>IFERROR(_xlfn.XLOOKUP(B138,'[3]ECL CC May 25'!$A:$A,'[3]ECL CC May 25'!$C:$C),0)</f>
        <v>3.5858662394329621</v>
      </c>
      <c r="N138" s="54">
        <v>1732.2388269180074</v>
      </c>
      <c r="O138" s="54">
        <f>IFERROR(_xlfn.XLOOKUP(B138,[2]Sheet1!$B:$B,[2]Sheet1!$L:$L),0)</f>
        <v>1728.3665142871801</v>
      </c>
      <c r="P138" s="54">
        <f>IFERROR(_xlfn.XLOOKUP(B138,[2]Sheet1!$B:$B,[2]Sheet1!$M:$M),0)</f>
        <v>3.8723126308273237</v>
      </c>
      <c r="Q138" s="55">
        <f t="shared" si="12"/>
        <v>25.090889458653919</v>
      </c>
      <c r="R138" s="55">
        <f t="shared" si="13"/>
        <v>25.377335850048212</v>
      </c>
      <c r="S138" s="55">
        <f t="shared" si="14"/>
        <v>-0.28644639139436157</v>
      </c>
      <c r="V138" s="6"/>
    </row>
    <row r="139" spans="1:22" x14ac:dyDescent="0.25">
      <c r="A139" s="2" t="s">
        <v>246</v>
      </c>
      <c r="B139" s="3">
        <v>501158</v>
      </c>
      <c r="C139" s="3" t="s">
        <v>11</v>
      </c>
      <c r="D139" s="2" t="s">
        <v>247</v>
      </c>
      <c r="E139" s="4" t="s">
        <v>114</v>
      </c>
      <c r="F139" s="4" t="s">
        <v>14</v>
      </c>
      <c r="G139" s="17" t="s">
        <v>313</v>
      </c>
      <c r="H139" s="17">
        <f>IFERROR(_xlfn.XLOOKUP(B139,[2]Sheet1!$B:$B,[2]Sheet1!$G:$G),0)</f>
        <v>1</v>
      </c>
      <c r="I139" s="17">
        <f>IFERROR(_xlfn.XLOOKUP(B139,[2]Sheet1!$B:$B,[2]Sheet1!$K:$K),0)</f>
        <v>1</v>
      </c>
      <c r="J139" s="17" t="b">
        <f t="shared" si="10"/>
        <v>1</v>
      </c>
      <c r="K139" s="53">
        <v>48496.536261435773</v>
      </c>
      <c r="L139" s="53">
        <f t="shared" si="11"/>
        <v>48496.536261435773</v>
      </c>
      <c r="M139" s="54">
        <f>IFERROR(_xlfn.XLOOKUP(B139,'[3]ECL CC May 25'!$A:$A,'[3]ECL CC May 25'!$C:$C),0)</f>
        <v>0</v>
      </c>
      <c r="N139" s="54">
        <v>50019.638446629731</v>
      </c>
      <c r="O139" s="54">
        <f>IFERROR(_xlfn.XLOOKUP(B139,[2]Sheet1!$B:$B,[2]Sheet1!$L:$L),0)</f>
        <v>50019.638446629731</v>
      </c>
      <c r="P139" s="54">
        <f>IFERROR(_xlfn.XLOOKUP(B139,[2]Sheet1!$B:$B,[2]Sheet1!$M:$M),0)</f>
        <v>0</v>
      </c>
      <c r="Q139" s="55">
        <f t="shared" si="12"/>
        <v>-1523.1021851939586</v>
      </c>
      <c r="R139" s="55">
        <f t="shared" si="13"/>
        <v>-1523.1021851939586</v>
      </c>
      <c r="S139" s="55">
        <f t="shared" si="14"/>
        <v>0</v>
      </c>
      <c r="V139" s="6"/>
    </row>
    <row r="140" spans="1:22" x14ac:dyDescent="0.25">
      <c r="A140" s="2" t="s">
        <v>248</v>
      </c>
      <c r="B140" s="3">
        <v>501058</v>
      </c>
      <c r="C140" s="3" t="s">
        <v>11</v>
      </c>
      <c r="D140" s="2" t="s">
        <v>249</v>
      </c>
      <c r="E140" s="4" t="s">
        <v>13</v>
      </c>
      <c r="F140" s="4" t="s">
        <v>32</v>
      </c>
      <c r="G140" s="17" t="s">
        <v>313</v>
      </c>
      <c r="H140" s="17">
        <f>IFERROR(_xlfn.XLOOKUP(B140,[2]Sheet1!$B:$B,[2]Sheet1!$G:$G),0)</f>
        <v>2</v>
      </c>
      <c r="I140" s="17">
        <f>IFERROR(_xlfn.XLOOKUP(B140,[2]Sheet1!$B:$B,[2]Sheet1!$K:$K),0)</f>
        <v>1</v>
      </c>
      <c r="J140" s="19" t="b">
        <f t="shared" si="10"/>
        <v>0</v>
      </c>
      <c r="K140" s="53">
        <v>405.40950894185642</v>
      </c>
      <c r="L140" s="53">
        <f t="shared" si="11"/>
        <v>405.40950894185642</v>
      </c>
      <c r="M140" s="54">
        <f>IFERROR(_xlfn.XLOOKUP(B140,'[3]ECL CC May 25'!$A:$A,'[3]ECL CC May 25'!$C:$C),0)</f>
        <v>0</v>
      </c>
      <c r="N140" s="54">
        <v>258.24361714871407</v>
      </c>
      <c r="O140" s="54">
        <f>IFERROR(_xlfn.XLOOKUP(B140,[2]Sheet1!$B:$B,[2]Sheet1!$L:$L),0)</f>
        <v>258.24361714871407</v>
      </c>
      <c r="P140" s="54">
        <f>IFERROR(_xlfn.XLOOKUP(B140,[2]Sheet1!$B:$B,[2]Sheet1!$M:$M),0)</f>
        <v>0</v>
      </c>
      <c r="Q140" s="55">
        <f t="shared" si="12"/>
        <v>147.16589179314235</v>
      </c>
      <c r="R140" s="55">
        <f t="shared" si="13"/>
        <v>147.16589179314235</v>
      </c>
      <c r="S140" s="55">
        <f t="shared" si="14"/>
        <v>0</v>
      </c>
      <c r="V140" s="6"/>
    </row>
    <row r="141" spans="1:22" x14ac:dyDescent="0.25">
      <c r="A141" s="2" t="s">
        <v>250</v>
      </c>
      <c r="B141" s="3">
        <v>501056</v>
      </c>
      <c r="C141" s="3" t="s">
        <v>11</v>
      </c>
      <c r="D141" s="2" t="s">
        <v>249</v>
      </c>
      <c r="E141" s="4" t="s">
        <v>13</v>
      </c>
      <c r="F141" s="4" t="s">
        <v>32</v>
      </c>
      <c r="G141" s="17" t="s">
        <v>313</v>
      </c>
      <c r="H141" s="17">
        <f>IFERROR(_xlfn.XLOOKUP(B141,[2]Sheet1!$B:$B,[2]Sheet1!$G:$G),0)</f>
        <v>2</v>
      </c>
      <c r="I141" s="17">
        <f>IFERROR(_xlfn.XLOOKUP(B141,[2]Sheet1!$B:$B,[2]Sheet1!$K:$K),0)</f>
        <v>1</v>
      </c>
      <c r="J141" s="19" t="b">
        <f t="shared" si="10"/>
        <v>0</v>
      </c>
      <c r="K141" s="53">
        <v>531.42368860422027</v>
      </c>
      <c r="L141" s="53">
        <f t="shared" si="11"/>
        <v>531.42368860422027</v>
      </c>
      <c r="M141" s="54">
        <f>IFERROR(_xlfn.XLOOKUP(B141,'[3]ECL CC May 25'!$A:$A,'[3]ECL CC May 25'!$C:$C),0)</f>
        <v>0</v>
      </c>
      <c r="N141" s="54">
        <v>338.51361459145767</v>
      </c>
      <c r="O141" s="54">
        <f>IFERROR(_xlfn.XLOOKUP(B141,[2]Sheet1!$B:$B,[2]Sheet1!$L:$L),0)</f>
        <v>338.51361459145767</v>
      </c>
      <c r="P141" s="54">
        <f>IFERROR(_xlfn.XLOOKUP(B141,[2]Sheet1!$B:$B,[2]Sheet1!$M:$M),0)</f>
        <v>0</v>
      </c>
      <c r="Q141" s="55">
        <f t="shared" si="12"/>
        <v>192.91007401276261</v>
      </c>
      <c r="R141" s="55">
        <f t="shared" si="13"/>
        <v>192.91007401276261</v>
      </c>
      <c r="S141" s="55">
        <f t="shared" si="14"/>
        <v>0</v>
      </c>
      <c r="V141" s="6"/>
    </row>
    <row r="142" spans="1:22" x14ac:dyDescent="0.25">
      <c r="A142" s="2" t="s">
        <v>251</v>
      </c>
      <c r="B142" s="3">
        <v>501071</v>
      </c>
      <c r="C142" s="3" t="s">
        <v>11</v>
      </c>
      <c r="D142" s="2" t="s">
        <v>249</v>
      </c>
      <c r="E142" s="4" t="s">
        <v>13</v>
      </c>
      <c r="F142" s="4" t="s">
        <v>32</v>
      </c>
      <c r="G142" s="17" t="s">
        <v>313</v>
      </c>
      <c r="H142" s="17">
        <f>IFERROR(_xlfn.XLOOKUP(B142,[2]Sheet1!$B:$B,[2]Sheet1!$G:$G),0)</f>
        <v>2</v>
      </c>
      <c r="I142" s="17">
        <f>IFERROR(_xlfn.XLOOKUP(B142,[2]Sheet1!$B:$B,[2]Sheet1!$K:$K),0)</f>
        <v>1</v>
      </c>
      <c r="J142" s="19" t="b">
        <f t="shared" si="10"/>
        <v>0</v>
      </c>
      <c r="K142" s="53">
        <v>517.07278222774289</v>
      </c>
      <c r="L142" s="53">
        <f t="shared" si="11"/>
        <v>517.07278222774289</v>
      </c>
      <c r="M142" s="54">
        <f>IFERROR(_xlfn.XLOOKUP(B142,'[3]ECL CC May 25'!$A:$A,'[3]ECL CC May 25'!$C:$C),0)</f>
        <v>0</v>
      </c>
      <c r="N142" s="54">
        <v>316.34697361571182</v>
      </c>
      <c r="O142" s="54">
        <f>IFERROR(_xlfn.XLOOKUP(B142,[2]Sheet1!$B:$B,[2]Sheet1!$L:$L),0)</f>
        <v>316.34697361571182</v>
      </c>
      <c r="P142" s="54">
        <f>IFERROR(_xlfn.XLOOKUP(B142,[2]Sheet1!$B:$B,[2]Sheet1!$M:$M),0)</f>
        <v>0</v>
      </c>
      <c r="Q142" s="55">
        <f t="shared" si="12"/>
        <v>200.72580861203107</v>
      </c>
      <c r="R142" s="55">
        <f t="shared" si="13"/>
        <v>200.72580861203107</v>
      </c>
      <c r="S142" s="55">
        <f t="shared" si="14"/>
        <v>0</v>
      </c>
      <c r="V142" s="6"/>
    </row>
    <row r="143" spans="1:22" x14ac:dyDescent="0.25">
      <c r="A143" s="2" t="s">
        <v>252</v>
      </c>
      <c r="B143" s="3">
        <v>501057</v>
      </c>
      <c r="C143" s="3" t="s">
        <v>11</v>
      </c>
      <c r="D143" s="2" t="s">
        <v>249</v>
      </c>
      <c r="E143" s="4" t="s">
        <v>13</v>
      </c>
      <c r="F143" s="4" t="s">
        <v>32</v>
      </c>
      <c r="G143" s="17" t="s">
        <v>313</v>
      </c>
      <c r="H143" s="17">
        <f>IFERROR(_xlfn.XLOOKUP(B143,[2]Sheet1!$B:$B,[2]Sheet1!$G:$G),0)</f>
        <v>2</v>
      </c>
      <c r="I143" s="17">
        <f>IFERROR(_xlfn.XLOOKUP(B143,[2]Sheet1!$B:$B,[2]Sheet1!$K:$K),0)</f>
        <v>1</v>
      </c>
      <c r="J143" s="19" t="b">
        <f t="shared" si="10"/>
        <v>0</v>
      </c>
      <c r="K143" s="53">
        <v>662.29580607503067</v>
      </c>
      <c r="L143" s="53">
        <f t="shared" si="11"/>
        <v>662.29580607503067</v>
      </c>
      <c r="M143" s="54">
        <f>IFERROR(_xlfn.XLOOKUP(B143,'[3]ECL CC May 25'!$A:$A,'[3]ECL CC May 25'!$C:$C),0)</f>
        <v>0</v>
      </c>
      <c r="N143" s="54">
        <v>421.87852322641555</v>
      </c>
      <c r="O143" s="54">
        <f>IFERROR(_xlfn.XLOOKUP(B143,[2]Sheet1!$B:$B,[2]Sheet1!$L:$L),0)</f>
        <v>421.87852322641555</v>
      </c>
      <c r="P143" s="54">
        <f>IFERROR(_xlfn.XLOOKUP(B143,[2]Sheet1!$B:$B,[2]Sheet1!$M:$M),0)</f>
        <v>0</v>
      </c>
      <c r="Q143" s="55">
        <f t="shared" si="12"/>
        <v>240.41728284861512</v>
      </c>
      <c r="R143" s="55">
        <f t="shared" si="13"/>
        <v>240.41728284861512</v>
      </c>
      <c r="S143" s="55">
        <f t="shared" si="14"/>
        <v>0</v>
      </c>
      <c r="V143" s="6"/>
    </row>
    <row r="144" spans="1:22" x14ac:dyDescent="0.25">
      <c r="A144" s="2" t="s">
        <v>253</v>
      </c>
      <c r="B144" s="3">
        <v>501217</v>
      </c>
      <c r="C144" s="3" t="s">
        <v>11</v>
      </c>
      <c r="D144" s="2" t="s">
        <v>249</v>
      </c>
      <c r="E144" s="4" t="s">
        <v>13</v>
      </c>
      <c r="F144" s="4" t="s">
        <v>32</v>
      </c>
      <c r="G144" s="17" t="s">
        <v>313</v>
      </c>
      <c r="H144" s="17">
        <f>IFERROR(_xlfn.XLOOKUP(B144,[2]Sheet1!$B:$B,[2]Sheet1!$G:$G),0)</f>
        <v>2</v>
      </c>
      <c r="I144" s="17">
        <f>IFERROR(_xlfn.XLOOKUP(B144,[2]Sheet1!$B:$B,[2]Sheet1!$K:$K),0)</f>
        <v>1</v>
      </c>
      <c r="J144" s="19" t="b">
        <f t="shared" si="10"/>
        <v>0</v>
      </c>
      <c r="K144" s="53">
        <v>1144.673758752999</v>
      </c>
      <c r="L144" s="53">
        <f t="shared" si="11"/>
        <v>1144.673758752999</v>
      </c>
      <c r="M144" s="54">
        <f>IFERROR(_xlfn.XLOOKUP(B144,'[3]ECL CC May 25'!$A:$A,'[3]ECL CC May 25'!$C:$C),0)</f>
        <v>0</v>
      </c>
      <c r="N144" s="54">
        <v>664.20035223597949</v>
      </c>
      <c r="O144" s="54">
        <f>IFERROR(_xlfn.XLOOKUP(B144,[2]Sheet1!$B:$B,[2]Sheet1!$L:$L),0)</f>
        <v>664.20035223597949</v>
      </c>
      <c r="P144" s="54">
        <f>IFERROR(_xlfn.XLOOKUP(B144,[2]Sheet1!$B:$B,[2]Sheet1!$M:$M),0)</f>
        <v>0</v>
      </c>
      <c r="Q144" s="55">
        <f t="shared" si="12"/>
        <v>480.4734065170195</v>
      </c>
      <c r="R144" s="55">
        <f t="shared" si="13"/>
        <v>480.4734065170195</v>
      </c>
      <c r="S144" s="55">
        <f t="shared" si="14"/>
        <v>0</v>
      </c>
      <c r="V144" s="6"/>
    </row>
    <row r="145" spans="1:22" x14ac:dyDescent="0.25">
      <c r="A145" s="2" t="s">
        <v>254</v>
      </c>
      <c r="B145" s="3">
        <v>501136</v>
      </c>
      <c r="C145" s="3" t="s">
        <v>11</v>
      </c>
      <c r="D145" s="2" t="s">
        <v>255</v>
      </c>
      <c r="E145" s="4" t="s">
        <v>13</v>
      </c>
      <c r="F145" s="4" t="s">
        <v>14</v>
      </c>
      <c r="G145" s="17" t="s">
        <v>313</v>
      </c>
      <c r="H145" s="17">
        <f>IFERROR(_xlfn.XLOOKUP(B145,[2]Sheet1!$B:$B,[2]Sheet1!$G:$G),0)</f>
        <v>2</v>
      </c>
      <c r="I145" s="17">
        <f>IFERROR(_xlfn.XLOOKUP(B145,[2]Sheet1!$B:$B,[2]Sheet1!$K:$K),0)</f>
        <v>2</v>
      </c>
      <c r="J145" s="17" t="b">
        <f t="shared" si="10"/>
        <v>1</v>
      </c>
      <c r="K145" s="53">
        <v>2304.25</v>
      </c>
      <c r="L145" s="53">
        <f t="shared" si="11"/>
        <v>2298.45080578343</v>
      </c>
      <c r="M145" s="54">
        <f>IFERROR(_xlfn.XLOOKUP(B145,'[3]ECL CC May 25'!$A:$A,'[3]ECL CC May 25'!$C:$C),0)</f>
        <v>5.79919421656985</v>
      </c>
      <c r="N145" s="54">
        <v>2306.8774537698314</v>
      </c>
      <c r="O145" s="54">
        <f>IFERROR(_xlfn.XLOOKUP(B145,[2]Sheet1!$B:$B,[2]Sheet1!$L:$L),0)</f>
        <v>2301.1853280782611</v>
      </c>
      <c r="P145" s="54">
        <f>IFERROR(_xlfn.XLOOKUP(B145,[2]Sheet1!$B:$B,[2]Sheet1!$M:$M),0)</f>
        <v>5.6921256915704745</v>
      </c>
      <c r="Q145" s="55">
        <f t="shared" si="12"/>
        <v>-2.6274537698313907</v>
      </c>
      <c r="R145" s="55">
        <f t="shared" si="13"/>
        <v>-2.7345222948310948</v>
      </c>
      <c r="S145" s="55">
        <f t="shared" si="14"/>
        <v>0.10706852499937547</v>
      </c>
      <c r="V145" s="6"/>
    </row>
    <row r="146" spans="1:22" x14ac:dyDescent="0.25">
      <c r="A146" s="2" t="s">
        <v>256</v>
      </c>
      <c r="B146" s="3">
        <v>501182</v>
      </c>
      <c r="C146" s="3" t="s">
        <v>11</v>
      </c>
      <c r="D146" s="2" t="s">
        <v>257</v>
      </c>
      <c r="E146" s="4" t="s">
        <v>13</v>
      </c>
      <c r="F146" s="4" t="s">
        <v>14</v>
      </c>
      <c r="G146" s="17" t="s">
        <v>313</v>
      </c>
      <c r="H146" s="17">
        <f>IFERROR(_xlfn.XLOOKUP(B146,[2]Sheet1!$B:$B,[2]Sheet1!$G:$G),0)</f>
        <v>1</v>
      </c>
      <c r="I146" s="17">
        <f>IFERROR(_xlfn.XLOOKUP(B146,[2]Sheet1!$B:$B,[2]Sheet1!$K:$K),0)</f>
        <v>1</v>
      </c>
      <c r="J146" s="17" t="b">
        <f t="shared" si="10"/>
        <v>1</v>
      </c>
      <c r="K146" s="53">
        <v>121651.5393600079</v>
      </c>
      <c r="L146" s="53">
        <f t="shared" si="11"/>
        <v>121651.5393600079</v>
      </c>
      <c r="M146" s="54">
        <f>IFERROR(_xlfn.XLOOKUP(B146,'[3]ECL CC May 25'!$A:$A,'[3]ECL CC May 25'!$C:$C),0)</f>
        <v>0</v>
      </c>
      <c r="N146" s="54">
        <v>123882.03649715545</v>
      </c>
      <c r="O146" s="54">
        <f>IFERROR(_xlfn.XLOOKUP(B146,[2]Sheet1!$B:$B,[2]Sheet1!$L:$L),0)</f>
        <v>123882.03649715545</v>
      </c>
      <c r="P146" s="54">
        <f>IFERROR(_xlfn.XLOOKUP(B146,[2]Sheet1!$B:$B,[2]Sheet1!$M:$M),0)</f>
        <v>0</v>
      </c>
      <c r="Q146" s="55">
        <f t="shared" si="12"/>
        <v>-2230.4971371475549</v>
      </c>
      <c r="R146" s="55">
        <f t="shared" si="13"/>
        <v>-2230.4971371475549</v>
      </c>
      <c r="S146" s="55">
        <f t="shared" si="14"/>
        <v>0</v>
      </c>
      <c r="V146" s="6"/>
    </row>
    <row r="147" spans="1:22" x14ac:dyDescent="0.25">
      <c r="A147" s="2" t="s">
        <v>258</v>
      </c>
      <c r="B147" s="3">
        <v>500937</v>
      </c>
      <c r="C147" s="3" t="s">
        <v>56</v>
      </c>
      <c r="D147" s="2" t="s">
        <v>259</v>
      </c>
      <c r="E147" s="4" t="s">
        <v>53</v>
      </c>
      <c r="F147" s="4" t="s">
        <v>14</v>
      </c>
      <c r="G147" s="17" t="s">
        <v>313</v>
      </c>
      <c r="H147" s="17">
        <f>IFERROR(_xlfn.XLOOKUP(B147,[2]Sheet1!$B:$B,[2]Sheet1!$G:$G),0)</f>
        <v>1</v>
      </c>
      <c r="I147" s="17">
        <f>IFERROR(_xlfn.XLOOKUP(B147,[2]Sheet1!$B:$B,[2]Sheet1!$K:$K),0)</f>
        <v>1</v>
      </c>
      <c r="J147" s="17" t="b">
        <f t="shared" si="10"/>
        <v>1</v>
      </c>
      <c r="K147" s="53">
        <v>24035296.301973142</v>
      </c>
      <c r="L147" s="53">
        <f t="shared" si="11"/>
        <v>24035296.301973142</v>
      </c>
      <c r="M147" s="54">
        <f>IFERROR(_xlfn.XLOOKUP(B147,'[3]ECL CC May 25'!$A:$A,'[3]ECL CC May 25'!$C:$C),0)</f>
        <v>0</v>
      </c>
      <c r="N147" s="54">
        <v>26006840.891987074</v>
      </c>
      <c r="O147" s="54">
        <f>IFERROR(_xlfn.XLOOKUP(B147,[2]Sheet1!$B:$B,[2]Sheet1!$L:$L),0)</f>
        <v>26006840.891987074</v>
      </c>
      <c r="P147" s="54">
        <f>IFERROR(_xlfn.XLOOKUP(B147,[2]Sheet1!$B:$B,[2]Sheet1!$M:$M),0)</f>
        <v>0</v>
      </c>
      <c r="Q147" s="55">
        <f t="shared" si="12"/>
        <v>-1971544.5900139324</v>
      </c>
      <c r="R147" s="55">
        <f t="shared" si="13"/>
        <v>-1971544.5900139324</v>
      </c>
      <c r="S147" s="55">
        <f t="shared" si="14"/>
        <v>0</v>
      </c>
      <c r="V147" s="6"/>
    </row>
    <row r="148" spans="1:22" x14ac:dyDescent="0.25">
      <c r="A148" s="2" t="s">
        <v>260</v>
      </c>
      <c r="B148" s="3">
        <v>501097</v>
      </c>
      <c r="C148" s="3" t="s">
        <v>11</v>
      </c>
      <c r="D148" s="2" t="s">
        <v>261</v>
      </c>
      <c r="E148" s="4" t="s">
        <v>13</v>
      </c>
      <c r="F148" s="4" t="s">
        <v>14</v>
      </c>
      <c r="G148" s="17" t="s">
        <v>313</v>
      </c>
      <c r="H148" s="17">
        <f>IFERROR(_xlfn.XLOOKUP(B148,[2]Sheet1!$B:$B,[2]Sheet1!$G:$G),0)</f>
        <v>1</v>
      </c>
      <c r="I148" s="17">
        <f>IFERROR(_xlfn.XLOOKUP(B148,[2]Sheet1!$B:$B,[2]Sheet1!$K:$K),0)</f>
        <v>1</v>
      </c>
      <c r="J148" s="17" t="b">
        <f t="shared" si="10"/>
        <v>1</v>
      </c>
      <c r="K148" s="53">
        <v>76662.073939829235</v>
      </c>
      <c r="L148" s="53">
        <f t="shared" si="11"/>
        <v>76662.073939829235</v>
      </c>
      <c r="M148" s="54">
        <f>IFERROR(_xlfn.XLOOKUP(B148,'[3]ECL CC May 25'!$A:$A,'[3]ECL CC May 25'!$C:$C),0)</f>
        <v>0</v>
      </c>
      <c r="N148" s="54">
        <v>77652.577215229336</v>
      </c>
      <c r="O148" s="54">
        <f>IFERROR(_xlfn.XLOOKUP(B148,[2]Sheet1!$B:$B,[2]Sheet1!$L:$L),0)</f>
        <v>77652.577215229336</v>
      </c>
      <c r="P148" s="54">
        <f>IFERROR(_xlfn.XLOOKUP(B148,[2]Sheet1!$B:$B,[2]Sheet1!$M:$M),0)</f>
        <v>0</v>
      </c>
      <c r="Q148" s="55">
        <f t="shared" si="12"/>
        <v>-990.50327540010039</v>
      </c>
      <c r="R148" s="55">
        <f t="shared" si="13"/>
        <v>-990.50327540010039</v>
      </c>
      <c r="S148" s="55">
        <f t="shared" si="14"/>
        <v>0</v>
      </c>
      <c r="V148" s="6"/>
    </row>
    <row r="149" spans="1:22" x14ac:dyDescent="0.25">
      <c r="A149" s="2" t="s">
        <v>262</v>
      </c>
      <c r="B149" s="3">
        <v>501193</v>
      </c>
      <c r="C149" s="3" t="s">
        <v>11</v>
      </c>
      <c r="D149" s="2" t="s">
        <v>261</v>
      </c>
      <c r="E149" s="4" t="s">
        <v>13</v>
      </c>
      <c r="F149" s="4" t="s">
        <v>14</v>
      </c>
      <c r="G149" s="17" t="s">
        <v>313</v>
      </c>
      <c r="H149" s="17">
        <f>IFERROR(_xlfn.XLOOKUP(B149,[2]Sheet1!$B:$B,[2]Sheet1!$G:$G),0)</f>
        <v>1</v>
      </c>
      <c r="I149" s="17">
        <f>IFERROR(_xlfn.XLOOKUP(B149,[2]Sheet1!$B:$B,[2]Sheet1!$K:$K),0)</f>
        <v>1</v>
      </c>
      <c r="J149" s="17" t="b">
        <f t="shared" si="10"/>
        <v>1</v>
      </c>
      <c r="K149" s="53">
        <v>242025.70371233451</v>
      </c>
      <c r="L149" s="53">
        <f t="shared" si="11"/>
        <v>240251.87944703613</v>
      </c>
      <c r="M149" s="54">
        <f>IFERROR(_xlfn.XLOOKUP(B149,'[3]ECL CC May 25'!$A:$A,'[3]ECL CC May 25'!$C:$C),0)</f>
        <v>1773.8242652983608</v>
      </c>
      <c r="N149" s="54">
        <v>223178.61992694787</v>
      </c>
      <c r="O149" s="54">
        <f>IFERROR(_xlfn.XLOOKUP(B149,[2]Sheet1!$B:$B,[2]Sheet1!$L:$L),0)</f>
        <v>221422.14133304355</v>
      </c>
      <c r="P149" s="54">
        <f>IFERROR(_xlfn.XLOOKUP(B149,[2]Sheet1!$B:$B,[2]Sheet1!$M:$M),0)</f>
        <v>1756.4785939043079</v>
      </c>
      <c r="Q149" s="55">
        <f t="shared" si="12"/>
        <v>18847.08378538664</v>
      </c>
      <c r="R149" s="55">
        <f t="shared" si="13"/>
        <v>18829.738113992586</v>
      </c>
      <c r="S149" s="55">
        <f t="shared" si="14"/>
        <v>17.345671394052943</v>
      </c>
      <c r="V149" s="6"/>
    </row>
    <row r="150" spans="1:22" x14ac:dyDescent="0.25">
      <c r="A150" s="2" t="s">
        <v>263</v>
      </c>
      <c r="B150" s="3">
        <v>501119</v>
      </c>
      <c r="C150" s="3" t="s">
        <v>11</v>
      </c>
      <c r="D150" s="2" t="s">
        <v>264</v>
      </c>
      <c r="E150" s="4" t="s">
        <v>13</v>
      </c>
      <c r="F150" s="4" t="s">
        <v>14</v>
      </c>
      <c r="G150" s="17" t="s">
        <v>313</v>
      </c>
      <c r="H150" s="17">
        <f>IFERROR(_xlfn.XLOOKUP(B150,[2]Sheet1!$B:$B,[2]Sheet1!$G:$G),0)</f>
        <v>1</v>
      </c>
      <c r="I150" s="17">
        <f>IFERROR(_xlfn.XLOOKUP(B150,[2]Sheet1!$B:$B,[2]Sheet1!$K:$K),0)</f>
        <v>1</v>
      </c>
      <c r="J150" s="17" t="b">
        <f t="shared" si="10"/>
        <v>1</v>
      </c>
      <c r="K150" s="53">
        <v>52541.238580108111</v>
      </c>
      <c r="L150" s="53">
        <f t="shared" si="11"/>
        <v>4081.205290666272</v>
      </c>
      <c r="M150" s="54">
        <f>IFERROR(_xlfn.XLOOKUP(B150,'[3]ECL CC May 25'!$A:$A,'[3]ECL CC May 25'!$C:$C),0)</f>
        <v>48460.033289441839</v>
      </c>
      <c r="N150" s="54">
        <v>52534.373323478343</v>
      </c>
      <c r="O150" s="54">
        <f>IFERROR(_xlfn.XLOOKUP(B150,[2]Sheet1!$B:$B,[2]Sheet1!$L:$L),0)</f>
        <v>0</v>
      </c>
      <c r="P150" s="54">
        <f>IFERROR(_xlfn.XLOOKUP(B150,[2]Sheet1!$B:$B,[2]Sheet1!$M:$M),0)</f>
        <v>52534.373323478343</v>
      </c>
      <c r="Q150" s="55">
        <f t="shared" si="12"/>
        <v>6.8652566297678277</v>
      </c>
      <c r="R150" s="55">
        <f t="shared" si="13"/>
        <v>4081.205290666272</v>
      </c>
      <c r="S150" s="55">
        <f t="shared" si="14"/>
        <v>-4074.3400340365042</v>
      </c>
      <c r="V150" s="6"/>
    </row>
    <row r="151" spans="1:22" x14ac:dyDescent="0.25">
      <c r="A151" s="2" t="s">
        <v>265</v>
      </c>
      <c r="B151" s="3">
        <v>501134</v>
      </c>
      <c r="C151" s="3" t="s">
        <v>11</v>
      </c>
      <c r="D151" s="2" t="s">
        <v>266</v>
      </c>
      <c r="E151" s="4" t="s">
        <v>13</v>
      </c>
      <c r="F151" s="4" t="s">
        <v>14</v>
      </c>
      <c r="G151" s="17" t="s">
        <v>313</v>
      </c>
      <c r="H151" s="17">
        <f>IFERROR(_xlfn.XLOOKUP(B151,[2]Sheet1!$B:$B,[2]Sheet1!$G:$G),0)</f>
        <v>1</v>
      </c>
      <c r="I151" s="17">
        <f>IFERROR(_xlfn.XLOOKUP(B151,[2]Sheet1!$B:$B,[2]Sheet1!$K:$K),0)</f>
        <v>1</v>
      </c>
      <c r="J151" s="17" t="b">
        <f t="shared" si="10"/>
        <v>1</v>
      </c>
      <c r="K151" s="53">
        <v>75637.783281428099</v>
      </c>
      <c r="L151" s="53">
        <f t="shared" si="11"/>
        <v>74269.976595296364</v>
      </c>
      <c r="M151" s="54">
        <f>IFERROR(_xlfn.XLOOKUP(B151,'[3]ECL CC May 25'!$A:$A,'[3]ECL CC May 25'!$C:$C),0)</f>
        <v>1367.8066861317375</v>
      </c>
      <c r="N151" s="54">
        <v>74711.511103593657</v>
      </c>
      <c r="O151" s="54">
        <f>IFERROR(_xlfn.XLOOKUP(B151,[2]Sheet1!$B:$B,[2]Sheet1!$L:$L),0)</f>
        <v>73235.638949433589</v>
      </c>
      <c r="P151" s="54">
        <f>IFERROR(_xlfn.XLOOKUP(B151,[2]Sheet1!$B:$B,[2]Sheet1!$M:$M),0)</f>
        <v>1475.8721541600748</v>
      </c>
      <c r="Q151" s="55">
        <f t="shared" si="12"/>
        <v>926.27217783444212</v>
      </c>
      <c r="R151" s="55">
        <f t="shared" si="13"/>
        <v>1034.3376458627754</v>
      </c>
      <c r="S151" s="55">
        <f t="shared" si="14"/>
        <v>-108.06546802833736</v>
      </c>
      <c r="V151" s="6"/>
    </row>
    <row r="152" spans="1:22" x14ac:dyDescent="0.25">
      <c r="A152" s="2" t="s">
        <v>267</v>
      </c>
      <c r="B152" s="3">
        <v>501121</v>
      </c>
      <c r="C152" s="3" t="s">
        <v>11</v>
      </c>
      <c r="D152" s="2" t="s">
        <v>268</v>
      </c>
      <c r="E152" s="4" t="s">
        <v>13</v>
      </c>
      <c r="F152" s="4" t="s">
        <v>14</v>
      </c>
      <c r="G152" s="17" t="s">
        <v>313</v>
      </c>
      <c r="H152" s="17">
        <f>IFERROR(_xlfn.XLOOKUP(B152,[2]Sheet1!$B:$B,[2]Sheet1!$G:$G),0)</f>
        <v>1</v>
      </c>
      <c r="I152" s="17">
        <f>IFERROR(_xlfn.XLOOKUP(B152,[2]Sheet1!$B:$B,[2]Sheet1!$K:$K),0)</f>
        <v>1</v>
      </c>
      <c r="J152" s="17" t="b">
        <f t="shared" si="10"/>
        <v>1</v>
      </c>
      <c r="K152" s="53">
        <v>281237.69</v>
      </c>
      <c r="L152" s="53">
        <f t="shared" si="11"/>
        <v>281172.21385853837</v>
      </c>
      <c r="M152" s="54">
        <f>IFERROR(_xlfn.XLOOKUP(B152,'[3]ECL CC May 25'!$A:$A,'[3]ECL CC May 25'!$C:$C),0)</f>
        <v>65.476141461619676</v>
      </c>
      <c r="N152" s="54">
        <v>314693.32514999277</v>
      </c>
      <c r="O152" s="54">
        <f>IFERROR(_xlfn.XLOOKUP(B152,[2]Sheet1!$B:$B,[2]Sheet1!$L:$L),0)</f>
        <v>314693.32514999277</v>
      </c>
      <c r="P152" s="54">
        <f>IFERROR(_xlfn.XLOOKUP(B152,[2]Sheet1!$B:$B,[2]Sheet1!$M:$M),0)</f>
        <v>0</v>
      </c>
      <c r="Q152" s="55">
        <f t="shared" si="12"/>
        <v>-33455.63514999277</v>
      </c>
      <c r="R152" s="55">
        <f t="shared" si="13"/>
        <v>-33521.111291454406</v>
      </c>
      <c r="S152" s="55">
        <f t="shared" si="14"/>
        <v>65.476141461619676</v>
      </c>
      <c r="V152" s="6"/>
    </row>
    <row r="153" spans="1:22" x14ac:dyDescent="0.25">
      <c r="A153" s="2" t="s">
        <v>269</v>
      </c>
      <c r="B153" s="3">
        <v>501122</v>
      </c>
      <c r="C153" s="3" t="s">
        <v>11</v>
      </c>
      <c r="D153" s="2" t="s">
        <v>268</v>
      </c>
      <c r="E153" s="4" t="s">
        <v>13</v>
      </c>
      <c r="F153" s="4" t="s">
        <v>14</v>
      </c>
      <c r="G153" s="17" t="s">
        <v>313</v>
      </c>
      <c r="H153" s="17">
        <f>IFERROR(_xlfn.XLOOKUP(B153,[2]Sheet1!$B:$B,[2]Sheet1!$G:$G),0)</f>
        <v>1</v>
      </c>
      <c r="I153" s="17">
        <f>IFERROR(_xlfn.XLOOKUP(B153,[2]Sheet1!$B:$B,[2]Sheet1!$K:$K),0)</f>
        <v>1</v>
      </c>
      <c r="J153" s="17" t="b">
        <f t="shared" si="10"/>
        <v>1</v>
      </c>
      <c r="K153" s="53">
        <v>489609.14</v>
      </c>
      <c r="L153" s="53">
        <f t="shared" si="11"/>
        <v>489609.14</v>
      </c>
      <c r="M153" s="54">
        <f>IFERROR(_xlfn.XLOOKUP(B153,'[3]ECL CC May 25'!$A:$A,'[3]ECL CC May 25'!$C:$C),0)</f>
        <v>0</v>
      </c>
      <c r="N153" s="54">
        <v>503062.39375481638</v>
      </c>
      <c r="O153" s="54">
        <f>IFERROR(_xlfn.XLOOKUP(B153,[2]Sheet1!$B:$B,[2]Sheet1!$L:$L),0)</f>
        <v>503062.39375481638</v>
      </c>
      <c r="P153" s="54">
        <f>IFERROR(_xlfn.XLOOKUP(B153,[2]Sheet1!$B:$B,[2]Sheet1!$M:$M),0)</f>
        <v>0</v>
      </c>
      <c r="Q153" s="55">
        <f t="shared" si="12"/>
        <v>-13453.253754816367</v>
      </c>
      <c r="R153" s="55">
        <f t="shared" si="13"/>
        <v>-13453.253754816367</v>
      </c>
      <c r="S153" s="55">
        <f t="shared" si="14"/>
        <v>0</v>
      </c>
      <c r="V153" s="6"/>
    </row>
    <row r="154" spans="1:22" x14ac:dyDescent="0.25">
      <c r="A154" s="2" t="s">
        <v>270</v>
      </c>
      <c r="B154" s="3">
        <v>501126</v>
      </c>
      <c r="C154" s="3" t="s">
        <v>11</v>
      </c>
      <c r="D154" s="2" t="s">
        <v>268</v>
      </c>
      <c r="E154" s="4" t="s">
        <v>13</v>
      </c>
      <c r="F154" s="4" t="s">
        <v>14</v>
      </c>
      <c r="G154" s="17" t="s">
        <v>313</v>
      </c>
      <c r="H154" s="17">
        <f>IFERROR(_xlfn.XLOOKUP(B154,[2]Sheet1!$B:$B,[2]Sheet1!$G:$G),0)</f>
        <v>1</v>
      </c>
      <c r="I154" s="17">
        <f>IFERROR(_xlfn.XLOOKUP(B154,[2]Sheet1!$B:$B,[2]Sheet1!$K:$K),0)</f>
        <v>1</v>
      </c>
      <c r="J154" s="17" t="b">
        <f t="shared" si="10"/>
        <v>1</v>
      </c>
      <c r="K154" s="53">
        <v>252790.33</v>
      </c>
      <c r="L154" s="53">
        <f t="shared" si="11"/>
        <v>252790.33</v>
      </c>
      <c r="M154" s="54">
        <f>IFERROR(_xlfn.XLOOKUP(B154,'[3]ECL CC May 25'!$A:$A,'[3]ECL CC May 25'!$C:$C),0)</f>
        <v>0</v>
      </c>
      <c r="N154" s="54">
        <v>259413.12759407389</v>
      </c>
      <c r="O154" s="54">
        <f>IFERROR(_xlfn.XLOOKUP(B154,[2]Sheet1!$B:$B,[2]Sheet1!$L:$L),0)</f>
        <v>259413.12759407389</v>
      </c>
      <c r="P154" s="54">
        <f>IFERROR(_xlfn.XLOOKUP(B154,[2]Sheet1!$B:$B,[2]Sheet1!$M:$M),0)</f>
        <v>0</v>
      </c>
      <c r="Q154" s="55">
        <f t="shared" si="12"/>
        <v>-6622.7975940738979</v>
      </c>
      <c r="R154" s="55">
        <f t="shared" si="13"/>
        <v>-6622.7975940738979</v>
      </c>
      <c r="S154" s="55">
        <f t="shared" si="14"/>
        <v>0</v>
      </c>
      <c r="V154" s="6"/>
    </row>
    <row r="155" spans="1:22" x14ac:dyDescent="0.25">
      <c r="A155" s="2" t="s">
        <v>271</v>
      </c>
      <c r="B155" s="3">
        <v>501123</v>
      </c>
      <c r="C155" s="3" t="s">
        <v>11</v>
      </c>
      <c r="D155" s="2" t="s">
        <v>272</v>
      </c>
      <c r="E155" s="4" t="s">
        <v>13</v>
      </c>
      <c r="F155" s="4" t="s">
        <v>14</v>
      </c>
      <c r="G155" s="17" t="s">
        <v>313</v>
      </c>
      <c r="H155" s="17">
        <f>IFERROR(_xlfn.XLOOKUP(B155,[2]Sheet1!$B:$B,[2]Sheet1!$G:$G),0)</f>
        <v>1</v>
      </c>
      <c r="I155" s="17">
        <f>IFERROR(_xlfn.XLOOKUP(B155,[2]Sheet1!$B:$B,[2]Sheet1!$K:$K),0)</f>
        <v>1</v>
      </c>
      <c r="J155" s="17" t="b">
        <f t="shared" si="10"/>
        <v>1</v>
      </c>
      <c r="K155" s="53">
        <v>173024.66341414952</v>
      </c>
      <c r="L155" s="53">
        <f t="shared" si="11"/>
        <v>140421.63810892621</v>
      </c>
      <c r="M155" s="54">
        <f>IFERROR(_xlfn.XLOOKUP(B155,'[3]ECL CC May 25'!$A:$A,'[3]ECL CC May 25'!$C:$C),0)</f>
        <v>32603.025305223298</v>
      </c>
      <c r="N155" s="54">
        <v>159331.32732367373</v>
      </c>
      <c r="O155" s="54">
        <f>IFERROR(_xlfn.XLOOKUP(B155,[2]Sheet1!$B:$B,[2]Sheet1!$L:$L),0)</f>
        <v>124095.7678526892</v>
      </c>
      <c r="P155" s="54">
        <f>IFERROR(_xlfn.XLOOKUP(B155,[2]Sheet1!$B:$B,[2]Sheet1!$M:$M),0)</f>
        <v>35235.559470984539</v>
      </c>
      <c r="Q155" s="55">
        <f t="shared" si="12"/>
        <v>13693.336090475786</v>
      </c>
      <c r="R155" s="55">
        <f t="shared" si="13"/>
        <v>16325.870256237016</v>
      </c>
      <c r="S155" s="55">
        <f t="shared" si="14"/>
        <v>-2632.5341657612407</v>
      </c>
      <c r="V155" s="6"/>
    </row>
    <row r="156" spans="1:22" x14ac:dyDescent="0.25">
      <c r="A156" s="2" t="s">
        <v>273</v>
      </c>
      <c r="B156" s="3">
        <v>501157</v>
      </c>
      <c r="C156" s="3" t="s">
        <v>11</v>
      </c>
      <c r="D156" s="2" t="s">
        <v>274</v>
      </c>
      <c r="E156" s="4" t="s">
        <v>53</v>
      </c>
      <c r="F156" s="4" t="s">
        <v>14</v>
      </c>
      <c r="G156" s="17" t="s">
        <v>313</v>
      </c>
      <c r="H156" s="17">
        <f>IFERROR(_xlfn.XLOOKUP(B156,[2]Sheet1!$B:$B,[2]Sheet1!$G:$G),0)</f>
        <v>1</v>
      </c>
      <c r="I156" s="17">
        <f>IFERROR(_xlfn.XLOOKUP(B156,[2]Sheet1!$B:$B,[2]Sheet1!$K:$K),0)</f>
        <v>1</v>
      </c>
      <c r="J156" s="17" t="b">
        <f t="shared" si="10"/>
        <v>1</v>
      </c>
      <c r="K156" s="53">
        <v>1121100.9455172163</v>
      </c>
      <c r="L156" s="53">
        <f t="shared" si="11"/>
        <v>1054962.8465410396</v>
      </c>
      <c r="M156" s="54">
        <f>IFERROR(_xlfn.XLOOKUP(B156,'[3]ECL CC May 25'!$A:$A,'[3]ECL CC May 25'!$C:$C),0)</f>
        <v>66138.098976176654</v>
      </c>
      <c r="N156" s="54">
        <v>1241497.9269469744</v>
      </c>
      <c r="O156" s="54">
        <f>IFERROR(_xlfn.XLOOKUP(B156,[2]Sheet1!$B:$B,[2]Sheet1!$L:$L),0)</f>
        <v>1169027.6558433292</v>
      </c>
      <c r="P156" s="54">
        <f>IFERROR(_xlfn.XLOOKUP(B156,[2]Sheet1!$B:$B,[2]Sheet1!$M:$M),0)</f>
        <v>72470.271103645166</v>
      </c>
      <c r="Q156" s="55">
        <f t="shared" si="12"/>
        <v>-120396.98142975802</v>
      </c>
      <c r="R156" s="55">
        <f t="shared" si="13"/>
        <v>-114064.8093022895</v>
      </c>
      <c r="S156" s="55">
        <f t="shared" si="14"/>
        <v>-6332.1721274685115</v>
      </c>
      <c r="V156" s="6"/>
    </row>
    <row r="157" spans="1:22" x14ac:dyDescent="0.25">
      <c r="A157" s="2" t="s">
        <v>275</v>
      </c>
      <c r="B157" s="3">
        <v>500605</v>
      </c>
      <c r="C157" s="3" t="s">
        <v>11</v>
      </c>
      <c r="D157" s="2" t="s">
        <v>274</v>
      </c>
      <c r="E157" s="4" t="s">
        <v>53</v>
      </c>
      <c r="F157" s="4" t="s">
        <v>14</v>
      </c>
      <c r="G157" s="17" t="s">
        <v>313</v>
      </c>
      <c r="H157" s="17">
        <f>IFERROR(_xlfn.XLOOKUP(B157,[2]Sheet1!$B:$B,[2]Sheet1!$G:$G),0)</f>
        <v>1</v>
      </c>
      <c r="I157" s="17">
        <f>IFERROR(_xlfn.XLOOKUP(B157,[2]Sheet1!$B:$B,[2]Sheet1!$K:$K),0)</f>
        <v>1</v>
      </c>
      <c r="J157" s="17" t="b">
        <f t="shared" si="10"/>
        <v>1</v>
      </c>
      <c r="K157" s="53">
        <v>1001428.8066494204</v>
      </c>
      <c r="L157" s="53">
        <f t="shared" si="11"/>
        <v>960917.69078566704</v>
      </c>
      <c r="M157" s="54">
        <f>IFERROR(_xlfn.XLOOKUP(B157,'[3]ECL CC May 25'!$A:$A,'[3]ECL CC May 25'!$C:$C),0)</f>
        <v>40511.115863753352</v>
      </c>
      <c r="N157" s="54">
        <v>1109274.0373858041</v>
      </c>
      <c r="O157" s="54">
        <f>IFERROR(_xlfn.XLOOKUP(B157,[2]Sheet1!$B:$B,[2]Sheet1!$L:$L),0)</f>
        <v>1064878.1485031759</v>
      </c>
      <c r="P157" s="54">
        <f>IFERROR(_xlfn.XLOOKUP(B157,[2]Sheet1!$B:$B,[2]Sheet1!$M:$M),0)</f>
        <v>44395.888882628169</v>
      </c>
      <c r="Q157" s="55">
        <f t="shared" si="12"/>
        <v>-107845.2307363837</v>
      </c>
      <c r="R157" s="55">
        <f t="shared" si="13"/>
        <v>-103960.45771750889</v>
      </c>
      <c r="S157" s="55">
        <f t="shared" si="14"/>
        <v>-3884.7730188748174</v>
      </c>
      <c r="V157" s="6"/>
    </row>
    <row r="158" spans="1:22" x14ac:dyDescent="0.25">
      <c r="A158" s="2" t="s">
        <v>276</v>
      </c>
      <c r="B158" s="3">
        <v>501167</v>
      </c>
      <c r="C158" s="3" t="s">
        <v>11</v>
      </c>
      <c r="D158" s="2" t="s">
        <v>274</v>
      </c>
      <c r="E158" s="4" t="s">
        <v>53</v>
      </c>
      <c r="F158" s="4" t="s">
        <v>14</v>
      </c>
      <c r="G158" s="17" t="s">
        <v>313</v>
      </c>
      <c r="H158" s="17">
        <f>IFERROR(_xlfn.XLOOKUP(B158,[2]Sheet1!$B:$B,[2]Sheet1!$G:$G),0)</f>
        <v>1</v>
      </c>
      <c r="I158" s="17">
        <f>IFERROR(_xlfn.XLOOKUP(B158,[2]Sheet1!$B:$B,[2]Sheet1!$K:$K),0)</f>
        <v>1</v>
      </c>
      <c r="J158" s="17" t="b">
        <f t="shared" si="10"/>
        <v>1</v>
      </c>
      <c r="K158" s="53">
        <v>297611.61491371715</v>
      </c>
      <c r="L158" s="53">
        <f t="shared" si="11"/>
        <v>296981.09488204616</v>
      </c>
      <c r="M158" s="54">
        <f>IFERROR(_xlfn.XLOOKUP(B158,'[3]ECL CC May 25'!$A:$A,'[3]ECL CC May 25'!$C:$C),0)</f>
        <v>630.52003167096586</v>
      </c>
      <c r="N158" s="54">
        <v>329979.89287664078</v>
      </c>
      <c r="O158" s="54">
        <f>IFERROR(_xlfn.XLOOKUP(B158,[2]Sheet1!$B:$B,[2]Sheet1!$L:$L),0)</f>
        <v>329288.40384728531</v>
      </c>
      <c r="P158" s="54">
        <f>IFERROR(_xlfn.XLOOKUP(B158,[2]Sheet1!$B:$B,[2]Sheet1!$M:$M),0)</f>
        <v>691.48902935545175</v>
      </c>
      <c r="Q158" s="55">
        <f t="shared" si="12"/>
        <v>-32368.277962923632</v>
      </c>
      <c r="R158" s="55">
        <f t="shared" si="13"/>
        <v>-32307.30896523915</v>
      </c>
      <c r="S158" s="55">
        <f t="shared" si="14"/>
        <v>-60.968997684485885</v>
      </c>
      <c r="V158" s="6"/>
    </row>
    <row r="159" spans="1:22" x14ac:dyDescent="0.25">
      <c r="A159" s="2" t="s">
        <v>277</v>
      </c>
      <c r="B159" s="3">
        <v>501049</v>
      </c>
      <c r="C159" s="3" t="s">
        <v>11</v>
      </c>
      <c r="D159" s="2" t="s">
        <v>274</v>
      </c>
      <c r="E159" s="4" t="s">
        <v>53</v>
      </c>
      <c r="F159" s="4" t="s">
        <v>14</v>
      </c>
      <c r="G159" s="17" t="s">
        <v>313</v>
      </c>
      <c r="H159" s="17">
        <f>IFERROR(_xlfn.XLOOKUP(B159,[2]Sheet1!$B:$B,[2]Sheet1!$G:$G),0)</f>
        <v>1</v>
      </c>
      <c r="I159" s="17">
        <f>IFERROR(_xlfn.XLOOKUP(B159,[2]Sheet1!$B:$B,[2]Sheet1!$K:$K),0)</f>
        <v>1</v>
      </c>
      <c r="J159" s="17" t="b">
        <f t="shared" si="10"/>
        <v>1</v>
      </c>
      <c r="K159" s="53">
        <v>1858715.7900642739</v>
      </c>
      <c r="L159" s="53">
        <f t="shared" si="11"/>
        <v>1858640.6835043891</v>
      </c>
      <c r="M159" s="54">
        <f>IFERROR(_xlfn.XLOOKUP(B159,'[3]ECL CC May 25'!$A:$A,'[3]ECL CC May 25'!$C:$C),0)</f>
        <v>75.106559884721321</v>
      </c>
      <c r="N159" s="54">
        <v>1887755.6092701671</v>
      </c>
      <c r="O159" s="54">
        <f>IFERROR(_xlfn.XLOOKUP(B159,[2]Sheet1!$B:$B,[2]Sheet1!$L:$L),0)</f>
        <v>1887755.6092701671</v>
      </c>
      <c r="P159" s="54">
        <f>IFERROR(_xlfn.XLOOKUP(B159,[2]Sheet1!$B:$B,[2]Sheet1!$M:$M),0)</f>
        <v>0</v>
      </c>
      <c r="Q159" s="55">
        <f t="shared" si="12"/>
        <v>-29039.819205893204</v>
      </c>
      <c r="R159" s="55">
        <f t="shared" si="13"/>
        <v>-29114.925765777938</v>
      </c>
      <c r="S159" s="55">
        <f t="shared" si="14"/>
        <v>75.106559884721321</v>
      </c>
      <c r="V159" s="6"/>
    </row>
    <row r="160" spans="1:22" x14ac:dyDescent="0.25">
      <c r="A160" s="2" t="s">
        <v>278</v>
      </c>
      <c r="B160" s="3">
        <v>501092</v>
      </c>
      <c r="C160" s="3" t="s">
        <v>11</v>
      </c>
      <c r="D160" s="2" t="s">
        <v>279</v>
      </c>
      <c r="E160" s="4" t="s">
        <v>53</v>
      </c>
      <c r="F160" s="4" t="s">
        <v>14</v>
      </c>
      <c r="G160" s="17" t="s">
        <v>313</v>
      </c>
      <c r="H160" s="17">
        <f>IFERROR(_xlfn.XLOOKUP(B160,[2]Sheet1!$B:$B,[2]Sheet1!$G:$G),0)</f>
        <v>1</v>
      </c>
      <c r="I160" s="17">
        <f>IFERROR(_xlfn.XLOOKUP(B160,[2]Sheet1!$B:$B,[2]Sheet1!$K:$K),0)</f>
        <v>1</v>
      </c>
      <c r="J160" s="17" t="b">
        <f t="shared" si="10"/>
        <v>1</v>
      </c>
      <c r="K160" s="53">
        <v>5780.9160747907736</v>
      </c>
      <c r="L160" s="53">
        <f t="shared" si="11"/>
        <v>-52831.542531960586</v>
      </c>
      <c r="M160" s="54">
        <f>IFERROR(_xlfn.XLOOKUP(B160,'[3]ECL CC May 25'!$A:$A,'[3]ECL CC May 25'!$C:$C),0)</f>
        <v>58612.458606751359</v>
      </c>
      <c r="N160" s="54">
        <v>72660.92500767528</v>
      </c>
      <c r="O160" s="54">
        <f>IFERROR(_xlfn.XLOOKUP(B160,[2]Sheet1!$B:$B,[2]Sheet1!$L:$L),0)</f>
        <v>8199.2951254634681</v>
      </c>
      <c r="P160" s="54">
        <f>IFERROR(_xlfn.XLOOKUP(B160,[2]Sheet1!$B:$B,[2]Sheet1!$M:$M),0)</f>
        <v>64461.629882211811</v>
      </c>
      <c r="Q160" s="55">
        <f t="shared" si="12"/>
        <v>-66880.008932884506</v>
      </c>
      <c r="R160" s="55">
        <f t="shared" si="13"/>
        <v>-61030.837657424054</v>
      </c>
      <c r="S160" s="55">
        <f t="shared" si="14"/>
        <v>-5849.1712754604523</v>
      </c>
      <c r="V160" s="6"/>
    </row>
    <row r="161" spans="1:22" x14ac:dyDescent="0.25">
      <c r="A161" s="2" t="s">
        <v>280</v>
      </c>
      <c r="B161" s="3">
        <v>501085</v>
      </c>
      <c r="C161" s="3" t="s">
        <v>11</v>
      </c>
      <c r="D161" s="2" t="s">
        <v>279</v>
      </c>
      <c r="E161" s="4" t="s">
        <v>53</v>
      </c>
      <c r="F161" s="4" t="s">
        <v>14</v>
      </c>
      <c r="G161" s="17" t="s">
        <v>313</v>
      </c>
      <c r="H161" s="17">
        <f>IFERROR(_xlfn.XLOOKUP(B161,[2]Sheet1!$B:$B,[2]Sheet1!$G:$G),0)</f>
        <v>1</v>
      </c>
      <c r="I161" s="17">
        <f>IFERROR(_xlfn.XLOOKUP(B161,[2]Sheet1!$B:$B,[2]Sheet1!$K:$K),0)</f>
        <v>1</v>
      </c>
      <c r="J161" s="17" t="b">
        <f t="shared" si="10"/>
        <v>1</v>
      </c>
      <c r="K161" s="53">
        <v>79577.456836441139</v>
      </c>
      <c r="L161" s="53">
        <f t="shared" si="11"/>
        <v>79577.456836441139</v>
      </c>
      <c r="M161" s="54">
        <f>IFERROR(_xlfn.XLOOKUP(B161,'[3]ECL CC May 25'!$A:$A,'[3]ECL CC May 25'!$C:$C),0)</f>
        <v>0</v>
      </c>
      <c r="N161" s="54">
        <v>11967.865096825484</v>
      </c>
      <c r="O161" s="54">
        <f>IFERROR(_xlfn.XLOOKUP(B161,[2]Sheet1!$B:$B,[2]Sheet1!$L:$L),0)</f>
        <v>11967.865096825484</v>
      </c>
      <c r="P161" s="54">
        <f>IFERROR(_xlfn.XLOOKUP(B161,[2]Sheet1!$B:$B,[2]Sheet1!$M:$M),0)</f>
        <v>0</v>
      </c>
      <c r="Q161" s="55">
        <f t="shared" si="12"/>
        <v>67609.591739615658</v>
      </c>
      <c r="R161" s="55">
        <f t="shared" si="13"/>
        <v>67609.591739615658</v>
      </c>
      <c r="S161" s="55">
        <f t="shared" si="14"/>
        <v>0</v>
      </c>
      <c r="V161" s="6"/>
    </row>
    <row r="162" spans="1:22" x14ac:dyDescent="0.25">
      <c r="A162" s="2" t="s">
        <v>281</v>
      </c>
      <c r="B162" s="3">
        <v>501198</v>
      </c>
      <c r="C162" s="3" t="s">
        <v>11</v>
      </c>
      <c r="D162" s="2" t="s">
        <v>282</v>
      </c>
      <c r="E162" s="4" t="s">
        <v>13</v>
      </c>
      <c r="F162" s="4" t="s">
        <v>14</v>
      </c>
      <c r="G162" s="17" t="s">
        <v>313</v>
      </c>
      <c r="H162" s="17">
        <f>IFERROR(_xlfn.XLOOKUP(B162,[2]Sheet1!$B:$B,[2]Sheet1!$G:$G),0)</f>
        <v>1</v>
      </c>
      <c r="I162" s="17">
        <f>IFERROR(_xlfn.XLOOKUP(B162,[2]Sheet1!$B:$B,[2]Sheet1!$K:$K),0)</f>
        <v>1</v>
      </c>
      <c r="J162" s="17" t="b">
        <f t="shared" si="10"/>
        <v>1</v>
      </c>
      <c r="K162" s="53">
        <v>34924.195482730371</v>
      </c>
      <c r="L162" s="53">
        <f t="shared" si="11"/>
        <v>34924.195482730371</v>
      </c>
      <c r="M162" s="54">
        <f>IFERROR(_xlfn.XLOOKUP(B162,'[3]ECL CC May 25'!$A:$A,'[3]ECL CC May 25'!$C:$C),0)</f>
        <v>0</v>
      </c>
      <c r="N162" s="54">
        <v>36276.829078811359</v>
      </c>
      <c r="O162" s="54">
        <f>IFERROR(_xlfn.XLOOKUP(B162,[2]Sheet1!$B:$B,[2]Sheet1!$L:$L),0)</f>
        <v>36276.829078811359</v>
      </c>
      <c r="P162" s="54">
        <f>IFERROR(_xlfn.XLOOKUP(B162,[2]Sheet1!$B:$B,[2]Sheet1!$M:$M),0)</f>
        <v>0</v>
      </c>
      <c r="Q162" s="55">
        <f t="shared" si="12"/>
        <v>-1352.6335960809884</v>
      </c>
      <c r="R162" s="55">
        <f t="shared" si="13"/>
        <v>-1352.6335960809884</v>
      </c>
      <c r="S162" s="55">
        <f t="shared" si="14"/>
        <v>0</v>
      </c>
      <c r="V162" s="6"/>
    </row>
    <row r="163" spans="1:22" x14ac:dyDescent="0.25">
      <c r="A163" s="2" t="s">
        <v>283</v>
      </c>
      <c r="B163" s="3">
        <v>501197</v>
      </c>
      <c r="C163" s="3" t="s">
        <v>11</v>
      </c>
      <c r="D163" s="2" t="s">
        <v>282</v>
      </c>
      <c r="E163" s="4" t="s">
        <v>13</v>
      </c>
      <c r="F163" s="4" t="s">
        <v>14</v>
      </c>
      <c r="G163" s="17" t="s">
        <v>313</v>
      </c>
      <c r="H163" s="17">
        <f>IFERROR(_xlfn.XLOOKUP(B163,[2]Sheet1!$B:$B,[2]Sheet1!$G:$G),0)</f>
        <v>1</v>
      </c>
      <c r="I163" s="17">
        <f>IFERROR(_xlfn.XLOOKUP(B163,[2]Sheet1!$B:$B,[2]Sheet1!$K:$K),0)</f>
        <v>1</v>
      </c>
      <c r="J163" s="17" t="b">
        <f t="shared" si="10"/>
        <v>1</v>
      </c>
      <c r="K163" s="53">
        <v>228851.79940306547</v>
      </c>
      <c r="L163" s="53">
        <f t="shared" si="11"/>
        <v>228846.5282869894</v>
      </c>
      <c r="M163" s="54">
        <f>IFERROR(_xlfn.XLOOKUP(B163,'[3]ECL CC May 25'!$A:$A,'[3]ECL CC May 25'!$C:$C),0)</f>
        <v>5.2711160760772815</v>
      </c>
      <c r="N163" s="54">
        <v>227759.96141715068</v>
      </c>
      <c r="O163" s="54">
        <f>IFERROR(_xlfn.XLOOKUP(B163,[2]Sheet1!$B:$B,[2]Sheet1!$L:$L),0)</f>
        <v>227754.26769623702</v>
      </c>
      <c r="P163" s="54">
        <f>IFERROR(_xlfn.XLOOKUP(B163,[2]Sheet1!$B:$B,[2]Sheet1!$M:$M),0)</f>
        <v>5.6937209136647482</v>
      </c>
      <c r="Q163" s="55">
        <f t="shared" si="12"/>
        <v>1091.8379859147826</v>
      </c>
      <c r="R163" s="55">
        <f t="shared" si="13"/>
        <v>1092.260590752383</v>
      </c>
      <c r="S163" s="55">
        <f t="shared" si="14"/>
        <v>-0.4226048375874667</v>
      </c>
      <c r="V163" s="6"/>
    </row>
    <row r="164" spans="1:22" x14ac:dyDescent="0.25">
      <c r="A164" s="2" t="s">
        <v>284</v>
      </c>
      <c r="B164" s="3">
        <v>501017</v>
      </c>
      <c r="C164" s="3" t="s">
        <v>11</v>
      </c>
      <c r="D164" s="2" t="s">
        <v>285</v>
      </c>
      <c r="E164" s="4" t="s">
        <v>53</v>
      </c>
      <c r="F164" s="4" t="s">
        <v>14</v>
      </c>
      <c r="G164" s="17" t="s">
        <v>313</v>
      </c>
      <c r="H164" s="17">
        <f>IFERROR(_xlfn.XLOOKUP(B164,[2]Sheet1!$B:$B,[2]Sheet1!$G:$G),0)</f>
        <v>1</v>
      </c>
      <c r="I164" s="17">
        <f>IFERROR(_xlfn.XLOOKUP(B164,[2]Sheet1!$B:$B,[2]Sheet1!$K:$K),0)</f>
        <v>1</v>
      </c>
      <c r="J164" s="17" t="b">
        <f t="shared" si="10"/>
        <v>1</v>
      </c>
      <c r="K164" s="53">
        <v>412732.02525443397</v>
      </c>
      <c r="L164" s="53">
        <f t="shared" si="11"/>
        <v>412732.02525443397</v>
      </c>
      <c r="M164" s="54">
        <f>IFERROR(_xlfn.XLOOKUP(B164,'[3]ECL CC May 25'!$A:$A,'[3]ECL CC May 25'!$C:$C),0)</f>
        <v>0</v>
      </c>
      <c r="N164" s="54">
        <v>474406.53448777169</v>
      </c>
      <c r="O164" s="54">
        <f>IFERROR(_xlfn.XLOOKUP(B164,[2]Sheet1!$B:$B,[2]Sheet1!$L:$L),0)</f>
        <v>474406.53448777169</v>
      </c>
      <c r="P164" s="54">
        <f>IFERROR(_xlfn.XLOOKUP(B164,[2]Sheet1!$B:$B,[2]Sheet1!$M:$M),0)</f>
        <v>0</v>
      </c>
      <c r="Q164" s="55">
        <f t="shared" si="12"/>
        <v>-61674.509233337711</v>
      </c>
      <c r="R164" s="55">
        <f t="shared" si="13"/>
        <v>-61674.509233337711</v>
      </c>
      <c r="S164" s="55">
        <f t="shared" si="14"/>
        <v>0</v>
      </c>
      <c r="V164" s="6"/>
    </row>
    <row r="165" spans="1:22" x14ac:dyDescent="0.25">
      <c r="A165" s="2" t="s">
        <v>286</v>
      </c>
      <c r="B165" s="3">
        <v>500995</v>
      </c>
      <c r="C165" s="3" t="s">
        <v>11</v>
      </c>
      <c r="D165" s="2" t="s">
        <v>287</v>
      </c>
      <c r="E165" s="4" t="s">
        <v>13</v>
      </c>
      <c r="F165" s="4" t="s">
        <v>14</v>
      </c>
      <c r="G165" s="17" t="s">
        <v>313</v>
      </c>
      <c r="H165" s="17">
        <f>IFERROR(_xlfn.XLOOKUP(B165,[2]Sheet1!$B:$B,[2]Sheet1!$G:$G),0)</f>
        <v>1</v>
      </c>
      <c r="I165" s="17">
        <f>IFERROR(_xlfn.XLOOKUP(B165,[2]Sheet1!$B:$B,[2]Sheet1!$K:$K),0)</f>
        <v>1</v>
      </c>
      <c r="J165" s="17" t="b">
        <f t="shared" si="10"/>
        <v>1</v>
      </c>
      <c r="K165" s="53">
        <v>322495.24516279547</v>
      </c>
      <c r="L165" s="53">
        <f t="shared" si="11"/>
        <v>322495.24516279547</v>
      </c>
      <c r="M165" s="54">
        <f>IFERROR(_xlfn.XLOOKUP(B165,'[3]ECL CC May 25'!$A:$A,'[3]ECL CC May 25'!$C:$C),0)</f>
        <v>0</v>
      </c>
      <c r="N165" s="54">
        <v>307931.11000190751</v>
      </c>
      <c r="O165" s="54">
        <f>IFERROR(_xlfn.XLOOKUP(B165,[2]Sheet1!$B:$B,[2]Sheet1!$L:$L),0)</f>
        <v>307931.11000190751</v>
      </c>
      <c r="P165" s="54">
        <f>IFERROR(_xlfn.XLOOKUP(B165,[2]Sheet1!$B:$B,[2]Sheet1!$M:$M),0)</f>
        <v>0</v>
      </c>
      <c r="Q165" s="55">
        <f t="shared" si="12"/>
        <v>14564.135160887963</v>
      </c>
      <c r="R165" s="55">
        <f t="shared" si="13"/>
        <v>14564.135160887963</v>
      </c>
      <c r="S165" s="55">
        <f t="shared" si="14"/>
        <v>0</v>
      </c>
      <c r="V165" s="6"/>
    </row>
    <row r="166" spans="1:22" x14ac:dyDescent="0.25">
      <c r="B166" s="8"/>
      <c r="C166" s="8"/>
      <c r="K166" s="15"/>
      <c r="L166" s="15"/>
      <c r="M166" s="16"/>
      <c r="N166" s="15"/>
      <c r="O166" s="15"/>
      <c r="P166" s="15"/>
      <c r="Q166" s="15"/>
      <c r="R166" s="5"/>
      <c r="S166" s="5"/>
      <c r="V166" s="6"/>
    </row>
    <row r="167" spans="1:22" x14ac:dyDescent="0.25">
      <c r="B167" s="8"/>
      <c r="C167" s="8"/>
      <c r="H167" s="12" t="s">
        <v>288</v>
      </c>
      <c r="I167" s="12"/>
      <c r="J167" s="12"/>
      <c r="K167" s="11">
        <f t="shared" ref="K167:S167" si="15">SUM(K3:K165)</f>
        <v>154867064.15099165</v>
      </c>
      <c r="L167" s="11">
        <f t="shared" si="15"/>
        <v>136915987.46040919</v>
      </c>
      <c r="M167" s="11">
        <f t="shared" si="15"/>
        <v>17951076.690582488</v>
      </c>
      <c r="N167" s="11">
        <f t="shared" si="15"/>
        <v>158460626.19513592</v>
      </c>
      <c r="O167" s="11">
        <f t="shared" si="15"/>
        <v>137630275.09319729</v>
      </c>
      <c r="P167" s="11">
        <f t="shared" si="15"/>
        <v>20830351.101938661</v>
      </c>
      <c r="Q167" s="11">
        <f t="shared" si="15"/>
        <v>-3593562.0441442267</v>
      </c>
      <c r="R167" s="11">
        <f t="shared" si="15"/>
        <v>-714287.63278806629</v>
      </c>
      <c r="S167" s="11">
        <f t="shared" si="15"/>
        <v>-2879274.4113561627</v>
      </c>
    </row>
    <row r="168" spans="1:22" x14ac:dyDescent="0.25">
      <c r="B168" s="8"/>
      <c r="C168" s="8"/>
      <c r="O168" s="6"/>
      <c r="P168" s="6"/>
      <c r="Q168" s="6"/>
    </row>
    <row r="169" spans="1:22" x14ac:dyDescent="0.25">
      <c r="B169" s="8"/>
      <c r="C169" s="8"/>
      <c r="K169" s="61">
        <v>45778</v>
      </c>
      <c r="L169" s="61"/>
      <c r="M169" s="61"/>
      <c r="N169" s="62">
        <v>45748</v>
      </c>
      <c r="O169" s="62"/>
      <c r="P169" s="62"/>
      <c r="Q169" s="62" t="s">
        <v>9</v>
      </c>
      <c r="R169" s="62"/>
      <c r="S169" s="62"/>
    </row>
    <row r="170" spans="1:22" x14ac:dyDescent="0.25">
      <c r="H170" s="11" t="s">
        <v>289</v>
      </c>
      <c r="I170" s="4">
        <v>1</v>
      </c>
      <c r="J170" s="11"/>
      <c r="K170" s="11">
        <f>SUMIF($H$3:$H$165,I170,$K$3:$K$165)</f>
        <v>135355269.15579939</v>
      </c>
      <c r="L170" s="11">
        <f>SUMIF($H$3:$H$165,I170,$L$3:$L$165)</f>
        <v>117899637.47369528</v>
      </c>
      <c r="M170" s="11">
        <f>SUMIF($H$3:$H$165,I170,$M$3:$M$165)</f>
        <v>17455631.682104204</v>
      </c>
      <c r="N170" s="11">
        <f>SUMIF($I$3:$I$165,I170,$N$3:$N$165)</f>
        <v>138828905.14085683</v>
      </c>
      <c r="O170" s="11">
        <f>SUMIF($I$3:$I$165,I170,$O$3:$O$165)</f>
        <v>118488421.00410694</v>
      </c>
      <c r="P170" s="11">
        <f>SUMIF($I$3:$I$165,I170,$P$3:$P$165)</f>
        <v>20340484.136749879</v>
      </c>
      <c r="Q170" s="16">
        <f>K170-N170</f>
        <v>-3473635.9850574434</v>
      </c>
      <c r="R170" s="16">
        <f>L170-O170</f>
        <v>-588783.53041166067</v>
      </c>
      <c r="S170" s="16">
        <f>M170-P170</f>
        <v>-2884852.4546456747</v>
      </c>
    </row>
    <row r="171" spans="1:22" x14ac:dyDescent="0.25">
      <c r="H171" s="11" t="s">
        <v>290</v>
      </c>
      <c r="I171" s="4">
        <v>2</v>
      </c>
      <c r="J171" s="11"/>
      <c r="K171" s="11">
        <f>SUMIF($H$3:$H$165,I171,$K$3:$K$165)</f>
        <v>19511794.995192204</v>
      </c>
      <c r="L171" s="11">
        <f>SUMIF($H$3:$H$165,I171,$L$3:$L$165)</f>
        <v>19016349.986713916</v>
      </c>
      <c r="M171" s="11">
        <f>SUMIF($H$3:$H$165,I171,$M$3:$M$165)</f>
        <v>495445.00847828679</v>
      </c>
      <c r="N171" s="11">
        <f>SUMIF($I$3:$I$165,I171,$N$3:$N$165)</f>
        <v>19631721.0542791</v>
      </c>
      <c r="O171" s="11">
        <f>SUMIF($I$3:$I$165,I171,$O$3:$O$165)</f>
        <v>19141854.089090317</v>
      </c>
      <c r="P171" s="11">
        <f>SUMIF($I$3:$I$165,I171,$P$3:$P$165)</f>
        <v>489866.96518878156</v>
      </c>
      <c r="Q171" s="10">
        <f>K171-N171</f>
        <v>-119926.05908689648</v>
      </c>
      <c r="R171" s="10">
        <f t="shared" ref="R171:S171" si="16">L171-O171</f>
        <v>-125504.10237640142</v>
      </c>
      <c r="S171" s="10">
        <f t="shared" si="16"/>
        <v>5578.0432895052363</v>
      </c>
    </row>
    <row r="172" spans="1:22" x14ac:dyDescent="0.25">
      <c r="H172" s="12" t="s">
        <v>291</v>
      </c>
      <c r="I172" s="12"/>
      <c r="J172" s="12"/>
      <c r="K172" s="11">
        <f t="shared" ref="K172:S172" si="17">SUM(K170:K171)</f>
        <v>154867064.15099159</v>
      </c>
      <c r="L172" s="11">
        <f t="shared" si="17"/>
        <v>136915987.46040919</v>
      </c>
      <c r="M172" s="11">
        <f t="shared" si="17"/>
        <v>17951076.690582491</v>
      </c>
      <c r="N172" s="11">
        <f t="shared" si="17"/>
        <v>158460626.19513592</v>
      </c>
      <c r="O172" s="11">
        <f t="shared" si="17"/>
        <v>137630275.09319726</v>
      </c>
      <c r="P172" s="11">
        <f t="shared" si="17"/>
        <v>20830351.101938661</v>
      </c>
      <c r="Q172" s="11">
        <f t="shared" si="17"/>
        <v>-3593562.0441443399</v>
      </c>
      <c r="R172" s="11">
        <f t="shared" si="17"/>
        <v>-714287.6327880621</v>
      </c>
      <c r="S172" s="11">
        <f t="shared" si="17"/>
        <v>-2879274.4113561693</v>
      </c>
    </row>
    <row r="173" spans="1:22" x14ac:dyDescent="0.25">
      <c r="K173" s="13" t="b">
        <f t="shared" ref="K173:P173" si="18">K167=K172</f>
        <v>1</v>
      </c>
      <c r="L173" s="13" t="b">
        <f t="shared" si="18"/>
        <v>1</v>
      </c>
      <c r="M173" s="13" t="b">
        <f t="shared" si="18"/>
        <v>1</v>
      </c>
      <c r="N173" s="13" t="b">
        <f t="shared" si="18"/>
        <v>1</v>
      </c>
      <c r="O173" s="13" t="b">
        <f t="shared" si="18"/>
        <v>1</v>
      </c>
      <c r="P173" s="13" t="b">
        <f t="shared" si="18"/>
        <v>1</v>
      </c>
      <c r="Q173" s="13">
        <f>ROUND(Q167-Q172,0)</f>
        <v>0</v>
      </c>
      <c r="R173" s="13">
        <f t="shared" ref="R173:S173" si="19">ROUND(R167-R172,0)</f>
        <v>0</v>
      </c>
      <c r="S173" s="13">
        <f t="shared" si="19"/>
        <v>0</v>
      </c>
    </row>
    <row r="174" spans="1:22" x14ac:dyDescent="0.25">
      <c r="K174" s="14"/>
      <c r="L174" s="14"/>
    </row>
    <row r="175" spans="1:22" x14ac:dyDescent="0.25">
      <c r="I175"/>
      <c r="J175"/>
    </row>
    <row r="177" spans="9:18" x14ac:dyDescent="0.25">
      <c r="I177" s="45" t="s">
        <v>307</v>
      </c>
      <c r="J177" t="s">
        <v>327</v>
      </c>
      <c r="K177" t="s">
        <v>328</v>
      </c>
      <c r="L177" t="s">
        <v>329</v>
      </c>
      <c r="M177" t="s">
        <v>330</v>
      </c>
      <c r="N177" t="s">
        <v>331</v>
      </c>
      <c r="O177" t="s">
        <v>332</v>
      </c>
      <c r="P177" t="s">
        <v>309</v>
      </c>
      <c r="Q177" t="s">
        <v>310</v>
      </c>
      <c r="R177" t="s">
        <v>311</v>
      </c>
    </row>
    <row r="178" spans="9:18" x14ac:dyDescent="0.25">
      <c r="I178" s="46">
        <v>1</v>
      </c>
      <c r="J178" s="47">
        <v>135355269.15579951</v>
      </c>
      <c r="K178" s="47">
        <v>117899637.47369528</v>
      </c>
      <c r="L178" s="47">
        <v>17455631.682104204</v>
      </c>
      <c r="M178" s="47">
        <v>138826905.95777601</v>
      </c>
      <c r="N178" s="47">
        <v>118486421.82102615</v>
      </c>
      <c r="O178" s="47">
        <v>20340484.136749882</v>
      </c>
      <c r="P178" s="47">
        <v>-3471636.801976515</v>
      </c>
      <c r="Q178" s="48">
        <v>-586784.34733084776</v>
      </c>
      <c r="R178" s="48">
        <v>-2884852.4546456682</v>
      </c>
    </row>
    <row r="179" spans="9:18" x14ac:dyDescent="0.25">
      <c r="I179" s="49" t="s">
        <v>56</v>
      </c>
      <c r="J179" s="47">
        <v>66362317.840402879</v>
      </c>
      <c r="K179" s="47">
        <v>65435665.05954171</v>
      </c>
      <c r="L179" s="47">
        <v>926652.78086117108</v>
      </c>
      <c r="M179" s="47">
        <v>69396400.823263422</v>
      </c>
      <c r="N179" s="47">
        <v>68342514.686585054</v>
      </c>
      <c r="O179" s="47">
        <v>1053886.1366783711</v>
      </c>
      <c r="P179" s="47">
        <v>-3034082.9828605363</v>
      </c>
      <c r="Q179" s="48">
        <v>-2906849.6270433366</v>
      </c>
      <c r="R179" s="48">
        <v>-127233.35581720015</v>
      </c>
    </row>
    <row r="180" spans="9:18" x14ac:dyDescent="0.25">
      <c r="I180" s="49" t="s">
        <v>11</v>
      </c>
      <c r="J180" s="47">
        <v>68992951.315396622</v>
      </c>
      <c r="K180" s="47">
        <v>52463972.414153576</v>
      </c>
      <c r="L180" s="47">
        <v>16528978.901243031</v>
      </c>
      <c r="M180" s="47">
        <v>69430505.134512573</v>
      </c>
      <c r="N180" s="47">
        <v>50143907.134441093</v>
      </c>
      <c r="O180" s="47">
        <v>19286598.000071511</v>
      </c>
      <c r="P180" s="47">
        <v>-437553.81911597843</v>
      </c>
      <c r="Q180" s="48">
        <v>2320065.2797124889</v>
      </c>
      <c r="R180" s="48">
        <v>-2757619.098828468</v>
      </c>
    </row>
    <row r="181" spans="9:18" x14ac:dyDescent="0.25">
      <c r="I181" s="46">
        <v>2</v>
      </c>
      <c r="J181" s="47">
        <v>19511794.995192204</v>
      </c>
      <c r="K181" s="47">
        <v>19016349.986713916</v>
      </c>
      <c r="L181" s="47">
        <v>495445.00847828679</v>
      </c>
      <c r="M181" s="47">
        <v>19633720.237359919</v>
      </c>
      <c r="N181" s="47">
        <v>19143853.272171136</v>
      </c>
      <c r="O181" s="47">
        <v>489866.96518878156</v>
      </c>
      <c r="P181" s="47">
        <v>-121925.24216771373</v>
      </c>
      <c r="Q181" s="48">
        <v>-127503.2854572191</v>
      </c>
      <c r="R181" s="48">
        <v>5578.0432895051927</v>
      </c>
    </row>
    <row r="182" spans="9:18" x14ac:dyDescent="0.25">
      <c r="I182" s="49" t="s">
        <v>56</v>
      </c>
      <c r="J182" s="47">
        <v>83963.900851198196</v>
      </c>
      <c r="K182" s="47">
        <v>83963.900851198196</v>
      </c>
      <c r="L182" s="47">
        <v>0</v>
      </c>
      <c r="M182" s="47">
        <v>86910.504478372619</v>
      </c>
      <c r="N182" s="47">
        <v>86910.504478372619</v>
      </c>
      <c r="O182" s="47">
        <v>0</v>
      </c>
      <c r="P182" s="47">
        <v>-2946.6036271744233</v>
      </c>
      <c r="Q182" s="48">
        <v>-2946.6036271744233</v>
      </c>
      <c r="R182" s="48">
        <v>0</v>
      </c>
    </row>
    <row r="183" spans="9:18" x14ac:dyDescent="0.25">
      <c r="I183" s="49" t="s">
        <v>11</v>
      </c>
      <c r="J183" s="47">
        <v>19427831.094341006</v>
      </c>
      <c r="K183" s="47">
        <v>18932386.085862719</v>
      </c>
      <c r="L183" s="47">
        <v>495445.00847828679</v>
      </c>
      <c r="M183" s="47">
        <v>19546809.732881546</v>
      </c>
      <c r="N183" s="47">
        <v>19056942.767692763</v>
      </c>
      <c r="O183" s="47">
        <v>489866.96518878156</v>
      </c>
      <c r="P183" s="47">
        <v>-118978.63854053931</v>
      </c>
      <c r="Q183" s="48">
        <v>-124556.68183004468</v>
      </c>
      <c r="R183" s="48">
        <v>5578.0432895051927</v>
      </c>
    </row>
    <row r="184" spans="9:18" x14ac:dyDescent="0.25">
      <c r="I184" s="46" t="s">
        <v>308</v>
      </c>
      <c r="J184" s="47">
        <v>154867064.15099171</v>
      </c>
      <c r="K184" s="47">
        <v>136915987.46040919</v>
      </c>
      <c r="L184" s="47">
        <v>17951076.690582491</v>
      </c>
      <c r="M184" s="47">
        <v>158460626.19513592</v>
      </c>
      <c r="N184" s="47">
        <v>137630275.09319729</v>
      </c>
      <c r="O184" s="47">
        <v>20830351.101938665</v>
      </c>
      <c r="P184" s="47">
        <v>-3593562.044144229</v>
      </c>
      <c r="Q184" s="48">
        <v>-714287.63278806687</v>
      </c>
      <c r="R184" s="48">
        <v>-2879274.4113561627</v>
      </c>
    </row>
    <row r="185" spans="9:18" x14ac:dyDescent="0.25">
      <c r="I185"/>
      <c r="J185"/>
      <c r="K185"/>
    </row>
    <row r="186" spans="9:18" x14ac:dyDescent="0.25">
      <c r="I186"/>
      <c r="J186"/>
      <c r="K186"/>
    </row>
    <row r="187" spans="9:18" x14ac:dyDescent="0.25">
      <c r="I187"/>
      <c r="J187"/>
      <c r="K187"/>
    </row>
    <row r="188" spans="9:18" x14ac:dyDescent="0.25">
      <c r="I188"/>
      <c r="J188"/>
      <c r="K188"/>
    </row>
    <row r="189" spans="9:18" x14ac:dyDescent="0.25">
      <c r="I189" s="45" t="s">
        <v>307</v>
      </c>
      <c r="J189" t="s">
        <v>329</v>
      </c>
      <c r="K189" t="s">
        <v>332</v>
      </c>
      <c r="L189" t="s">
        <v>311</v>
      </c>
      <c r="M189"/>
      <c r="N189"/>
      <c r="O189"/>
      <c r="P189"/>
      <c r="Q189"/>
      <c r="R189"/>
    </row>
    <row r="190" spans="9:18" x14ac:dyDescent="0.25">
      <c r="I190" s="46">
        <v>1</v>
      </c>
      <c r="J190" s="47">
        <v>17455631.682104204</v>
      </c>
      <c r="K190" s="47">
        <v>20340484.136749879</v>
      </c>
      <c r="L190" s="48">
        <v>-2884852.4546456677</v>
      </c>
      <c r="M190"/>
      <c r="N190"/>
      <c r="O190"/>
      <c r="P190"/>
      <c r="Q190"/>
      <c r="R190"/>
    </row>
    <row r="191" spans="9:18" x14ac:dyDescent="0.25">
      <c r="I191" s="49" t="s">
        <v>56</v>
      </c>
      <c r="J191" s="47">
        <v>926652.78086117108</v>
      </c>
      <c r="K191" s="47">
        <v>1053886.1366783711</v>
      </c>
      <c r="L191" s="48">
        <v>-127233.35581720015</v>
      </c>
      <c r="M191"/>
      <c r="N191"/>
      <c r="O191"/>
      <c r="P191"/>
      <c r="Q191"/>
      <c r="R191"/>
    </row>
    <row r="192" spans="9:18" x14ac:dyDescent="0.25">
      <c r="I192" s="57" t="s">
        <v>314</v>
      </c>
      <c r="J192" s="47">
        <v>894326.21479056205</v>
      </c>
      <c r="K192" s="47">
        <v>1018966.7390873984</v>
      </c>
      <c r="L192" s="48">
        <v>-124640.52429683646</v>
      </c>
      <c r="M192"/>
      <c r="N192"/>
      <c r="O192"/>
      <c r="P192"/>
      <c r="Q192"/>
      <c r="R192"/>
    </row>
    <row r="193" spans="9:18" x14ac:dyDescent="0.25">
      <c r="I193" s="57" t="s">
        <v>313</v>
      </c>
      <c r="J193" s="47">
        <v>32326.566070609064</v>
      </c>
      <c r="K193" s="47">
        <v>34919.39759097276</v>
      </c>
      <c r="L193" s="48">
        <v>-2592.8315203636957</v>
      </c>
      <c r="M193"/>
      <c r="N193"/>
      <c r="O193"/>
      <c r="P193"/>
      <c r="Q193"/>
      <c r="R193"/>
    </row>
    <row r="194" spans="9:18" x14ac:dyDescent="0.25">
      <c r="I194" s="49" t="s">
        <v>11</v>
      </c>
      <c r="J194" s="47">
        <v>16528978.901243031</v>
      </c>
      <c r="K194" s="47">
        <v>19286598.000071507</v>
      </c>
      <c r="L194" s="48">
        <v>-2757619.0988284675</v>
      </c>
      <c r="M194"/>
      <c r="N194"/>
      <c r="O194"/>
      <c r="P194"/>
      <c r="Q194"/>
      <c r="R194"/>
    </row>
    <row r="195" spans="9:18" x14ac:dyDescent="0.25">
      <c r="I195" s="57" t="s">
        <v>314</v>
      </c>
      <c r="J195" s="47">
        <v>709767.28221450758</v>
      </c>
      <c r="K195" s="47">
        <v>768824.36564380373</v>
      </c>
      <c r="L195" s="48">
        <v>-59057.083429296152</v>
      </c>
      <c r="M195"/>
      <c r="N195"/>
      <c r="O195"/>
      <c r="P195"/>
      <c r="Q195"/>
      <c r="R195"/>
    </row>
    <row r="196" spans="9:18" x14ac:dyDescent="0.25">
      <c r="I196" s="57" t="s">
        <v>313</v>
      </c>
      <c r="J196" s="47">
        <v>15819211.619028524</v>
      </c>
      <c r="K196" s="47">
        <v>18517773.634427704</v>
      </c>
      <c r="L196" s="48">
        <v>-2698562.0153991715</v>
      </c>
      <c r="M196"/>
      <c r="N196"/>
      <c r="O196"/>
      <c r="P196"/>
      <c r="Q196"/>
      <c r="R196"/>
    </row>
    <row r="197" spans="9:18" x14ac:dyDescent="0.25">
      <c r="I197" s="46">
        <v>2</v>
      </c>
      <c r="J197" s="47">
        <v>495445.00847828679</v>
      </c>
      <c r="K197" s="47">
        <v>489866.96518878161</v>
      </c>
      <c r="L197" s="48">
        <v>5578.0432895051927</v>
      </c>
      <c r="M197"/>
      <c r="N197"/>
      <c r="O197"/>
      <c r="P197"/>
      <c r="Q197"/>
      <c r="R197"/>
    </row>
    <row r="198" spans="9:18" x14ac:dyDescent="0.25">
      <c r="I198" s="49" t="s">
        <v>56</v>
      </c>
      <c r="J198" s="47">
        <v>0</v>
      </c>
      <c r="K198" s="47">
        <v>0</v>
      </c>
      <c r="L198" s="48">
        <v>0</v>
      </c>
      <c r="M198"/>
      <c r="N198"/>
      <c r="O198"/>
      <c r="P198"/>
      <c r="Q198"/>
      <c r="R198"/>
    </row>
    <row r="199" spans="9:18" x14ac:dyDescent="0.25">
      <c r="I199" s="57" t="s">
        <v>313</v>
      </c>
      <c r="J199" s="47">
        <v>0</v>
      </c>
      <c r="K199" s="47">
        <v>0</v>
      </c>
      <c r="L199" s="48">
        <v>0</v>
      </c>
    </row>
    <row r="200" spans="9:18" x14ac:dyDescent="0.25">
      <c r="I200" s="49" t="s">
        <v>11</v>
      </c>
      <c r="J200" s="47">
        <v>495445.00847828679</v>
      </c>
      <c r="K200" s="47">
        <v>489866.96518878161</v>
      </c>
      <c r="L200" s="48">
        <v>5578.0432895051927</v>
      </c>
    </row>
    <row r="201" spans="9:18" x14ac:dyDescent="0.25">
      <c r="I201" s="57" t="s">
        <v>314</v>
      </c>
      <c r="J201" s="47">
        <v>863.5700845820337</v>
      </c>
      <c r="K201" s="47">
        <v>935.42452449518851</v>
      </c>
      <c r="L201" s="48">
        <v>-71.854439913154806</v>
      </c>
    </row>
    <row r="202" spans="9:18" x14ac:dyDescent="0.25">
      <c r="I202" s="57" t="s">
        <v>313</v>
      </c>
      <c r="J202" s="47">
        <v>494581.43839370477</v>
      </c>
      <c r="K202" s="47">
        <v>488931.54066428641</v>
      </c>
      <c r="L202" s="48">
        <v>5649.8977294183478</v>
      </c>
    </row>
    <row r="203" spans="9:18" x14ac:dyDescent="0.25">
      <c r="I203" s="46" t="s">
        <v>308</v>
      </c>
      <c r="J203" s="47">
        <v>17951076.690582491</v>
      </c>
      <c r="K203" s="47">
        <v>20830351.101938657</v>
      </c>
      <c r="L203" s="48">
        <v>-2879274.4113561627</v>
      </c>
    </row>
    <row r="204" spans="9:18" x14ac:dyDescent="0.25">
      <c r="I204"/>
      <c r="J204"/>
      <c r="K204"/>
    </row>
    <row r="205" spans="9:18" x14ac:dyDescent="0.25">
      <c r="I205"/>
      <c r="J205"/>
      <c r="K205"/>
    </row>
    <row r="206" spans="9:18" x14ac:dyDescent="0.25">
      <c r="I206"/>
      <c r="J206"/>
      <c r="K206"/>
    </row>
  </sheetData>
  <autoFilter ref="A2:S165" xr:uid="{D29B3954-D0D4-4F59-8EF4-1C8BA78E4D93}"/>
  <mergeCells count="6">
    <mergeCell ref="Q1:S1"/>
    <mergeCell ref="N1:P1"/>
    <mergeCell ref="K1:M1"/>
    <mergeCell ref="K169:M169"/>
    <mergeCell ref="N169:P169"/>
    <mergeCell ref="Q169:S16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JV202505</vt:lpstr>
      <vt:lpstr>ECL</vt:lpstr>
      <vt:lpstr>'JV202505'!Print_Area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Raj'matul A'in binti Japilos</dc:creator>
  <cp:lastModifiedBy>Muhammad Syahid Bin Abd Halid</cp:lastModifiedBy>
  <dcterms:created xsi:type="dcterms:W3CDTF">2025-06-08T13:49:33Z</dcterms:created>
  <dcterms:modified xsi:type="dcterms:W3CDTF">2025-06-09T04:37:13Z</dcterms:modified>
</cp:coreProperties>
</file>